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69D393E1-6832-4642-A350-0CBB593BC2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2" sheetId="3" r:id="rId2"/>
    <sheet name="Graphs 2" sheetId="4" r:id="rId3"/>
    <sheet name="BAV" sheetId="2" r:id="rId4"/>
  </sheets>
  <definedNames>
    <definedName name="solver_adj" localSheetId="1" hidden="1">'Active 2'!$AC$4:$AC$10</definedName>
    <definedName name="solver_cvg" localSheetId="1" hidden="1">0.0001</definedName>
    <definedName name="solver_drv" localSheetId="1" hidden="1">1</definedName>
    <definedName name="solver_est" localSheetId="1" hidden="1">1</definedName>
    <definedName name="solver_itr" localSheetId="1" hidden="1">100</definedName>
    <definedName name="solver_lin" localSheetId="1" hidden="1">2</definedName>
    <definedName name="solver_neg" localSheetId="1" hidden="1">2</definedName>
    <definedName name="solver_num" localSheetId="1" hidden="1">0</definedName>
    <definedName name="solver_nwt" localSheetId="1" hidden="1">1</definedName>
    <definedName name="solver_opt" localSheetId="1" hidden="1">'Active 2'!$AC$11</definedName>
    <definedName name="solver_pre" localSheetId="1" hidden="1">0.000001</definedName>
    <definedName name="solver_scl" localSheetId="1" hidden="1">2</definedName>
    <definedName name="solver_sho" localSheetId="1" hidden="1">2</definedName>
    <definedName name="solver_tim" localSheetId="1" hidden="1">100</definedName>
    <definedName name="solver_tol" localSheetId="1" hidden="1">0.05</definedName>
    <definedName name="solver_typ" localSheetId="1" hidden="1">2</definedName>
    <definedName name="solver_val" localSheetId="1" hidden="1">0</definedName>
  </definedNames>
  <calcPr calcId="181029"/>
</workbook>
</file>

<file path=xl/calcChain.xml><?xml version="1.0" encoding="utf-8"?>
<calcChain xmlns="http://schemas.openxmlformats.org/spreadsheetml/2006/main">
  <c r="E970" i="3" l="1"/>
  <c r="F970" i="3" s="1"/>
  <c r="Q970" i="3"/>
  <c r="S970" i="3"/>
  <c r="E979" i="3"/>
  <c r="F979" i="3" s="1"/>
  <c r="Q979" i="3"/>
  <c r="S979" i="3"/>
  <c r="F14" i="3"/>
  <c r="E1050" i="1"/>
  <c r="F1050" i="1" s="1"/>
  <c r="G1050" i="1" s="1"/>
  <c r="K1050" i="1" s="1"/>
  <c r="Q1050" i="1"/>
  <c r="S1050" i="1"/>
  <c r="E1051" i="1"/>
  <c r="F1051" i="1" s="1"/>
  <c r="G1051" i="1" s="1"/>
  <c r="K1051" i="1" s="1"/>
  <c r="Q1051" i="1"/>
  <c r="S1051" i="1"/>
  <c r="F14" i="1"/>
  <c r="E1042" i="1"/>
  <c r="F1042" i="1" s="1"/>
  <c r="U1042" i="1" s="1"/>
  <c r="Q1042" i="1"/>
  <c r="S1042" i="1"/>
  <c r="E971" i="3"/>
  <c r="F971" i="3" s="1"/>
  <c r="Q971" i="3"/>
  <c r="S971" i="3"/>
  <c r="E1048" i="1"/>
  <c r="F1048" i="1" s="1"/>
  <c r="G1048" i="1" s="1"/>
  <c r="K1048" i="1" s="1"/>
  <c r="Q1048" i="1"/>
  <c r="S1048" i="1"/>
  <c r="E977" i="3"/>
  <c r="F977" i="3" s="1"/>
  <c r="Q977" i="3"/>
  <c r="S977" i="3"/>
  <c r="E969" i="3"/>
  <c r="F969" i="3" s="1"/>
  <c r="Q969" i="3"/>
  <c r="S969" i="3"/>
  <c r="E978" i="3"/>
  <c r="F978" i="3" s="1"/>
  <c r="G978" i="3" s="1"/>
  <c r="K978" i="3" s="1"/>
  <c r="Q978" i="3"/>
  <c r="S978" i="3"/>
  <c r="E1041" i="1"/>
  <c r="F1041" i="1" s="1"/>
  <c r="G1041" i="1" s="1"/>
  <c r="K1041" i="1" s="1"/>
  <c r="Q1041" i="1"/>
  <c r="S1041" i="1"/>
  <c r="E1049" i="1"/>
  <c r="F1049" i="1" s="1"/>
  <c r="G1049" i="1" s="1"/>
  <c r="K1049" i="1" s="1"/>
  <c r="Q1049" i="1"/>
  <c r="S1049" i="1"/>
  <c r="Q968" i="3"/>
  <c r="S968" i="3"/>
  <c r="Q972" i="3"/>
  <c r="S972" i="3"/>
  <c r="Q973" i="3"/>
  <c r="S973" i="3"/>
  <c r="Q974" i="3"/>
  <c r="S974" i="3"/>
  <c r="Q976" i="3"/>
  <c r="S976" i="3"/>
  <c r="Q1040" i="1"/>
  <c r="S1040" i="1"/>
  <c r="Q1043" i="1"/>
  <c r="S1043" i="1"/>
  <c r="Q1044" i="1"/>
  <c r="S1044" i="1"/>
  <c r="Q1045" i="1"/>
  <c r="S1045" i="1"/>
  <c r="Q1047" i="1"/>
  <c r="S1047" i="1"/>
  <c r="Q997" i="1"/>
  <c r="S997" i="1"/>
  <c r="Q998" i="1"/>
  <c r="S998" i="1"/>
  <c r="Q999" i="1"/>
  <c r="S999" i="1"/>
  <c r="Q1000" i="1"/>
  <c r="S1000" i="1"/>
  <c r="Q1001" i="1"/>
  <c r="S1001" i="1"/>
  <c r="Q1002" i="1"/>
  <c r="S1002" i="1"/>
  <c r="Q1003" i="1"/>
  <c r="S1003" i="1"/>
  <c r="Q1004" i="1"/>
  <c r="S1004" i="1"/>
  <c r="Q1005" i="1"/>
  <c r="S1005" i="1"/>
  <c r="Q1006" i="1"/>
  <c r="S1006" i="1"/>
  <c r="Q1007" i="1"/>
  <c r="S1007" i="1"/>
  <c r="Q1008" i="1"/>
  <c r="S1008" i="1"/>
  <c r="Q1009" i="1"/>
  <c r="S1009" i="1"/>
  <c r="Q1010" i="1"/>
  <c r="S1010" i="1"/>
  <c r="Q1011" i="1"/>
  <c r="S1011" i="1"/>
  <c r="Q1012" i="1"/>
  <c r="S1012" i="1"/>
  <c r="Q1013" i="1"/>
  <c r="S1013" i="1"/>
  <c r="Q1014" i="1"/>
  <c r="S1014" i="1"/>
  <c r="Q1015" i="1"/>
  <c r="S1015" i="1"/>
  <c r="Q1016" i="1"/>
  <c r="S1016" i="1"/>
  <c r="Q1017" i="1"/>
  <c r="S1017" i="1"/>
  <c r="Q1018" i="1"/>
  <c r="S1018" i="1"/>
  <c r="Q1019" i="1"/>
  <c r="S1019" i="1"/>
  <c r="Q1020" i="1"/>
  <c r="S1020" i="1"/>
  <c r="Q1021" i="1"/>
  <c r="S1021" i="1"/>
  <c r="Q1022" i="1"/>
  <c r="S1022" i="1"/>
  <c r="Q1023" i="1"/>
  <c r="S1023" i="1"/>
  <c r="Q1024" i="1"/>
  <c r="S1024" i="1"/>
  <c r="Q1026" i="1"/>
  <c r="S1026" i="1"/>
  <c r="Q1027" i="1"/>
  <c r="S1027" i="1"/>
  <c r="Q1028" i="1"/>
  <c r="S1028" i="1"/>
  <c r="Q1029" i="1"/>
  <c r="S1029" i="1"/>
  <c r="Q1030" i="1"/>
  <c r="S1030" i="1"/>
  <c r="Q1031" i="1"/>
  <c r="S1031" i="1"/>
  <c r="Q1032" i="1"/>
  <c r="S1032" i="1"/>
  <c r="Q1033" i="1"/>
  <c r="S1033" i="1"/>
  <c r="Q1034" i="1"/>
  <c r="S1034" i="1"/>
  <c r="Q1035" i="1"/>
  <c r="S1035" i="1"/>
  <c r="Q1036" i="1"/>
  <c r="S1036" i="1"/>
  <c r="Q1037" i="1"/>
  <c r="S1037" i="1"/>
  <c r="Q1039" i="1"/>
  <c r="S1039" i="1"/>
  <c r="Q1046" i="1"/>
  <c r="S1046" i="1"/>
  <c r="Q1025" i="1"/>
  <c r="S1025" i="1"/>
  <c r="Q1038" i="1"/>
  <c r="S1038" i="1"/>
  <c r="Q953" i="3"/>
  <c r="S953" i="3"/>
  <c r="Q966" i="3"/>
  <c r="S966" i="3"/>
  <c r="S975" i="3"/>
  <c r="Q975" i="3"/>
  <c r="D9" i="3"/>
  <c r="C9" i="3"/>
  <c r="Q910" i="3"/>
  <c r="S910" i="3"/>
  <c r="AB9" i="3"/>
  <c r="AB8" i="3"/>
  <c r="AB10" i="3"/>
  <c r="AB7" i="3"/>
  <c r="AB12" i="3" s="1"/>
  <c r="AB6" i="3"/>
  <c r="AB3" i="3"/>
  <c r="AB4" i="3"/>
  <c r="AB5" i="3"/>
  <c r="AY102" i="3" s="1"/>
  <c r="Q879" i="3"/>
  <c r="S879" i="3"/>
  <c r="Q852" i="3"/>
  <c r="S852" i="3"/>
  <c r="Q897" i="3"/>
  <c r="S897" i="3"/>
  <c r="Q925" i="3"/>
  <c r="S925" i="3"/>
  <c r="Q861" i="3"/>
  <c r="S861" i="3"/>
  <c r="Q878" i="3"/>
  <c r="S878" i="3"/>
  <c r="Q909" i="3"/>
  <c r="S909" i="3"/>
  <c r="Q913" i="3"/>
  <c r="S913" i="3"/>
  <c r="Q899" i="3"/>
  <c r="S899" i="3"/>
  <c r="Q902" i="3"/>
  <c r="S902" i="3"/>
  <c r="Q905" i="3"/>
  <c r="S905" i="3"/>
  <c r="Q917" i="3"/>
  <c r="S917" i="3"/>
  <c r="Q920" i="3"/>
  <c r="S920" i="3"/>
  <c r="Q923" i="3"/>
  <c r="S923" i="3"/>
  <c r="Q927" i="3"/>
  <c r="S927" i="3"/>
  <c r="Q929" i="3"/>
  <c r="S929" i="3"/>
  <c r="Q933" i="3"/>
  <c r="S933" i="3"/>
  <c r="Q935" i="3"/>
  <c r="S935" i="3"/>
  <c r="Q939" i="3"/>
  <c r="S939" i="3"/>
  <c r="Q945" i="3"/>
  <c r="S945" i="3"/>
  <c r="Q948" i="3"/>
  <c r="S948" i="3"/>
  <c r="Q950" i="3"/>
  <c r="S950" i="3"/>
  <c r="Q959" i="3"/>
  <c r="S959" i="3"/>
  <c r="Q961" i="3"/>
  <c r="S961" i="3"/>
  <c r="Q890" i="3"/>
  <c r="S890" i="3"/>
  <c r="AF890" i="3" s="1"/>
  <c r="Q564" i="3"/>
  <c r="S564" i="3"/>
  <c r="Q579" i="3"/>
  <c r="S579" i="3"/>
  <c r="Q601" i="3"/>
  <c r="S601" i="3"/>
  <c r="Q605" i="3"/>
  <c r="S605" i="3"/>
  <c r="Q799" i="3"/>
  <c r="S799" i="3"/>
  <c r="Q482" i="3"/>
  <c r="S482" i="3"/>
  <c r="Q192" i="3"/>
  <c r="S192" i="3"/>
  <c r="Q194" i="3"/>
  <c r="S194" i="3"/>
  <c r="Q197" i="3"/>
  <c r="S197" i="3"/>
  <c r="Q198" i="3"/>
  <c r="S198" i="3"/>
  <c r="Q201" i="3"/>
  <c r="S201" i="3"/>
  <c r="Q213" i="3"/>
  <c r="S213" i="3"/>
  <c r="Q219" i="3"/>
  <c r="S219" i="3"/>
  <c r="Q226" i="3"/>
  <c r="S226" i="3"/>
  <c r="Q231" i="3"/>
  <c r="S231" i="3"/>
  <c r="Q235" i="3"/>
  <c r="S235" i="3"/>
  <c r="Q237" i="3"/>
  <c r="S237" i="3"/>
  <c r="Q244" i="3"/>
  <c r="S244" i="3"/>
  <c r="Q248" i="3"/>
  <c r="S248" i="3"/>
  <c r="Q249" i="3"/>
  <c r="S249" i="3"/>
  <c r="Q255" i="3"/>
  <c r="S255" i="3"/>
  <c r="Q325" i="3"/>
  <c r="S325" i="3"/>
  <c r="Q327" i="3"/>
  <c r="S327" i="3"/>
  <c r="Q333" i="3"/>
  <c r="S333" i="3"/>
  <c r="Q339" i="3"/>
  <c r="S339" i="3"/>
  <c r="Q340" i="3"/>
  <c r="S340" i="3"/>
  <c r="Q345" i="3"/>
  <c r="S345" i="3"/>
  <c r="Q353" i="3"/>
  <c r="S353" i="3"/>
  <c r="Q358" i="3"/>
  <c r="S358" i="3"/>
  <c r="E361" i="3"/>
  <c r="F361" i="3" s="1"/>
  <c r="Z361" i="3" s="1"/>
  <c r="Q361" i="3"/>
  <c r="S361" i="3"/>
  <c r="Q368" i="3"/>
  <c r="S368" i="3"/>
  <c r="Q373" i="3"/>
  <c r="S373" i="3"/>
  <c r="Q376" i="3"/>
  <c r="S376" i="3"/>
  <c r="Q380" i="3"/>
  <c r="S380" i="3"/>
  <c r="Q395" i="3"/>
  <c r="S395" i="3"/>
  <c r="Q401" i="3"/>
  <c r="S401" i="3"/>
  <c r="Q403" i="3"/>
  <c r="S403" i="3"/>
  <c r="Q407" i="3"/>
  <c r="S407" i="3"/>
  <c r="Q409" i="3"/>
  <c r="S409" i="3"/>
  <c r="Q412" i="3"/>
  <c r="S412" i="3"/>
  <c r="Q415" i="3"/>
  <c r="S415" i="3"/>
  <c r="Q420" i="3"/>
  <c r="S420" i="3"/>
  <c r="Q434" i="3"/>
  <c r="S434" i="3"/>
  <c r="Q439" i="3"/>
  <c r="S439" i="3"/>
  <c r="Q441" i="3"/>
  <c r="S441" i="3"/>
  <c r="Q456" i="3"/>
  <c r="S456" i="3"/>
  <c r="Q465" i="3"/>
  <c r="S465" i="3"/>
  <c r="Q530" i="3"/>
  <c r="S530" i="3"/>
  <c r="Q534" i="3"/>
  <c r="S534" i="3"/>
  <c r="Q536" i="3"/>
  <c r="S536" i="3"/>
  <c r="Q542" i="3"/>
  <c r="S542" i="3"/>
  <c r="Q546" i="3"/>
  <c r="S546" i="3"/>
  <c r="Q561" i="3"/>
  <c r="S561" i="3"/>
  <c r="Q571" i="3"/>
  <c r="S571" i="3"/>
  <c r="Q575" i="3"/>
  <c r="S575" i="3"/>
  <c r="Q583" i="3"/>
  <c r="S583" i="3"/>
  <c r="Q587" i="3"/>
  <c r="S587" i="3"/>
  <c r="Q593" i="3"/>
  <c r="S593" i="3"/>
  <c r="Q597" i="3"/>
  <c r="S597" i="3"/>
  <c r="Q599" i="3"/>
  <c r="S599" i="3"/>
  <c r="Q607" i="3"/>
  <c r="S607" i="3"/>
  <c r="Q622" i="3"/>
  <c r="S622" i="3"/>
  <c r="Q625" i="3"/>
  <c r="S625" i="3"/>
  <c r="Q628" i="3"/>
  <c r="S628" i="3"/>
  <c r="Q633" i="3"/>
  <c r="S633" i="3"/>
  <c r="Q636" i="3"/>
  <c r="S636" i="3"/>
  <c r="Q644" i="3"/>
  <c r="S644" i="3"/>
  <c r="Q656" i="3"/>
  <c r="S656" i="3"/>
  <c r="Q660" i="3"/>
  <c r="S660" i="3"/>
  <c r="Q662" i="3"/>
  <c r="S662" i="3"/>
  <c r="Q672" i="3"/>
  <c r="S672" i="3"/>
  <c r="Q675" i="3"/>
  <c r="S675" i="3"/>
  <c r="Q680" i="3"/>
  <c r="S680" i="3"/>
  <c r="Q699" i="3"/>
  <c r="S699" i="3"/>
  <c r="Q704" i="3"/>
  <c r="S704" i="3"/>
  <c r="Q706" i="3"/>
  <c r="S706" i="3"/>
  <c r="Q708" i="3"/>
  <c r="S708" i="3"/>
  <c r="Q714" i="3"/>
  <c r="S714" i="3"/>
  <c r="Q716" i="3"/>
  <c r="S716" i="3"/>
  <c r="Q719" i="3"/>
  <c r="S719" i="3"/>
  <c r="Q721" i="3"/>
  <c r="S721" i="3"/>
  <c r="Q724" i="3"/>
  <c r="S724" i="3"/>
  <c r="Q727" i="3"/>
  <c r="S727" i="3"/>
  <c r="Q732" i="3"/>
  <c r="S732" i="3"/>
  <c r="Q735" i="3"/>
  <c r="S735" i="3"/>
  <c r="Q737" i="3"/>
  <c r="S737" i="3"/>
  <c r="Q743" i="3"/>
  <c r="S743" i="3"/>
  <c r="Q745" i="3"/>
  <c r="S745" i="3"/>
  <c r="Q749" i="3"/>
  <c r="S749" i="3"/>
  <c r="Q751" i="3"/>
  <c r="S751" i="3"/>
  <c r="Q761" i="3"/>
  <c r="S761" i="3"/>
  <c r="Q764" i="3"/>
  <c r="S764" i="3"/>
  <c r="Q767" i="3"/>
  <c r="S767" i="3"/>
  <c r="Q769" i="3"/>
  <c r="S769" i="3"/>
  <c r="Q776" i="3"/>
  <c r="S776" i="3"/>
  <c r="Q778" i="3"/>
  <c r="S778" i="3"/>
  <c r="Q782" i="3"/>
  <c r="S782" i="3"/>
  <c r="Q785" i="3"/>
  <c r="S785" i="3"/>
  <c r="Q790" i="3"/>
  <c r="S790" i="3"/>
  <c r="Q791" i="3"/>
  <c r="S791" i="3"/>
  <c r="Q796" i="3"/>
  <c r="S796" i="3"/>
  <c r="Q798" i="3"/>
  <c r="S798" i="3"/>
  <c r="Q804" i="3"/>
  <c r="S804" i="3"/>
  <c r="Q258" i="3"/>
  <c r="S258" i="3"/>
  <c r="Q455" i="3"/>
  <c r="S455" i="3"/>
  <c r="Q462" i="3"/>
  <c r="S462" i="3"/>
  <c r="Q469" i="3"/>
  <c r="S469" i="3"/>
  <c r="Q483" i="3"/>
  <c r="S483" i="3"/>
  <c r="Q554" i="3"/>
  <c r="S554" i="3"/>
  <c r="Q558" i="3"/>
  <c r="S558" i="3"/>
  <c r="Q566" i="3"/>
  <c r="S566" i="3"/>
  <c r="Q261" i="3"/>
  <c r="S261" i="3"/>
  <c r="Q479" i="3"/>
  <c r="S479" i="3"/>
  <c r="Q183" i="3"/>
  <c r="S183" i="3"/>
  <c r="Q363" i="3"/>
  <c r="S363" i="3"/>
  <c r="Q370" i="3"/>
  <c r="S370" i="3"/>
  <c r="Q337" i="3"/>
  <c r="S337" i="3"/>
  <c r="Q349" i="3"/>
  <c r="S349" i="3"/>
  <c r="Q365" i="3"/>
  <c r="S365" i="3"/>
  <c r="Q390" i="3"/>
  <c r="S390" i="3"/>
  <c r="Q422" i="3"/>
  <c r="S422" i="3"/>
  <c r="Q447" i="3"/>
  <c r="S447" i="3"/>
  <c r="Q496" i="3"/>
  <c r="S496" i="3"/>
  <c r="Q584" i="3"/>
  <c r="S584" i="3"/>
  <c r="Q655" i="3"/>
  <c r="S655" i="3"/>
  <c r="Q664" i="3"/>
  <c r="S664" i="3"/>
  <c r="Q689" i="3"/>
  <c r="S689" i="3"/>
  <c r="Q711" i="3"/>
  <c r="S711" i="3"/>
  <c r="Q765" i="3"/>
  <c r="S765" i="3"/>
  <c r="Q849" i="3"/>
  <c r="S849" i="3"/>
  <c r="Q491" i="3"/>
  <c r="S491" i="3"/>
  <c r="Q494" i="3"/>
  <c r="S494" i="3"/>
  <c r="Q509" i="3"/>
  <c r="S509" i="3"/>
  <c r="Q803" i="3"/>
  <c r="S803" i="3"/>
  <c r="Q960" i="3"/>
  <c r="S960" i="3"/>
  <c r="Q962" i="3"/>
  <c r="S962" i="3"/>
  <c r="Q963" i="3"/>
  <c r="S963" i="3"/>
  <c r="Q964" i="3"/>
  <c r="S964" i="3"/>
  <c r="Q965" i="3"/>
  <c r="S965" i="3"/>
  <c r="Q942" i="3"/>
  <c r="S942" i="3"/>
  <c r="Q943" i="3"/>
  <c r="S943" i="3"/>
  <c r="Q967" i="3"/>
  <c r="S967" i="3"/>
  <c r="Q937" i="3"/>
  <c r="S937" i="3"/>
  <c r="Q938" i="3"/>
  <c r="S938" i="3"/>
  <c r="Q954" i="3"/>
  <c r="S954" i="3"/>
  <c r="Q955" i="3"/>
  <c r="S955" i="3"/>
  <c r="Q957" i="3"/>
  <c r="S957" i="3"/>
  <c r="Q941" i="3"/>
  <c r="S941" i="3"/>
  <c r="Q949" i="3"/>
  <c r="S949" i="3"/>
  <c r="Q956" i="3"/>
  <c r="S956" i="3"/>
  <c r="Q951" i="3"/>
  <c r="S951" i="3"/>
  <c r="Q952" i="3"/>
  <c r="S952" i="3"/>
  <c r="Q958" i="3"/>
  <c r="S958" i="3"/>
  <c r="Q946" i="3"/>
  <c r="S946" i="3"/>
  <c r="Q928" i="3"/>
  <c r="S928" i="3"/>
  <c r="Q930" i="3"/>
  <c r="S930" i="3"/>
  <c r="Q931" i="3"/>
  <c r="S931" i="3"/>
  <c r="Q932" i="3"/>
  <c r="S932" i="3"/>
  <c r="Q934" i="3"/>
  <c r="S934" i="3"/>
  <c r="Q940" i="3"/>
  <c r="S940" i="3"/>
  <c r="S936" i="3"/>
  <c r="Q936" i="3"/>
  <c r="Q944" i="3"/>
  <c r="S944" i="3"/>
  <c r="Q907" i="3"/>
  <c r="S907" i="3"/>
  <c r="Q947" i="3"/>
  <c r="S947" i="3"/>
  <c r="Q926" i="3"/>
  <c r="S926" i="3"/>
  <c r="AF912" i="3"/>
  <c r="AD912" i="3"/>
  <c r="AC912" i="3"/>
  <c r="AB912" i="3"/>
  <c r="AF700" i="3"/>
  <c r="AD700" i="3"/>
  <c r="AC700" i="3"/>
  <c r="AB700" i="3"/>
  <c r="AC620" i="3"/>
  <c r="AF223" i="3"/>
  <c r="AD223" i="3"/>
  <c r="AC223" i="3"/>
  <c r="AB223" i="3"/>
  <c r="AF215" i="3"/>
  <c r="AD215" i="3"/>
  <c r="AC215" i="3"/>
  <c r="AB215" i="3"/>
  <c r="AF212" i="3"/>
  <c r="AD212" i="3"/>
  <c r="AC212" i="3"/>
  <c r="AB212" i="3"/>
  <c r="AF210" i="3"/>
  <c r="AD210" i="3"/>
  <c r="AC210" i="3"/>
  <c r="AB210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AB13" i="3"/>
  <c r="Z10" i="3"/>
  <c r="C17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S43" i="3"/>
  <c r="Q44" i="3"/>
  <c r="S44" i="3"/>
  <c r="Q45" i="3"/>
  <c r="S45" i="3"/>
  <c r="Q46" i="3"/>
  <c r="S46" i="3"/>
  <c r="Q47" i="3"/>
  <c r="S47" i="3"/>
  <c r="Q48" i="3"/>
  <c r="S48" i="3"/>
  <c r="Q49" i="3"/>
  <c r="S49" i="3"/>
  <c r="Q50" i="3"/>
  <c r="S50" i="3"/>
  <c r="Q51" i="3"/>
  <c r="S51" i="3"/>
  <c r="Q52" i="3"/>
  <c r="S52" i="3"/>
  <c r="Q53" i="3"/>
  <c r="S53" i="3"/>
  <c r="Q54" i="3"/>
  <c r="S54" i="3"/>
  <c r="Q55" i="3"/>
  <c r="S55" i="3"/>
  <c r="Q56" i="3"/>
  <c r="S56" i="3"/>
  <c r="Q57" i="3"/>
  <c r="S57" i="3"/>
  <c r="Q58" i="3"/>
  <c r="S58" i="3"/>
  <c r="Q59" i="3"/>
  <c r="S59" i="3"/>
  <c r="Q60" i="3"/>
  <c r="S60" i="3"/>
  <c r="Q61" i="3"/>
  <c r="S61" i="3"/>
  <c r="Q62" i="3"/>
  <c r="S62" i="3"/>
  <c r="Q63" i="3"/>
  <c r="S63" i="3"/>
  <c r="Q64" i="3"/>
  <c r="S64" i="3"/>
  <c r="Q65" i="3"/>
  <c r="S65" i="3"/>
  <c r="Q66" i="3"/>
  <c r="S66" i="3"/>
  <c r="Q67" i="3"/>
  <c r="S67" i="3"/>
  <c r="Q68" i="3"/>
  <c r="S68" i="3"/>
  <c r="Q69" i="3"/>
  <c r="S69" i="3"/>
  <c r="Q70" i="3"/>
  <c r="S70" i="3"/>
  <c r="Q71" i="3"/>
  <c r="S71" i="3"/>
  <c r="Q72" i="3"/>
  <c r="S72" i="3"/>
  <c r="Q73" i="3"/>
  <c r="S73" i="3"/>
  <c r="Q74" i="3"/>
  <c r="S74" i="3"/>
  <c r="Q75" i="3"/>
  <c r="S75" i="3"/>
  <c r="Q76" i="3"/>
  <c r="S76" i="3"/>
  <c r="Q77" i="3"/>
  <c r="S77" i="3"/>
  <c r="Q78" i="3"/>
  <c r="S78" i="3"/>
  <c r="Q79" i="3"/>
  <c r="S79" i="3"/>
  <c r="Q80" i="3"/>
  <c r="S80" i="3"/>
  <c r="Q81" i="3"/>
  <c r="S81" i="3"/>
  <c r="Q82" i="3"/>
  <c r="S82" i="3"/>
  <c r="Q83" i="3"/>
  <c r="S83" i="3"/>
  <c r="Q84" i="3"/>
  <c r="S84" i="3"/>
  <c r="Q85" i="3"/>
  <c r="S85" i="3"/>
  <c r="Q86" i="3"/>
  <c r="S86" i="3"/>
  <c r="Q87" i="3"/>
  <c r="S87" i="3"/>
  <c r="Q88" i="3"/>
  <c r="S88" i="3"/>
  <c r="Q89" i="3"/>
  <c r="S89" i="3"/>
  <c r="Q90" i="3"/>
  <c r="S90" i="3"/>
  <c r="Q91" i="3"/>
  <c r="S91" i="3"/>
  <c r="Q92" i="3"/>
  <c r="S92" i="3"/>
  <c r="Q93" i="3"/>
  <c r="S93" i="3"/>
  <c r="Q94" i="3"/>
  <c r="S94" i="3"/>
  <c r="Q95" i="3"/>
  <c r="S95" i="3"/>
  <c r="Q96" i="3"/>
  <c r="S96" i="3"/>
  <c r="Q97" i="3"/>
  <c r="S97" i="3"/>
  <c r="Q98" i="3"/>
  <c r="S98" i="3"/>
  <c r="Q99" i="3"/>
  <c r="S99" i="3"/>
  <c r="Q100" i="3"/>
  <c r="S100" i="3"/>
  <c r="Q101" i="3"/>
  <c r="S101" i="3"/>
  <c r="Q102" i="3"/>
  <c r="S102" i="3"/>
  <c r="Q103" i="3"/>
  <c r="S103" i="3"/>
  <c r="Q104" i="3"/>
  <c r="S104" i="3"/>
  <c r="Q105" i="3"/>
  <c r="S105" i="3"/>
  <c r="Q106" i="3"/>
  <c r="S106" i="3"/>
  <c r="Q107" i="3"/>
  <c r="S107" i="3"/>
  <c r="Q108" i="3"/>
  <c r="S108" i="3"/>
  <c r="Q109" i="3"/>
  <c r="S109" i="3"/>
  <c r="Q110" i="3"/>
  <c r="S110" i="3"/>
  <c r="Q111" i="3"/>
  <c r="S111" i="3"/>
  <c r="Q112" i="3"/>
  <c r="S112" i="3"/>
  <c r="Q113" i="3"/>
  <c r="S113" i="3"/>
  <c r="Q114" i="3"/>
  <c r="S114" i="3"/>
  <c r="Q115" i="3"/>
  <c r="S115" i="3"/>
  <c r="Q116" i="3"/>
  <c r="S116" i="3"/>
  <c r="Q117" i="3"/>
  <c r="S117" i="3"/>
  <c r="Q118" i="3"/>
  <c r="S118" i="3"/>
  <c r="Q119" i="3"/>
  <c r="S119" i="3"/>
  <c r="Q120" i="3"/>
  <c r="S120" i="3"/>
  <c r="Q121" i="3"/>
  <c r="S121" i="3"/>
  <c r="Q122" i="3"/>
  <c r="S122" i="3"/>
  <c r="Q123" i="3"/>
  <c r="S123" i="3"/>
  <c r="Q124" i="3"/>
  <c r="S124" i="3"/>
  <c r="Q125" i="3"/>
  <c r="S125" i="3"/>
  <c r="Q126" i="3"/>
  <c r="S126" i="3"/>
  <c r="Q127" i="3"/>
  <c r="S127" i="3"/>
  <c r="E128" i="3"/>
  <c r="F128" i="3" s="1"/>
  <c r="Z128" i="3" s="1"/>
  <c r="Q128" i="3"/>
  <c r="S128" i="3"/>
  <c r="Q129" i="3"/>
  <c r="S129" i="3"/>
  <c r="Q130" i="3"/>
  <c r="S130" i="3"/>
  <c r="Q131" i="3"/>
  <c r="S131" i="3"/>
  <c r="Q132" i="3"/>
  <c r="S132" i="3"/>
  <c r="Q133" i="3"/>
  <c r="S133" i="3"/>
  <c r="Q134" i="3"/>
  <c r="S134" i="3"/>
  <c r="Q135" i="3"/>
  <c r="S135" i="3"/>
  <c r="Q136" i="3"/>
  <c r="S136" i="3"/>
  <c r="Q137" i="3"/>
  <c r="S137" i="3"/>
  <c r="Q138" i="3"/>
  <c r="S138" i="3"/>
  <c r="Q139" i="3"/>
  <c r="S139" i="3"/>
  <c r="Q140" i="3"/>
  <c r="S140" i="3"/>
  <c r="Q141" i="3"/>
  <c r="S141" i="3"/>
  <c r="Q142" i="3"/>
  <c r="S142" i="3"/>
  <c r="Q143" i="3"/>
  <c r="S143" i="3"/>
  <c r="Q144" i="3"/>
  <c r="S144" i="3"/>
  <c r="Q145" i="3"/>
  <c r="S145" i="3"/>
  <c r="Q146" i="3"/>
  <c r="S146" i="3"/>
  <c r="Q147" i="3"/>
  <c r="S147" i="3"/>
  <c r="Q148" i="3"/>
  <c r="S148" i="3"/>
  <c r="Q149" i="3"/>
  <c r="S149" i="3"/>
  <c r="Q150" i="3"/>
  <c r="S150" i="3"/>
  <c r="E151" i="3"/>
  <c r="F151" i="3" s="1"/>
  <c r="G151" i="3" s="1"/>
  <c r="Q151" i="3"/>
  <c r="S151" i="3"/>
  <c r="Q152" i="3"/>
  <c r="S152" i="3"/>
  <c r="Q153" i="3"/>
  <c r="S153" i="3"/>
  <c r="Q154" i="3"/>
  <c r="S154" i="3"/>
  <c r="Q155" i="3"/>
  <c r="S155" i="3"/>
  <c r="Q156" i="3"/>
  <c r="S156" i="3"/>
  <c r="Q157" i="3"/>
  <c r="S157" i="3"/>
  <c r="Q158" i="3"/>
  <c r="S158" i="3"/>
  <c r="Q159" i="3"/>
  <c r="S159" i="3"/>
  <c r="Q160" i="3"/>
  <c r="S160" i="3"/>
  <c r="Q161" i="3"/>
  <c r="S161" i="3"/>
  <c r="Q162" i="3"/>
  <c r="S162" i="3"/>
  <c r="Q163" i="3"/>
  <c r="S163" i="3"/>
  <c r="Q164" i="3"/>
  <c r="S164" i="3"/>
  <c r="Q165" i="3"/>
  <c r="S165" i="3"/>
  <c r="Q166" i="3"/>
  <c r="S166" i="3"/>
  <c r="Q167" i="3"/>
  <c r="S167" i="3"/>
  <c r="Q168" i="3"/>
  <c r="S168" i="3"/>
  <c r="Q169" i="3"/>
  <c r="S169" i="3"/>
  <c r="Q170" i="3"/>
  <c r="S170" i="3"/>
  <c r="Q171" i="3"/>
  <c r="S171" i="3"/>
  <c r="Q172" i="3"/>
  <c r="S172" i="3"/>
  <c r="Q173" i="3"/>
  <c r="S173" i="3"/>
  <c r="Q174" i="3"/>
  <c r="S174" i="3"/>
  <c r="Q175" i="3"/>
  <c r="S175" i="3"/>
  <c r="Q176" i="3"/>
  <c r="S176" i="3"/>
  <c r="Q177" i="3"/>
  <c r="S177" i="3"/>
  <c r="Q178" i="3"/>
  <c r="S178" i="3"/>
  <c r="Q179" i="3"/>
  <c r="S179" i="3"/>
  <c r="Q180" i="3"/>
  <c r="S180" i="3"/>
  <c r="Q181" i="3"/>
  <c r="S181" i="3"/>
  <c r="Q182" i="3"/>
  <c r="S182" i="3"/>
  <c r="Q184" i="3"/>
  <c r="S184" i="3"/>
  <c r="Q185" i="3"/>
  <c r="S185" i="3"/>
  <c r="E186" i="3"/>
  <c r="F186" i="3" s="1"/>
  <c r="Q186" i="3"/>
  <c r="S186" i="3"/>
  <c r="Q187" i="3"/>
  <c r="S187" i="3"/>
  <c r="Q188" i="3"/>
  <c r="S188" i="3"/>
  <c r="Q189" i="3"/>
  <c r="S189" i="3"/>
  <c r="Q190" i="3"/>
  <c r="S190" i="3"/>
  <c r="Q191" i="3"/>
  <c r="S191" i="3"/>
  <c r="Q193" i="3"/>
  <c r="S193" i="3"/>
  <c r="Q195" i="3"/>
  <c r="S195" i="3"/>
  <c r="Q196" i="3"/>
  <c r="S196" i="3"/>
  <c r="Q199" i="3"/>
  <c r="S199" i="3"/>
  <c r="Q200" i="3"/>
  <c r="S200" i="3"/>
  <c r="Q202" i="3"/>
  <c r="S202" i="3"/>
  <c r="Q203" i="3"/>
  <c r="S203" i="3"/>
  <c r="Q204" i="3"/>
  <c r="S204" i="3"/>
  <c r="Q205" i="3"/>
  <c r="S205" i="3"/>
  <c r="Q206" i="3"/>
  <c r="S206" i="3"/>
  <c r="Q207" i="3"/>
  <c r="S207" i="3"/>
  <c r="Q208" i="3"/>
  <c r="S208" i="3"/>
  <c r="Q209" i="3"/>
  <c r="S209" i="3"/>
  <c r="Q210" i="3"/>
  <c r="Q211" i="3"/>
  <c r="S211" i="3"/>
  <c r="Q212" i="3"/>
  <c r="Q214" i="3"/>
  <c r="S214" i="3"/>
  <c r="Q215" i="3"/>
  <c r="Q216" i="3"/>
  <c r="S216" i="3"/>
  <c r="Q217" i="3"/>
  <c r="S217" i="3"/>
  <c r="Q218" i="3"/>
  <c r="S218" i="3"/>
  <c r="Q220" i="3"/>
  <c r="S220" i="3"/>
  <c r="Q221" i="3"/>
  <c r="S221" i="3"/>
  <c r="Q222" i="3"/>
  <c r="S222" i="3"/>
  <c r="Q223" i="3"/>
  <c r="Q224" i="3"/>
  <c r="S224" i="3"/>
  <c r="Q225" i="3"/>
  <c r="S225" i="3"/>
  <c r="Q227" i="3"/>
  <c r="S227" i="3"/>
  <c r="Q228" i="3"/>
  <c r="S228" i="3"/>
  <c r="Q229" i="3"/>
  <c r="S229" i="3"/>
  <c r="Q230" i="3"/>
  <c r="S230" i="3"/>
  <c r="Q232" i="3"/>
  <c r="S232" i="3"/>
  <c r="Q233" i="3"/>
  <c r="S233" i="3"/>
  <c r="Q234" i="3"/>
  <c r="S234" i="3"/>
  <c r="Q236" i="3"/>
  <c r="S236" i="3"/>
  <c r="Q238" i="3"/>
  <c r="S238" i="3"/>
  <c r="Q239" i="3"/>
  <c r="S239" i="3"/>
  <c r="Q240" i="3"/>
  <c r="S240" i="3"/>
  <c r="E241" i="3"/>
  <c r="F241" i="3" s="1"/>
  <c r="Q241" i="3"/>
  <c r="S241" i="3"/>
  <c r="Q242" i="3"/>
  <c r="S242" i="3"/>
  <c r="Q243" i="3"/>
  <c r="S243" i="3"/>
  <c r="Q245" i="3"/>
  <c r="S245" i="3"/>
  <c r="Q246" i="3"/>
  <c r="S246" i="3"/>
  <c r="Q247" i="3"/>
  <c r="S247" i="3"/>
  <c r="Q250" i="3"/>
  <c r="S250" i="3"/>
  <c r="Q251" i="3"/>
  <c r="S251" i="3"/>
  <c r="E252" i="3"/>
  <c r="F252" i="3" s="1"/>
  <c r="Q252" i="3"/>
  <c r="S252" i="3"/>
  <c r="Q253" i="3"/>
  <c r="S253" i="3"/>
  <c r="Q254" i="3"/>
  <c r="S254" i="3"/>
  <c r="Q256" i="3"/>
  <c r="S256" i="3"/>
  <c r="Q257" i="3"/>
  <c r="S257" i="3"/>
  <c r="Q259" i="3"/>
  <c r="S259" i="3"/>
  <c r="Q260" i="3"/>
  <c r="S260" i="3"/>
  <c r="Q262" i="3"/>
  <c r="S262" i="3"/>
  <c r="E263" i="3"/>
  <c r="F263" i="3" s="1"/>
  <c r="Q263" i="3"/>
  <c r="S263" i="3"/>
  <c r="Q264" i="3"/>
  <c r="S264" i="3"/>
  <c r="Q265" i="3"/>
  <c r="S265" i="3"/>
  <c r="Q266" i="3"/>
  <c r="S266" i="3"/>
  <c r="Q267" i="3"/>
  <c r="S267" i="3"/>
  <c r="Q268" i="3"/>
  <c r="S268" i="3"/>
  <c r="Q269" i="3"/>
  <c r="S269" i="3"/>
  <c r="Q270" i="3"/>
  <c r="S270" i="3"/>
  <c r="E271" i="3"/>
  <c r="F271" i="3" s="1"/>
  <c r="Q271" i="3"/>
  <c r="S271" i="3"/>
  <c r="Q272" i="3"/>
  <c r="S272" i="3"/>
  <c r="Q273" i="3"/>
  <c r="S273" i="3"/>
  <c r="Q274" i="3"/>
  <c r="S274" i="3"/>
  <c r="Q275" i="3"/>
  <c r="S275" i="3"/>
  <c r="Q276" i="3"/>
  <c r="S276" i="3"/>
  <c r="Q277" i="3"/>
  <c r="S277" i="3"/>
  <c r="Q278" i="3"/>
  <c r="S278" i="3"/>
  <c r="Q279" i="3"/>
  <c r="S279" i="3"/>
  <c r="Q280" i="3"/>
  <c r="S280" i="3"/>
  <c r="Q281" i="3"/>
  <c r="S281" i="3"/>
  <c r="Q282" i="3"/>
  <c r="S282" i="3"/>
  <c r="Q283" i="3"/>
  <c r="S283" i="3"/>
  <c r="Q284" i="3"/>
  <c r="S284" i="3"/>
  <c r="Q285" i="3"/>
  <c r="S285" i="3"/>
  <c r="Q286" i="3"/>
  <c r="S286" i="3"/>
  <c r="Q287" i="3"/>
  <c r="S287" i="3"/>
  <c r="Q288" i="3"/>
  <c r="S288" i="3"/>
  <c r="Q289" i="3"/>
  <c r="S289" i="3"/>
  <c r="Q290" i="3"/>
  <c r="S290" i="3"/>
  <c r="Q291" i="3"/>
  <c r="S291" i="3"/>
  <c r="Q292" i="3"/>
  <c r="S292" i="3"/>
  <c r="Q293" i="3"/>
  <c r="S293" i="3"/>
  <c r="Q294" i="3"/>
  <c r="S294" i="3"/>
  <c r="Q295" i="3"/>
  <c r="S295" i="3"/>
  <c r="Q296" i="3"/>
  <c r="S296" i="3"/>
  <c r="E297" i="3"/>
  <c r="F297" i="3" s="1"/>
  <c r="Z297" i="3" s="1"/>
  <c r="Q297" i="3"/>
  <c r="S297" i="3"/>
  <c r="Q298" i="3"/>
  <c r="S298" i="3"/>
  <c r="Q299" i="3"/>
  <c r="S299" i="3"/>
  <c r="Q300" i="3"/>
  <c r="S300" i="3"/>
  <c r="Q301" i="3"/>
  <c r="S301" i="3"/>
  <c r="Q302" i="3"/>
  <c r="S302" i="3"/>
  <c r="Q303" i="3"/>
  <c r="S303" i="3"/>
  <c r="Q304" i="3"/>
  <c r="S304" i="3"/>
  <c r="E305" i="3"/>
  <c r="F305" i="3" s="1"/>
  <c r="Q305" i="3"/>
  <c r="S305" i="3"/>
  <c r="Q306" i="3"/>
  <c r="S306" i="3"/>
  <c r="Q307" i="3"/>
  <c r="S307" i="3"/>
  <c r="Q308" i="3"/>
  <c r="S308" i="3"/>
  <c r="Q309" i="3"/>
  <c r="S309" i="3"/>
  <c r="Q310" i="3"/>
  <c r="S310" i="3"/>
  <c r="Q311" i="3"/>
  <c r="S311" i="3"/>
  <c r="Q312" i="3"/>
  <c r="S312" i="3"/>
  <c r="Q313" i="3"/>
  <c r="S313" i="3"/>
  <c r="Q314" i="3"/>
  <c r="S314" i="3"/>
  <c r="Q315" i="3"/>
  <c r="S315" i="3"/>
  <c r="Q316" i="3"/>
  <c r="S316" i="3"/>
  <c r="Q317" i="3"/>
  <c r="S317" i="3"/>
  <c r="Q318" i="3"/>
  <c r="S318" i="3"/>
  <c r="Q319" i="3"/>
  <c r="S319" i="3"/>
  <c r="Q320" i="3"/>
  <c r="S320" i="3"/>
  <c r="Q321" i="3"/>
  <c r="S321" i="3"/>
  <c r="Q322" i="3"/>
  <c r="S322" i="3"/>
  <c r="Q323" i="3"/>
  <c r="S323" i="3"/>
  <c r="Q324" i="3"/>
  <c r="S324" i="3"/>
  <c r="Q326" i="3"/>
  <c r="S326" i="3"/>
  <c r="E328" i="3"/>
  <c r="F328" i="3" s="1"/>
  <c r="Q328" i="3"/>
  <c r="S328" i="3"/>
  <c r="Q329" i="3"/>
  <c r="S329" i="3"/>
  <c r="Q330" i="3"/>
  <c r="S330" i="3"/>
  <c r="Q331" i="3"/>
  <c r="S331" i="3"/>
  <c r="Q332" i="3"/>
  <c r="S332" i="3"/>
  <c r="Q334" i="3"/>
  <c r="S334" i="3"/>
  <c r="Q335" i="3"/>
  <c r="S335" i="3"/>
  <c r="Q336" i="3"/>
  <c r="S336" i="3"/>
  <c r="Q338" i="3"/>
  <c r="S338" i="3"/>
  <c r="Q341" i="3"/>
  <c r="S341" i="3"/>
  <c r="Q342" i="3"/>
  <c r="S342" i="3"/>
  <c r="Q343" i="3"/>
  <c r="S343" i="3"/>
  <c r="Q344" i="3"/>
  <c r="S344" i="3"/>
  <c r="E346" i="3"/>
  <c r="F346" i="3" s="1"/>
  <c r="Q346" i="3"/>
  <c r="S346" i="3"/>
  <c r="Q347" i="3"/>
  <c r="S347" i="3"/>
  <c r="Q348" i="3"/>
  <c r="S348" i="3"/>
  <c r="Q350" i="3"/>
  <c r="S350" i="3"/>
  <c r="Q351" i="3"/>
  <c r="S351" i="3"/>
  <c r="Q352" i="3"/>
  <c r="S352" i="3"/>
  <c r="Q354" i="3"/>
  <c r="S354" i="3"/>
  <c r="Q355" i="3"/>
  <c r="S355" i="3"/>
  <c r="Q356" i="3"/>
  <c r="S356" i="3"/>
  <c r="Q357" i="3"/>
  <c r="S357" i="3"/>
  <c r="Q359" i="3"/>
  <c r="S359" i="3"/>
  <c r="Q360" i="3"/>
  <c r="S360" i="3"/>
  <c r="Q362" i="3"/>
  <c r="S362" i="3"/>
  <c r="Q364" i="3"/>
  <c r="S364" i="3"/>
  <c r="Q366" i="3"/>
  <c r="S366" i="3"/>
  <c r="E367" i="3"/>
  <c r="F367" i="3" s="1"/>
  <c r="Q367" i="3"/>
  <c r="S367" i="3"/>
  <c r="Q369" i="3"/>
  <c r="S369" i="3"/>
  <c r="Q371" i="3"/>
  <c r="S371" i="3"/>
  <c r="Q372" i="3"/>
  <c r="S372" i="3"/>
  <c r="Q374" i="3"/>
  <c r="S374" i="3"/>
  <c r="E375" i="3"/>
  <c r="F375" i="3" s="1"/>
  <c r="Q375" i="3"/>
  <c r="S375" i="3"/>
  <c r="Q377" i="3"/>
  <c r="S377" i="3"/>
  <c r="Q378" i="3"/>
  <c r="S378" i="3"/>
  <c r="Q379" i="3"/>
  <c r="S379" i="3"/>
  <c r="Q381" i="3"/>
  <c r="S381" i="3"/>
  <c r="E382" i="3"/>
  <c r="F382" i="3" s="1"/>
  <c r="Q382" i="3"/>
  <c r="S382" i="3"/>
  <c r="Q383" i="3"/>
  <c r="S383" i="3"/>
  <c r="Q384" i="3"/>
  <c r="S384" i="3"/>
  <c r="Q385" i="3"/>
  <c r="S385" i="3"/>
  <c r="Q386" i="3"/>
  <c r="S386" i="3"/>
  <c r="Q387" i="3"/>
  <c r="S387" i="3"/>
  <c r="Q388" i="3"/>
  <c r="S388" i="3"/>
  <c r="Q389" i="3"/>
  <c r="S389" i="3"/>
  <c r="E391" i="3"/>
  <c r="F391" i="3" s="1"/>
  <c r="Q391" i="3"/>
  <c r="S391" i="3"/>
  <c r="Q392" i="3"/>
  <c r="S392" i="3"/>
  <c r="Q393" i="3"/>
  <c r="S393" i="3"/>
  <c r="Q394" i="3"/>
  <c r="S394" i="3"/>
  <c r="Q396" i="3"/>
  <c r="S396" i="3"/>
  <c r="Q397" i="3"/>
  <c r="S397" i="3"/>
  <c r="Q398" i="3"/>
  <c r="S398" i="3"/>
  <c r="Q399" i="3"/>
  <c r="S399" i="3"/>
  <c r="Q400" i="3"/>
  <c r="S400" i="3"/>
  <c r="Q402" i="3"/>
  <c r="S402" i="3"/>
  <c r="Q404" i="3"/>
  <c r="S404" i="3"/>
  <c r="Q405" i="3"/>
  <c r="S405" i="3"/>
  <c r="Q406" i="3"/>
  <c r="S406" i="3"/>
  <c r="E408" i="3"/>
  <c r="F408" i="3" s="1"/>
  <c r="Z408" i="3" s="1"/>
  <c r="Q408" i="3"/>
  <c r="S408" i="3"/>
  <c r="Q410" i="3"/>
  <c r="S410" i="3"/>
  <c r="Q411" i="3"/>
  <c r="S411" i="3"/>
  <c r="Q413" i="3"/>
  <c r="S413" i="3"/>
  <c r="Q414" i="3"/>
  <c r="S414" i="3"/>
  <c r="E416" i="3"/>
  <c r="F416" i="3" s="1"/>
  <c r="Z416" i="3" s="1"/>
  <c r="Q416" i="3"/>
  <c r="S416" i="3"/>
  <c r="Q417" i="3"/>
  <c r="S417" i="3"/>
  <c r="Q418" i="3"/>
  <c r="S418" i="3"/>
  <c r="Q419" i="3"/>
  <c r="S419" i="3"/>
  <c r="Q421" i="3"/>
  <c r="S421" i="3"/>
  <c r="E423" i="3"/>
  <c r="F423" i="3" s="1"/>
  <c r="Q423" i="3"/>
  <c r="S423" i="3"/>
  <c r="Q424" i="3"/>
  <c r="S424" i="3"/>
  <c r="Q425" i="3"/>
  <c r="S425" i="3"/>
  <c r="Q426" i="3"/>
  <c r="S426" i="3"/>
  <c r="Q427" i="3"/>
  <c r="S427" i="3"/>
  <c r="Q428" i="3"/>
  <c r="S428" i="3"/>
  <c r="Q429" i="3"/>
  <c r="S429" i="3"/>
  <c r="Q430" i="3"/>
  <c r="S430" i="3"/>
  <c r="Q431" i="3"/>
  <c r="S431" i="3"/>
  <c r="Q432" i="3"/>
  <c r="S432" i="3"/>
  <c r="Q433" i="3"/>
  <c r="S433" i="3"/>
  <c r="Q435" i="3"/>
  <c r="S435" i="3"/>
  <c r="Q436" i="3"/>
  <c r="S436" i="3"/>
  <c r="Q437" i="3"/>
  <c r="S437" i="3"/>
  <c r="Q438" i="3"/>
  <c r="S438" i="3"/>
  <c r="Q440" i="3"/>
  <c r="S440" i="3"/>
  <c r="E442" i="3"/>
  <c r="F442" i="3" s="1"/>
  <c r="Q442" i="3"/>
  <c r="S442" i="3"/>
  <c r="Q443" i="3"/>
  <c r="S443" i="3"/>
  <c r="Q444" i="3"/>
  <c r="S444" i="3"/>
  <c r="Q445" i="3"/>
  <c r="S445" i="3"/>
  <c r="Q446" i="3"/>
  <c r="S446" i="3"/>
  <c r="Q448" i="3"/>
  <c r="S448" i="3"/>
  <c r="Q449" i="3"/>
  <c r="S449" i="3"/>
  <c r="Q450" i="3"/>
  <c r="S450" i="3"/>
  <c r="Q451" i="3"/>
  <c r="S451" i="3"/>
  <c r="Q452" i="3"/>
  <c r="S452" i="3"/>
  <c r="Q453" i="3"/>
  <c r="S453" i="3"/>
  <c r="Q454" i="3"/>
  <c r="S454" i="3"/>
  <c r="Q457" i="3"/>
  <c r="S457" i="3"/>
  <c r="E458" i="3"/>
  <c r="F458" i="3" s="1"/>
  <c r="Z458" i="3" s="1"/>
  <c r="Q458" i="3"/>
  <c r="S458" i="3"/>
  <c r="Q459" i="3"/>
  <c r="S459" i="3"/>
  <c r="Q460" i="3"/>
  <c r="S460" i="3"/>
  <c r="Q461" i="3"/>
  <c r="S461" i="3"/>
  <c r="Q463" i="3"/>
  <c r="S463" i="3"/>
  <c r="Q464" i="3"/>
  <c r="S464" i="3"/>
  <c r="Q466" i="3"/>
  <c r="S466" i="3"/>
  <c r="Q467" i="3"/>
  <c r="S467" i="3"/>
  <c r="Q468" i="3"/>
  <c r="S468" i="3"/>
  <c r="Q470" i="3"/>
  <c r="S470" i="3"/>
  <c r="Q471" i="3"/>
  <c r="S471" i="3"/>
  <c r="Q472" i="3"/>
  <c r="S472" i="3"/>
  <c r="Q473" i="3"/>
  <c r="S473" i="3"/>
  <c r="Q474" i="3"/>
  <c r="S474" i="3"/>
  <c r="Q475" i="3"/>
  <c r="S475" i="3"/>
  <c r="Q476" i="3"/>
  <c r="S476" i="3"/>
  <c r="Q477" i="3"/>
  <c r="S477" i="3"/>
  <c r="Q478" i="3"/>
  <c r="S478" i="3"/>
  <c r="Q480" i="3"/>
  <c r="S480" i="3"/>
  <c r="Q481" i="3"/>
  <c r="S481" i="3"/>
  <c r="Q484" i="3"/>
  <c r="S484" i="3"/>
  <c r="E485" i="3"/>
  <c r="F485" i="3" s="1"/>
  <c r="Z485" i="3" s="1"/>
  <c r="Q485" i="3"/>
  <c r="S485" i="3"/>
  <c r="Q486" i="3"/>
  <c r="S486" i="3"/>
  <c r="Q487" i="3"/>
  <c r="S487" i="3"/>
  <c r="Q488" i="3"/>
  <c r="S488" i="3"/>
  <c r="Q489" i="3"/>
  <c r="S489" i="3"/>
  <c r="Q490" i="3"/>
  <c r="S490" i="3"/>
  <c r="Q492" i="3"/>
  <c r="S492" i="3"/>
  <c r="Q493" i="3"/>
  <c r="S493" i="3"/>
  <c r="Q495" i="3"/>
  <c r="S495" i="3"/>
  <c r="Q497" i="3"/>
  <c r="S497" i="3"/>
  <c r="Q498" i="3"/>
  <c r="S498" i="3"/>
  <c r="Q499" i="3"/>
  <c r="S499" i="3"/>
  <c r="Q500" i="3"/>
  <c r="S500" i="3"/>
  <c r="E501" i="3"/>
  <c r="F501" i="3" s="1"/>
  <c r="Q501" i="3"/>
  <c r="S501" i="3"/>
  <c r="Q502" i="3"/>
  <c r="S502" i="3"/>
  <c r="Q503" i="3"/>
  <c r="S503" i="3"/>
  <c r="Q504" i="3"/>
  <c r="S504" i="3"/>
  <c r="Q505" i="3"/>
  <c r="S505" i="3"/>
  <c r="Q506" i="3"/>
  <c r="S506" i="3"/>
  <c r="Q507" i="3"/>
  <c r="S507" i="3"/>
  <c r="Q508" i="3"/>
  <c r="S508" i="3"/>
  <c r="E510" i="3"/>
  <c r="F510" i="3" s="1"/>
  <c r="Q510" i="3"/>
  <c r="S510" i="3"/>
  <c r="Q511" i="3"/>
  <c r="S511" i="3"/>
  <c r="Q512" i="3"/>
  <c r="S512" i="3"/>
  <c r="Q513" i="3"/>
  <c r="S513" i="3"/>
  <c r="Q514" i="3"/>
  <c r="S514" i="3"/>
  <c r="Q515" i="3"/>
  <c r="S515" i="3"/>
  <c r="Q516" i="3"/>
  <c r="S516" i="3"/>
  <c r="Q517" i="3"/>
  <c r="S517" i="3"/>
  <c r="E518" i="3"/>
  <c r="F518" i="3" s="1"/>
  <c r="Q518" i="3"/>
  <c r="S518" i="3"/>
  <c r="Q519" i="3"/>
  <c r="S519" i="3"/>
  <c r="Q520" i="3"/>
  <c r="S520" i="3"/>
  <c r="Q521" i="3"/>
  <c r="S521" i="3"/>
  <c r="Q522" i="3"/>
  <c r="S522" i="3"/>
  <c r="Q523" i="3"/>
  <c r="S523" i="3"/>
  <c r="Q524" i="3"/>
  <c r="S524" i="3"/>
  <c r="Q525" i="3"/>
  <c r="S525" i="3"/>
  <c r="E526" i="3"/>
  <c r="F526" i="3" s="1"/>
  <c r="Q526" i="3"/>
  <c r="S526" i="3"/>
  <c r="Q527" i="3"/>
  <c r="S527" i="3"/>
  <c r="Q528" i="3"/>
  <c r="S528" i="3"/>
  <c r="Q529" i="3"/>
  <c r="S529" i="3"/>
  <c r="Q531" i="3"/>
  <c r="S531" i="3"/>
  <c r="Q532" i="3"/>
  <c r="S532" i="3"/>
  <c r="Q533" i="3"/>
  <c r="S533" i="3"/>
  <c r="Q535" i="3"/>
  <c r="S535" i="3"/>
  <c r="Q537" i="3"/>
  <c r="S537" i="3"/>
  <c r="Q538" i="3"/>
  <c r="S538" i="3"/>
  <c r="E539" i="3"/>
  <c r="F539" i="3" s="1"/>
  <c r="Z539" i="3" s="1"/>
  <c r="Q539" i="3"/>
  <c r="S539" i="3"/>
  <c r="Q540" i="3"/>
  <c r="S540" i="3"/>
  <c r="Q541" i="3"/>
  <c r="S541" i="3"/>
  <c r="Q543" i="3"/>
  <c r="S543" i="3"/>
  <c r="Q544" i="3"/>
  <c r="S544" i="3"/>
  <c r="Q545" i="3"/>
  <c r="S545" i="3"/>
  <c r="Q547" i="3"/>
  <c r="S547" i="3"/>
  <c r="Q548" i="3"/>
  <c r="S548" i="3"/>
  <c r="E549" i="3"/>
  <c r="F549" i="3" s="1"/>
  <c r="Q549" i="3"/>
  <c r="S549" i="3"/>
  <c r="Q550" i="3"/>
  <c r="S550" i="3"/>
  <c r="Q551" i="3"/>
  <c r="S551" i="3"/>
  <c r="Q552" i="3"/>
  <c r="S552" i="3"/>
  <c r="Q553" i="3"/>
  <c r="S553" i="3"/>
  <c r="E555" i="3"/>
  <c r="F555" i="3" s="1"/>
  <c r="Q555" i="3"/>
  <c r="S555" i="3"/>
  <c r="Q556" i="3"/>
  <c r="S556" i="3"/>
  <c r="Q557" i="3"/>
  <c r="S557" i="3"/>
  <c r="Q559" i="3"/>
  <c r="S559" i="3"/>
  <c r="Q560" i="3"/>
  <c r="S560" i="3"/>
  <c r="Q562" i="3"/>
  <c r="S562" i="3"/>
  <c r="Q563" i="3"/>
  <c r="S563" i="3"/>
  <c r="Q565" i="3"/>
  <c r="S565" i="3"/>
  <c r="E567" i="3"/>
  <c r="F567" i="3" s="1"/>
  <c r="Z567" i="3" s="1"/>
  <c r="Q567" i="3"/>
  <c r="S567" i="3"/>
  <c r="Q568" i="3"/>
  <c r="S568" i="3"/>
  <c r="Q569" i="3"/>
  <c r="S569" i="3"/>
  <c r="Q570" i="3"/>
  <c r="S570" i="3"/>
  <c r="Q572" i="3"/>
  <c r="S572" i="3"/>
  <c r="Q573" i="3"/>
  <c r="S573" i="3"/>
  <c r="Q574" i="3"/>
  <c r="S574" i="3"/>
  <c r="Q576" i="3"/>
  <c r="S576" i="3"/>
  <c r="Q577" i="3"/>
  <c r="S577" i="3"/>
  <c r="Q578" i="3"/>
  <c r="S578" i="3"/>
  <c r="Q580" i="3"/>
  <c r="S580" i="3"/>
  <c r="Q581" i="3"/>
  <c r="S581" i="3"/>
  <c r="Q582" i="3"/>
  <c r="S582" i="3"/>
  <c r="E585" i="3"/>
  <c r="F585" i="3" s="1"/>
  <c r="Q585" i="3"/>
  <c r="S585" i="3"/>
  <c r="Q586" i="3"/>
  <c r="S586" i="3"/>
  <c r="Q588" i="3"/>
  <c r="S588" i="3"/>
  <c r="Q589" i="3"/>
  <c r="S589" i="3"/>
  <c r="Q590" i="3"/>
  <c r="S590" i="3"/>
  <c r="Q591" i="3"/>
  <c r="S591" i="3"/>
  <c r="Q592" i="3"/>
  <c r="S592" i="3"/>
  <c r="Q594" i="3"/>
  <c r="S594" i="3"/>
  <c r="E595" i="3"/>
  <c r="F595" i="3" s="1"/>
  <c r="Q595" i="3"/>
  <c r="S595" i="3"/>
  <c r="Q596" i="3"/>
  <c r="S596" i="3"/>
  <c r="Q598" i="3"/>
  <c r="S598" i="3"/>
  <c r="Q600" i="3"/>
  <c r="S600" i="3"/>
  <c r="Q602" i="3"/>
  <c r="S602" i="3"/>
  <c r="Q603" i="3"/>
  <c r="S603" i="3"/>
  <c r="Q604" i="3"/>
  <c r="S604" i="3"/>
  <c r="Q606" i="3"/>
  <c r="S606" i="3"/>
  <c r="Q608" i="3"/>
  <c r="S608" i="3"/>
  <c r="Q609" i="3"/>
  <c r="S609" i="3"/>
  <c r="Q610" i="3"/>
  <c r="S610" i="3"/>
  <c r="Q611" i="3"/>
  <c r="S611" i="3"/>
  <c r="Q612" i="3"/>
  <c r="S612" i="3"/>
  <c r="Q613" i="3"/>
  <c r="S613" i="3"/>
  <c r="Q614" i="3"/>
  <c r="S614" i="3"/>
  <c r="Q615" i="3"/>
  <c r="S615" i="3"/>
  <c r="Q616" i="3"/>
  <c r="S616" i="3"/>
  <c r="Q617" i="3"/>
  <c r="S617" i="3"/>
  <c r="E618" i="3"/>
  <c r="F618" i="3" s="1"/>
  <c r="Q618" i="3"/>
  <c r="S618" i="3"/>
  <c r="Q619" i="3"/>
  <c r="S619" i="3"/>
  <c r="Q620" i="3"/>
  <c r="S620" i="3"/>
  <c r="Q621" i="3"/>
  <c r="S621" i="3"/>
  <c r="Q623" i="3"/>
  <c r="S623" i="3"/>
  <c r="E624" i="3"/>
  <c r="F624" i="3" s="1"/>
  <c r="Q624" i="3"/>
  <c r="S624" i="3"/>
  <c r="Q626" i="3"/>
  <c r="S626" i="3"/>
  <c r="Q627" i="3"/>
  <c r="S627" i="3"/>
  <c r="Q629" i="3"/>
  <c r="S629" i="3"/>
  <c r="Q630" i="3"/>
  <c r="S630" i="3"/>
  <c r="Q631" i="3"/>
  <c r="S631" i="3"/>
  <c r="Q632" i="3"/>
  <c r="S632" i="3"/>
  <c r="Q634" i="3"/>
  <c r="S634" i="3"/>
  <c r="E635" i="3"/>
  <c r="F635" i="3" s="1"/>
  <c r="Q635" i="3"/>
  <c r="S635" i="3"/>
  <c r="Q637" i="3"/>
  <c r="S637" i="3"/>
  <c r="Q638" i="3"/>
  <c r="S638" i="3"/>
  <c r="Q639" i="3"/>
  <c r="S639" i="3"/>
  <c r="Q640" i="3"/>
  <c r="S640" i="3"/>
  <c r="E641" i="3"/>
  <c r="F641" i="3" s="1"/>
  <c r="Q641" i="3"/>
  <c r="S641" i="3"/>
  <c r="Q642" i="3"/>
  <c r="S642" i="3"/>
  <c r="Q643" i="3"/>
  <c r="S643" i="3"/>
  <c r="Q645" i="3"/>
  <c r="S645" i="3"/>
  <c r="Q646" i="3"/>
  <c r="S646" i="3"/>
  <c r="Q647" i="3"/>
  <c r="S647" i="3"/>
  <c r="Q648" i="3"/>
  <c r="S648" i="3"/>
  <c r="Q649" i="3"/>
  <c r="S649" i="3"/>
  <c r="Q650" i="3"/>
  <c r="S650" i="3"/>
  <c r="Q651" i="3"/>
  <c r="S651" i="3"/>
  <c r="Q652" i="3"/>
  <c r="S652" i="3"/>
  <c r="Q653" i="3"/>
  <c r="S653" i="3"/>
  <c r="Q654" i="3"/>
  <c r="S654" i="3"/>
  <c r="Q657" i="3"/>
  <c r="S657" i="3"/>
  <c r="Q658" i="3"/>
  <c r="S658" i="3"/>
  <c r="E659" i="3"/>
  <c r="F659" i="3" s="1"/>
  <c r="Q659" i="3"/>
  <c r="S659" i="3"/>
  <c r="Q661" i="3"/>
  <c r="S661" i="3"/>
  <c r="Q663" i="3"/>
  <c r="S663" i="3"/>
  <c r="Q665" i="3"/>
  <c r="S665" i="3"/>
  <c r="Q666" i="3"/>
  <c r="S666" i="3"/>
  <c r="Q667" i="3"/>
  <c r="S667" i="3"/>
  <c r="Q668" i="3"/>
  <c r="S668" i="3"/>
  <c r="Q669" i="3"/>
  <c r="S669" i="3"/>
  <c r="Q670" i="3"/>
  <c r="S670" i="3"/>
  <c r="Q671" i="3"/>
  <c r="S671" i="3"/>
  <c r="Q673" i="3"/>
  <c r="S673" i="3"/>
  <c r="Q674" i="3"/>
  <c r="S674" i="3"/>
  <c r="Q676" i="3"/>
  <c r="S676" i="3"/>
  <c r="E677" i="3"/>
  <c r="F677" i="3" s="1"/>
  <c r="Q677" i="3"/>
  <c r="S677" i="3"/>
  <c r="Q678" i="3"/>
  <c r="S678" i="3"/>
  <c r="Q679" i="3"/>
  <c r="S679" i="3"/>
  <c r="Q681" i="3"/>
  <c r="S681" i="3"/>
  <c r="Q682" i="3"/>
  <c r="S682" i="3"/>
  <c r="Q683" i="3"/>
  <c r="S683" i="3"/>
  <c r="Q684" i="3"/>
  <c r="S684" i="3"/>
  <c r="Q685" i="3"/>
  <c r="S685" i="3"/>
  <c r="Q686" i="3"/>
  <c r="S686" i="3"/>
  <c r="Q687" i="3"/>
  <c r="S687" i="3"/>
  <c r="Q688" i="3"/>
  <c r="S688" i="3"/>
  <c r="Q690" i="3"/>
  <c r="S690" i="3"/>
  <c r="Q691" i="3"/>
  <c r="S691" i="3"/>
  <c r="E692" i="3"/>
  <c r="F692" i="3" s="1"/>
  <c r="Q692" i="3"/>
  <c r="S692" i="3"/>
  <c r="Q693" i="3"/>
  <c r="S693" i="3"/>
  <c r="Q694" i="3"/>
  <c r="S694" i="3"/>
  <c r="Q695" i="3"/>
  <c r="S695" i="3"/>
  <c r="Q696" i="3"/>
  <c r="S696" i="3"/>
  <c r="Q697" i="3"/>
  <c r="S697" i="3"/>
  <c r="Q698" i="3"/>
  <c r="S698" i="3"/>
  <c r="I700" i="3"/>
  <c r="Q700" i="3"/>
  <c r="Q701" i="3"/>
  <c r="S701" i="3"/>
  <c r="Q702" i="3"/>
  <c r="S702" i="3"/>
  <c r="E703" i="3"/>
  <c r="F703" i="3" s="1"/>
  <c r="Q703" i="3"/>
  <c r="S703" i="3"/>
  <c r="Q705" i="3"/>
  <c r="S705" i="3"/>
  <c r="Q707" i="3"/>
  <c r="S707" i="3"/>
  <c r="Q709" i="3"/>
  <c r="S709" i="3"/>
  <c r="Q710" i="3"/>
  <c r="S710" i="3"/>
  <c r="Q712" i="3"/>
  <c r="S712" i="3"/>
  <c r="Q713" i="3"/>
  <c r="S713" i="3"/>
  <c r="Q715" i="3"/>
  <c r="S715" i="3"/>
  <c r="E717" i="3"/>
  <c r="F717" i="3" s="1"/>
  <c r="Q717" i="3"/>
  <c r="S717" i="3"/>
  <c r="Q718" i="3"/>
  <c r="S718" i="3"/>
  <c r="Q720" i="3"/>
  <c r="S720" i="3"/>
  <c r="Q722" i="3"/>
  <c r="S722" i="3"/>
  <c r="Q723" i="3"/>
  <c r="S723" i="3"/>
  <c r="Q725" i="3"/>
  <c r="S725" i="3"/>
  <c r="Q726" i="3"/>
  <c r="S726" i="3"/>
  <c r="Q728" i="3"/>
  <c r="S728" i="3"/>
  <c r="E729" i="3"/>
  <c r="F729" i="3" s="1"/>
  <c r="Q729" i="3"/>
  <c r="S729" i="3"/>
  <c r="Q730" i="3"/>
  <c r="S730" i="3"/>
  <c r="Q731" i="3"/>
  <c r="S731" i="3"/>
  <c r="Q733" i="3"/>
  <c r="S733" i="3"/>
  <c r="Q734" i="3"/>
  <c r="S734" i="3"/>
  <c r="Q736" i="3"/>
  <c r="S736" i="3"/>
  <c r="Q738" i="3"/>
  <c r="S738" i="3"/>
  <c r="Q739" i="3"/>
  <c r="S739" i="3"/>
  <c r="Q740" i="3"/>
  <c r="S740" i="3"/>
  <c r="Q741" i="3"/>
  <c r="S741" i="3"/>
  <c r="Q742" i="3"/>
  <c r="S742" i="3"/>
  <c r="Q744" i="3"/>
  <c r="S744" i="3"/>
  <c r="Q746" i="3"/>
  <c r="S746" i="3"/>
  <c r="Q747" i="3"/>
  <c r="S747" i="3"/>
  <c r="Q748" i="3"/>
  <c r="S748" i="3"/>
  <c r="Q750" i="3"/>
  <c r="S750" i="3"/>
  <c r="Q752" i="3"/>
  <c r="S752" i="3"/>
  <c r="Q753" i="3"/>
  <c r="S753" i="3"/>
  <c r="Q754" i="3"/>
  <c r="S754" i="3"/>
  <c r="Q755" i="3"/>
  <c r="S755" i="3"/>
  <c r="Q756" i="3"/>
  <c r="S756" i="3"/>
  <c r="Q757" i="3"/>
  <c r="S757" i="3"/>
  <c r="Q758" i="3"/>
  <c r="S758" i="3"/>
  <c r="Q759" i="3"/>
  <c r="S759" i="3"/>
  <c r="Q760" i="3"/>
  <c r="S760" i="3"/>
  <c r="Q762" i="3"/>
  <c r="S762" i="3"/>
  <c r="Q763" i="3"/>
  <c r="S763" i="3"/>
  <c r="Q766" i="3"/>
  <c r="S766" i="3"/>
  <c r="Q768" i="3"/>
  <c r="S768" i="3"/>
  <c r="Q770" i="3"/>
  <c r="S770" i="3"/>
  <c r="Q771" i="3"/>
  <c r="S771" i="3"/>
  <c r="Q772" i="3"/>
  <c r="S772" i="3"/>
  <c r="Q773" i="3"/>
  <c r="S773" i="3"/>
  <c r="Q774" i="3"/>
  <c r="S774" i="3"/>
  <c r="Q775" i="3"/>
  <c r="S775" i="3"/>
  <c r="Q777" i="3"/>
  <c r="S777" i="3"/>
  <c r="Q779" i="3"/>
  <c r="S779" i="3"/>
  <c r="Q780" i="3"/>
  <c r="S780" i="3"/>
  <c r="Q781" i="3"/>
  <c r="S781" i="3"/>
  <c r="Q783" i="3"/>
  <c r="S783" i="3"/>
  <c r="Q784" i="3"/>
  <c r="S784" i="3"/>
  <c r="Q786" i="3"/>
  <c r="S786" i="3"/>
  <c r="Q787" i="3"/>
  <c r="S787" i="3"/>
  <c r="Q788" i="3"/>
  <c r="S788" i="3"/>
  <c r="Q789" i="3"/>
  <c r="S789" i="3"/>
  <c r="Q792" i="3"/>
  <c r="S792" i="3"/>
  <c r="Q793" i="3"/>
  <c r="S793" i="3"/>
  <c r="Q794" i="3"/>
  <c r="S794" i="3"/>
  <c r="Q795" i="3"/>
  <c r="S795" i="3"/>
  <c r="Q797" i="3"/>
  <c r="S797" i="3"/>
  <c r="Q800" i="3"/>
  <c r="S800" i="3"/>
  <c r="Q801" i="3"/>
  <c r="S801" i="3"/>
  <c r="Q802" i="3"/>
  <c r="S802" i="3"/>
  <c r="Q805" i="3"/>
  <c r="S805" i="3"/>
  <c r="Q806" i="3"/>
  <c r="S806" i="3"/>
  <c r="Q807" i="3"/>
  <c r="S807" i="3"/>
  <c r="Q808" i="3"/>
  <c r="S808" i="3"/>
  <c r="Q809" i="3"/>
  <c r="S809" i="3"/>
  <c r="Q810" i="3"/>
  <c r="S810" i="3"/>
  <c r="Q811" i="3"/>
  <c r="S811" i="3"/>
  <c r="Q812" i="3"/>
  <c r="S812" i="3"/>
  <c r="Q813" i="3"/>
  <c r="S813" i="3"/>
  <c r="Q814" i="3"/>
  <c r="S814" i="3"/>
  <c r="Q815" i="3"/>
  <c r="S815" i="3"/>
  <c r="Q816" i="3"/>
  <c r="S816" i="3"/>
  <c r="Q817" i="3"/>
  <c r="S817" i="3"/>
  <c r="Q818" i="3"/>
  <c r="S818" i="3"/>
  <c r="Q819" i="3"/>
  <c r="S819" i="3"/>
  <c r="Q820" i="3"/>
  <c r="S820" i="3"/>
  <c r="Q821" i="3"/>
  <c r="S821" i="3"/>
  <c r="Q822" i="3"/>
  <c r="S822" i="3"/>
  <c r="Q823" i="3"/>
  <c r="S823" i="3"/>
  <c r="Q824" i="3"/>
  <c r="S824" i="3"/>
  <c r="Q825" i="3"/>
  <c r="S825" i="3"/>
  <c r="Q826" i="3"/>
  <c r="S826" i="3"/>
  <c r="Q827" i="3"/>
  <c r="S827" i="3"/>
  <c r="Q828" i="3"/>
  <c r="S828" i="3"/>
  <c r="Q829" i="3"/>
  <c r="S829" i="3"/>
  <c r="Q830" i="3"/>
  <c r="S830" i="3"/>
  <c r="Q831" i="3"/>
  <c r="S831" i="3"/>
  <c r="Q832" i="3"/>
  <c r="S832" i="3"/>
  <c r="Q833" i="3"/>
  <c r="S833" i="3"/>
  <c r="Q834" i="3"/>
  <c r="S834" i="3"/>
  <c r="Q835" i="3"/>
  <c r="S835" i="3"/>
  <c r="Q836" i="3"/>
  <c r="S836" i="3"/>
  <c r="Q837" i="3"/>
  <c r="S837" i="3"/>
  <c r="Q838" i="3"/>
  <c r="S838" i="3"/>
  <c r="Q839" i="3"/>
  <c r="S839" i="3"/>
  <c r="Q840" i="3"/>
  <c r="S840" i="3"/>
  <c r="Q841" i="3"/>
  <c r="S841" i="3"/>
  <c r="Q842" i="3"/>
  <c r="S842" i="3"/>
  <c r="Q843" i="3"/>
  <c r="S843" i="3"/>
  <c r="Q844" i="3"/>
  <c r="S844" i="3"/>
  <c r="Q845" i="3"/>
  <c r="S845" i="3"/>
  <c r="Q846" i="3"/>
  <c r="S846" i="3"/>
  <c r="Q847" i="3"/>
  <c r="S847" i="3"/>
  <c r="Q848" i="3"/>
  <c r="S848" i="3"/>
  <c r="Q850" i="3"/>
  <c r="S850" i="3"/>
  <c r="Q851" i="3"/>
  <c r="S851" i="3"/>
  <c r="Q853" i="3"/>
  <c r="S853" i="3"/>
  <c r="Q854" i="3"/>
  <c r="S854" i="3"/>
  <c r="Q855" i="3"/>
  <c r="S855" i="3"/>
  <c r="Q856" i="3"/>
  <c r="S856" i="3"/>
  <c r="Q857" i="3"/>
  <c r="S857" i="3"/>
  <c r="Q858" i="3"/>
  <c r="S858" i="3"/>
  <c r="Q859" i="3"/>
  <c r="S859" i="3"/>
  <c r="Q860" i="3"/>
  <c r="S860" i="3"/>
  <c r="Q862" i="3"/>
  <c r="S862" i="3"/>
  <c r="Q863" i="3"/>
  <c r="S863" i="3"/>
  <c r="Q864" i="3"/>
  <c r="S864" i="3"/>
  <c r="Q865" i="3"/>
  <c r="S865" i="3"/>
  <c r="Q866" i="3"/>
  <c r="S866" i="3"/>
  <c r="Q867" i="3"/>
  <c r="S867" i="3"/>
  <c r="Q868" i="3"/>
  <c r="S868" i="3"/>
  <c r="Q869" i="3"/>
  <c r="S869" i="3"/>
  <c r="Q870" i="3"/>
  <c r="S870" i="3"/>
  <c r="Q871" i="3"/>
  <c r="S871" i="3"/>
  <c r="Q872" i="3"/>
  <c r="S872" i="3"/>
  <c r="Q873" i="3"/>
  <c r="S873" i="3"/>
  <c r="Q874" i="3"/>
  <c r="S874" i="3"/>
  <c r="Q875" i="3"/>
  <c r="S875" i="3"/>
  <c r="Q876" i="3"/>
  <c r="S876" i="3"/>
  <c r="Q877" i="3"/>
  <c r="S877" i="3"/>
  <c r="Q880" i="3"/>
  <c r="S880" i="3"/>
  <c r="Q881" i="3"/>
  <c r="S881" i="3"/>
  <c r="Q882" i="3"/>
  <c r="S882" i="3"/>
  <c r="Q883" i="3"/>
  <c r="S883" i="3"/>
  <c r="Q884" i="3"/>
  <c r="S884" i="3"/>
  <c r="Q885" i="3"/>
  <c r="S885" i="3"/>
  <c r="Q886" i="3"/>
  <c r="S886" i="3"/>
  <c r="Q887" i="3"/>
  <c r="S887" i="3"/>
  <c r="Q888" i="3"/>
  <c r="S888" i="3"/>
  <c r="Q889" i="3"/>
  <c r="S889" i="3"/>
  <c r="Q891" i="3"/>
  <c r="S891" i="3"/>
  <c r="Q892" i="3"/>
  <c r="S892" i="3"/>
  <c r="Q893" i="3"/>
  <c r="S893" i="3"/>
  <c r="Q894" i="3"/>
  <c r="S894" i="3"/>
  <c r="Q895" i="3"/>
  <c r="S895" i="3"/>
  <c r="Q896" i="3"/>
  <c r="S896" i="3"/>
  <c r="Q898" i="3"/>
  <c r="S898" i="3"/>
  <c r="Q900" i="3"/>
  <c r="S900" i="3"/>
  <c r="Q901" i="3"/>
  <c r="S901" i="3"/>
  <c r="Q903" i="3"/>
  <c r="S903" i="3"/>
  <c r="Q904" i="3"/>
  <c r="S904" i="3"/>
  <c r="Q906" i="3"/>
  <c r="S906" i="3"/>
  <c r="Q908" i="3"/>
  <c r="S908" i="3"/>
  <c r="Q911" i="3"/>
  <c r="S911" i="3"/>
  <c r="Q912" i="3"/>
  <c r="Q914" i="3"/>
  <c r="S914" i="3"/>
  <c r="Q915" i="3"/>
  <c r="S915" i="3"/>
  <c r="Q916" i="3"/>
  <c r="S916" i="3"/>
  <c r="Q918" i="3"/>
  <c r="S918" i="3"/>
  <c r="Q919" i="3"/>
  <c r="S919" i="3"/>
  <c r="E921" i="3"/>
  <c r="F921" i="3" s="1"/>
  <c r="Q921" i="3"/>
  <c r="S921" i="3"/>
  <c r="Q922" i="3"/>
  <c r="S922" i="3"/>
  <c r="Q924" i="3"/>
  <c r="S924" i="3"/>
  <c r="D9" i="1"/>
  <c r="C9" i="1"/>
  <c r="S871" i="1"/>
  <c r="S881" i="1"/>
  <c r="S769" i="1"/>
  <c r="S834" i="1"/>
  <c r="S970" i="1"/>
  <c r="S976" i="1"/>
  <c r="S964" i="1"/>
  <c r="S982" i="1"/>
  <c r="S935" i="1"/>
  <c r="S936" i="1"/>
  <c r="S985" i="1"/>
  <c r="S905" i="1"/>
  <c r="S989" i="1"/>
  <c r="S995" i="1"/>
  <c r="S937" i="1"/>
  <c r="S938" i="1"/>
  <c r="S906" i="1"/>
  <c r="S866" i="1"/>
  <c r="S883" i="1"/>
  <c r="S898" i="1"/>
  <c r="S892" i="1"/>
  <c r="S904" i="1"/>
  <c r="S915" i="1"/>
  <c r="S940" i="1"/>
  <c r="S984" i="1"/>
  <c r="S979" i="1"/>
  <c r="S988" i="1"/>
  <c r="S992" i="1"/>
  <c r="S994" i="1"/>
  <c r="S825" i="1"/>
  <c r="S826" i="1"/>
  <c r="S888" i="1"/>
  <c r="S894" i="1"/>
  <c r="S920" i="1"/>
  <c r="S922" i="1"/>
  <c r="S921" i="1"/>
  <c r="S923" i="1"/>
  <c r="S911" i="1"/>
  <c r="S912" i="1"/>
  <c r="S928" i="1"/>
  <c r="S934" i="1"/>
  <c r="S969" i="1"/>
  <c r="S955" i="1"/>
  <c r="S972" i="1"/>
  <c r="S974" i="1"/>
  <c r="S973" i="1"/>
  <c r="S975" i="1"/>
  <c r="S951" i="1"/>
  <c r="S953" i="1"/>
  <c r="S956" i="1"/>
  <c r="S958" i="1"/>
  <c r="S960" i="1"/>
  <c r="S967" i="1"/>
  <c r="S952" i="1"/>
  <c r="S954" i="1"/>
  <c r="S957" i="1"/>
  <c r="S959" i="1"/>
  <c r="S961" i="1"/>
  <c r="S968" i="1"/>
  <c r="S965" i="1"/>
  <c r="S971" i="1"/>
  <c r="S977" i="1"/>
  <c r="S983" i="1"/>
  <c r="S986" i="1"/>
  <c r="S990" i="1"/>
  <c r="S996" i="1"/>
  <c r="S878" i="1"/>
  <c r="S925" i="1"/>
  <c r="S929" i="1"/>
  <c r="S941" i="1"/>
  <c r="S943" i="1"/>
  <c r="S945" i="1"/>
  <c r="S947" i="1"/>
  <c r="S949" i="1"/>
  <c r="S879" i="1"/>
  <c r="S926" i="1"/>
  <c r="S930" i="1"/>
  <c r="S942" i="1"/>
  <c r="S944" i="1"/>
  <c r="S946" i="1"/>
  <c r="S948" i="1"/>
  <c r="S950" i="1"/>
  <c r="S963" i="1"/>
  <c r="S899" i="1"/>
  <c r="S103" i="1"/>
  <c r="S143" i="1"/>
  <c r="S81" i="1"/>
  <c r="S116" i="1"/>
  <c r="S64" i="1"/>
  <c r="S83" i="1"/>
  <c r="S66" i="1"/>
  <c r="S100" i="1"/>
  <c r="S85" i="1"/>
  <c r="S79" i="1"/>
  <c r="S77" i="1"/>
  <c r="S114" i="1"/>
  <c r="S76" i="1"/>
  <c r="S71" i="1"/>
  <c r="S97" i="1"/>
  <c r="S43" i="1"/>
  <c r="S117" i="1"/>
  <c r="S96" i="1"/>
  <c r="S53" i="1"/>
  <c r="S115" i="1"/>
  <c r="S128" i="1"/>
  <c r="S129" i="1"/>
  <c r="S95" i="1"/>
  <c r="S149" i="1"/>
  <c r="S142" i="1"/>
  <c r="S80" i="1"/>
  <c r="S158" i="1"/>
  <c r="S88" i="1"/>
  <c r="S113" i="1"/>
  <c r="S125" i="1"/>
  <c r="S101" i="1"/>
  <c r="S155" i="1"/>
  <c r="S131" i="1"/>
  <c r="S107" i="1"/>
  <c r="S126" i="1"/>
  <c r="S146" i="1"/>
  <c r="S141" i="1"/>
  <c r="S130" i="1"/>
  <c r="S127" i="1"/>
  <c r="S124" i="1"/>
  <c r="S156" i="1"/>
  <c r="S159" i="1"/>
  <c r="S144" i="1"/>
  <c r="S145" i="1"/>
  <c r="S73" i="1"/>
  <c r="S122" i="1"/>
  <c r="S134" i="1"/>
  <c r="S157" i="1"/>
  <c r="S94" i="1"/>
  <c r="S202" i="1"/>
  <c r="S236" i="1"/>
  <c r="S319" i="1"/>
  <c r="S865" i="1"/>
  <c r="S882" i="1"/>
  <c r="S895" i="1"/>
  <c r="S891" i="1"/>
  <c r="S880" i="1"/>
  <c r="S897" i="1"/>
  <c r="S939" i="1"/>
  <c r="S978" i="1"/>
  <c r="S987" i="1"/>
  <c r="S991" i="1"/>
  <c r="S993" i="1"/>
  <c r="S980" i="1"/>
  <c r="S65" i="1"/>
  <c r="S727" i="1"/>
  <c r="S48" i="1"/>
  <c r="S45" i="1"/>
  <c r="S121" i="1"/>
  <c r="S150" i="1"/>
  <c r="S136" i="1"/>
  <c r="S41" i="1"/>
  <c r="S52" i="1"/>
  <c r="S72" i="1"/>
  <c r="S137" i="1"/>
  <c r="S138" i="1"/>
  <c r="S104" i="1"/>
  <c r="S148" i="1"/>
  <c r="S86" i="1"/>
  <c r="S89" i="1"/>
  <c r="S90" i="1"/>
  <c r="S91" i="1"/>
  <c r="S57" i="1"/>
  <c r="S118" i="1"/>
  <c r="S151" i="1"/>
  <c r="S84" i="1"/>
  <c r="S62" i="1"/>
  <c r="S92" i="1"/>
  <c r="S105" i="1"/>
  <c r="S132" i="1"/>
  <c r="S133" i="1"/>
  <c r="S102" i="1"/>
  <c r="S87" i="1"/>
  <c r="S58" i="1"/>
  <c r="S55" i="1"/>
  <c r="S49" i="1"/>
  <c r="S69" i="1"/>
  <c r="S68" i="1"/>
  <c r="S75" i="1"/>
  <c r="S123" i="1"/>
  <c r="S56" i="1"/>
  <c r="S78" i="1"/>
  <c r="S47" i="1"/>
  <c r="S106" i="1"/>
  <c r="S54" i="1"/>
  <c r="S152" i="1"/>
  <c r="S51" i="1"/>
  <c r="S98" i="1"/>
  <c r="S119" i="1"/>
  <c r="S46" i="1"/>
  <c r="S63" i="1"/>
  <c r="S50" i="1"/>
  <c r="S112" i="1"/>
  <c r="S139" i="1"/>
  <c r="S44" i="1"/>
  <c r="S161" i="1"/>
  <c r="S61" i="1"/>
  <c r="S99" i="1"/>
  <c r="S153" i="1"/>
  <c r="S110" i="1"/>
  <c r="S82" i="1"/>
  <c r="S59" i="1"/>
  <c r="S42" i="1"/>
  <c r="S108" i="1"/>
  <c r="S109" i="1"/>
  <c r="S67" i="1"/>
  <c r="S165" i="1"/>
  <c r="S171" i="1"/>
  <c r="S60" i="1"/>
  <c r="S74" i="1"/>
  <c r="S140" i="1"/>
  <c r="S154" i="1"/>
  <c r="S187" i="1"/>
  <c r="S70" i="1"/>
  <c r="S183" i="1"/>
  <c r="S197" i="1"/>
  <c r="S168" i="1"/>
  <c r="S93" i="1"/>
  <c r="S166" i="1"/>
  <c r="S179" i="1"/>
  <c r="S172" i="1"/>
  <c r="S111" i="1"/>
  <c r="S298" i="1"/>
  <c r="S164" i="1"/>
  <c r="S454" i="1"/>
  <c r="S195" i="1"/>
  <c r="S175" i="1"/>
  <c r="S39" i="1"/>
  <c r="S182" i="1"/>
  <c r="S176" i="1"/>
  <c r="S192" i="1"/>
  <c r="S120" i="1"/>
  <c r="S233" i="1"/>
  <c r="S200" i="1"/>
  <c r="S364" i="1"/>
  <c r="S180" i="1"/>
  <c r="S299" i="1"/>
  <c r="S196" i="1"/>
  <c r="S186" i="1"/>
  <c r="S181" i="1"/>
  <c r="S193" i="1"/>
  <c r="S40" i="1"/>
  <c r="S342" i="1"/>
  <c r="S189" i="1"/>
  <c r="S174" i="1"/>
  <c r="S315" i="1"/>
  <c r="S190" i="1"/>
  <c r="S304" i="1"/>
  <c r="S232" i="1"/>
  <c r="S335" i="1"/>
  <c r="S313" i="1"/>
  <c r="S361" i="1"/>
  <c r="S191" i="1"/>
  <c r="S185" i="1"/>
  <c r="S346" i="1"/>
  <c r="S332" i="1"/>
  <c r="S282" i="1"/>
  <c r="S455" i="1"/>
  <c r="S351" i="1"/>
  <c r="S209" i="1"/>
  <c r="S311" i="1"/>
  <c r="S194" i="1"/>
  <c r="S371" i="1"/>
  <c r="S263" i="1"/>
  <c r="S441" i="1"/>
  <c r="S395" i="1"/>
  <c r="S239" i="1"/>
  <c r="S356" i="1"/>
  <c r="S216" i="1"/>
  <c r="S312" i="1"/>
  <c r="S184" i="1"/>
  <c r="S358" i="1"/>
  <c r="S302" i="1"/>
  <c r="S403" i="1"/>
  <c r="S450" i="1"/>
  <c r="S331" i="1"/>
  <c r="S328" i="1"/>
  <c r="S178" i="1"/>
  <c r="S471" i="1"/>
  <c r="S472" i="1"/>
  <c r="S341" i="1"/>
  <c r="S360" i="1"/>
  <c r="S249" i="1"/>
  <c r="S210" i="1"/>
  <c r="S188" i="1"/>
  <c r="S326" i="1"/>
  <c r="S323" i="1"/>
  <c r="S198" i="1"/>
  <c r="S248" i="1"/>
  <c r="S221" i="1"/>
  <c r="S438" i="1"/>
  <c r="S173" i="1"/>
  <c r="S368" i="1"/>
  <c r="S339" i="1"/>
  <c r="S330" i="1"/>
  <c r="S327" i="1"/>
  <c r="S317" i="1"/>
  <c r="S207" i="1"/>
  <c r="S222" i="1"/>
  <c r="S223" i="1"/>
  <c r="S177" i="1"/>
  <c r="S333" i="1"/>
  <c r="S226" i="1"/>
  <c r="S213" i="1"/>
  <c r="S162" i="1"/>
  <c r="S252" i="1"/>
  <c r="S308" i="1"/>
  <c r="S267" i="1"/>
  <c r="S372" i="1"/>
  <c r="S324" i="1"/>
  <c r="S288" i="1"/>
  <c r="S291" i="1"/>
  <c r="S245" i="1"/>
  <c r="S278" i="1"/>
  <c r="S362" i="1"/>
  <c r="S243" i="1"/>
  <c r="S390" i="1"/>
  <c r="S728" i="1"/>
  <c r="S359" i="1"/>
  <c r="S320" i="1"/>
  <c r="S357" i="1"/>
  <c r="S219" i="1"/>
  <c r="S458" i="1"/>
  <c r="S199" i="1"/>
  <c r="S421" i="1"/>
  <c r="S167" i="1"/>
  <c r="S211" i="1"/>
  <c r="S334" i="1"/>
  <c r="S340" i="1"/>
  <c r="S435" i="1"/>
  <c r="S255" i="1"/>
  <c r="S244" i="1"/>
  <c r="S231" i="1"/>
  <c r="S414" i="1"/>
  <c r="S347" i="1"/>
  <c r="S212" i="1"/>
  <c r="S250" i="1"/>
  <c r="S396" i="1"/>
  <c r="S465" i="1"/>
  <c r="S466" i="1"/>
  <c r="S325" i="1"/>
  <c r="S443" i="1"/>
  <c r="S246" i="1"/>
  <c r="S394" i="1"/>
  <c r="S318" i="1"/>
  <c r="S300" i="1"/>
  <c r="S268" i="1"/>
  <c r="S391" i="1"/>
  <c r="S409" i="1"/>
  <c r="S392" i="1"/>
  <c r="S229" i="1"/>
  <c r="S427" i="1"/>
  <c r="S343" i="1"/>
  <c r="S218" i="1"/>
  <c r="S227" i="1"/>
  <c r="S322" i="1"/>
  <c r="S220" i="1"/>
  <c r="S418" i="1"/>
  <c r="S397" i="1"/>
  <c r="S399" i="1"/>
  <c r="S238" i="1"/>
  <c r="S266" i="1"/>
  <c r="S377" i="1"/>
  <c r="S256" i="1"/>
  <c r="S242" i="1"/>
  <c r="S260" i="1"/>
  <c r="S251" i="1"/>
  <c r="S285" i="1"/>
  <c r="S516" i="1"/>
  <c r="S517" i="1"/>
  <c r="S376" i="1"/>
  <c r="S292" i="1"/>
  <c r="S385" i="1"/>
  <c r="S424" i="1"/>
  <c r="S240" i="1"/>
  <c r="S235" i="1"/>
  <c r="S370" i="1"/>
  <c r="S297" i="1"/>
  <c r="S254" i="1"/>
  <c r="S363" i="1"/>
  <c r="S262" i="1"/>
  <c r="S417" i="1"/>
  <c r="S365" i="1"/>
  <c r="S400" i="1"/>
  <c r="S419" i="1"/>
  <c r="S230" i="1"/>
  <c r="S453" i="1"/>
  <c r="S217" i="1"/>
  <c r="S388" i="1"/>
  <c r="S284" i="1"/>
  <c r="S214" i="1"/>
  <c r="S307" i="1"/>
  <c r="S286" i="1"/>
  <c r="S647" i="1"/>
  <c r="S648" i="1"/>
  <c r="S439" i="1"/>
  <c r="S264" i="1"/>
  <c r="S367" i="1"/>
  <c r="S408" i="1"/>
  <c r="S369" i="1"/>
  <c r="S224" i="1"/>
  <c r="S416" i="1"/>
  <c r="S329" i="1"/>
  <c r="S316" i="1"/>
  <c r="S294" i="1"/>
  <c r="S389" i="1"/>
  <c r="S234" i="1"/>
  <c r="S445" i="1"/>
  <c r="S270" i="1"/>
  <c r="S336" i="1"/>
  <c r="S366" i="1"/>
  <c r="S265" i="1"/>
  <c r="S289" i="1"/>
  <c r="S293" i="1"/>
  <c r="S434" i="1"/>
  <c r="S428" i="1"/>
  <c r="S338" i="1"/>
  <c r="S275" i="1"/>
  <c r="S237" i="1"/>
  <c r="S296" i="1"/>
  <c r="S473" i="1"/>
  <c r="S474" i="1"/>
  <c r="S352" i="1"/>
  <c r="S314" i="1"/>
  <c r="S303" i="1"/>
  <c r="S272" i="1"/>
  <c r="S401" i="1"/>
  <c r="S375" i="1"/>
  <c r="S413" i="1"/>
  <c r="S548" i="1"/>
  <c r="S407" i="1"/>
  <c r="S707" i="1"/>
  <c r="S708" i="1"/>
  <c r="S709" i="1"/>
  <c r="S710" i="1"/>
  <c r="S280" i="1"/>
  <c r="S276" i="1"/>
  <c r="S241" i="1"/>
  <c r="S422" i="1"/>
  <c r="S522" i="1"/>
  <c r="S523" i="1"/>
  <c r="S354" i="1"/>
  <c r="S228" i="1"/>
  <c r="S281" i="1"/>
  <c r="S247" i="1"/>
  <c r="S505" i="1"/>
  <c r="S506" i="1"/>
  <c r="S507" i="1"/>
  <c r="S321" i="1"/>
  <c r="S287" i="1"/>
  <c r="S225" i="1"/>
  <c r="S274" i="1"/>
  <c r="S306" i="1"/>
  <c r="S483" i="1"/>
  <c r="S484" i="1"/>
  <c r="S345" i="1"/>
  <c r="S538" i="1"/>
  <c r="S539" i="1"/>
  <c r="S402" i="1"/>
  <c r="S378" i="1"/>
  <c r="S711" i="1"/>
  <c r="S712" i="1"/>
  <c r="S532" i="1"/>
  <c r="S533" i="1"/>
  <c r="S404" i="1"/>
  <c r="S497" i="1"/>
  <c r="S498" i="1"/>
  <c r="S393" i="1"/>
  <c r="S259" i="1"/>
  <c r="S253" i="1"/>
  <c r="S355" i="1"/>
  <c r="S305" i="1"/>
  <c r="S510" i="1"/>
  <c r="S511" i="1"/>
  <c r="S518" i="1"/>
  <c r="S519" i="1"/>
  <c r="S410" i="1"/>
  <c r="S514" i="1"/>
  <c r="S515" i="1"/>
  <c r="S290" i="1"/>
  <c r="S398" i="1"/>
  <c r="S412" i="1"/>
  <c r="S485" i="1"/>
  <c r="S486" i="1"/>
  <c r="S477" i="1"/>
  <c r="S478" i="1"/>
  <c r="S503" i="1"/>
  <c r="S504" i="1"/>
  <c r="S420" i="1"/>
  <c r="S353" i="1"/>
  <c r="S415" i="1"/>
  <c r="S467" i="1"/>
  <c r="S468" i="1"/>
  <c r="S337" i="1"/>
  <c r="S411" i="1"/>
  <c r="S442" i="1"/>
  <c r="S373" i="1"/>
  <c r="S437" i="1"/>
  <c r="S301" i="1"/>
  <c r="S386" i="1"/>
  <c r="S405" i="1"/>
  <c r="S429" i="1"/>
  <c r="S526" i="1"/>
  <c r="S527" i="1"/>
  <c r="S446" i="1"/>
  <c r="S310" i="1"/>
  <c r="S432" i="1"/>
  <c r="S569" i="1"/>
  <c r="S570" i="1"/>
  <c r="S451" i="1"/>
  <c r="S379" i="1"/>
  <c r="S380" i="1"/>
  <c r="S387" i="1"/>
  <c r="S447" i="1"/>
  <c r="S448" i="1"/>
  <c r="S261" i="1"/>
  <c r="S425" i="1"/>
  <c r="S271" i="1"/>
  <c r="S475" i="1"/>
  <c r="S476" i="1"/>
  <c r="S279" i="1"/>
  <c r="S528" i="1"/>
  <c r="S529" i="1"/>
  <c r="S257" i="1"/>
  <c r="S579" i="1"/>
  <c r="S580" i="1"/>
  <c r="S463" i="1"/>
  <c r="S464" i="1"/>
  <c r="S567" i="1"/>
  <c r="S568" i="1"/>
  <c r="S433" i="1"/>
  <c r="S589" i="1"/>
  <c r="S590" i="1"/>
  <c r="S269" i="1"/>
  <c r="S573" i="1"/>
  <c r="S574" i="1"/>
  <c r="S607" i="1"/>
  <c r="S608" i="1"/>
  <c r="S597" i="1"/>
  <c r="S598" i="1"/>
  <c r="S459" i="1"/>
  <c r="S460" i="1"/>
  <c r="S461" i="1"/>
  <c r="S462" i="1"/>
  <c r="S457" i="1"/>
  <c r="S381" i="1"/>
  <c r="S382" i="1"/>
  <c r="S534" i="1"/>
  <c r="S535" i="1"/>
  <c r="S258" i="1"/>
  <c r="S508" i="1"/>
  <c r="S509" i="1"/>
  <c r="S430" i="1"/>
  <c r="S309" i="1"/>
  <c r="S571" i="1"/>
  <c r="S572" i="1"/>
  <c r="S273" i="1"/>
  <c r="S563" i="1"/>
  <c r="S564" i="1"/>
  <c r="S481" i="1"/>
  <c r="S482" i="1"/>
  <c r="S520" i="1"/>
  <c r="S521" i="1"/>
  <c r="S524" i="1"/>
  <c r="S525" i="1"/>
  <c r="S609" i="1"/>
  <c r="S610" i="1"/>
  <c r="S559" i="1"/>
  <c r="S560" i="1"/>
  <c r="S585" i="1"/>
  <c r="S586" i="1"/>
  <c r="S512" i="1"/>
  <c r="S513" i="1"/>
  <c r="S489" i="1"/>
  <c r="S490" i="1"/>
  <c r="S383" i="1"/>
  <c r="S551" i="1"/>
  <c r="S552" i="1"/>
  <c r="S469" i="1"/>
  <c r="S470" i="1"/>
  <c r="S436" i="1"/>
  <c r="S277" i="1"/>
  <c r="S635" i="1"/>
  <c r="S636" i="1"/>
  <c r="S456" i="1"/>
  <c r="S557" i="1"/>
  <c r="S558" i="1"/>
  <c r="S577" i="1"/>
  <c r="S578" i="1"/>
  <c r="S493" i="1"/>
  <c r="S494" i="1"/>
  <c r="S426" i="1"/>
  <c r="S374" i="1"/>
  <c r="S495" i="1"/>
  <c r="S496" i="1"/>
  <c r="S623" i="1"/>
  <c r="S624" i="1"/>
  <c r="S344" i="1"/>
  <c r="S553" i="1"/>
  <c r="S554" i="1"/>
  <c r="S423" i="1"/>
  <c r="S540" i="1"/>
  <c r="S541" i="1"/>
  <c r="S546" i="1"/>
  <c r="S547" i="1"/>
  <c r="S621" i="1"/>
  <c r="S622" i="1"/>
  <c r="S431" i="1"/>
  <c r="S555" i="1"/>
  <c r="S556" i="1"/>
  <c r="S530" i="1"/>
  <c r="S531" i="1"/>
  <c r="S479" i="1"/>
  <c r="S480" i="1"/>
  <c r="S38" i="1"/>
  <c r="S440" i="1"/>
  <c r="S587" i="1"/>
  <c r="S588" i="1"/>
  <c r="S499" i="1"/>
  <c r="S500" i="1"/>
  <c r="S565" i="1"/>
  <c r="S566" i="1"/>
  <c r="S487" i="1"/>
  <c r="S488" i="1"/>
  <c r="S637" i="1"/>
  <c r="S638" i="1"/>
  <c r="S295" i="1"/>
  <c r="S449" i="1"/>
  <c r="S544" i="1"/>
  <c r="S545" i="1"/>
  <c r="S593" i="1"/>
  <c r="S594" i="1"/>
  <c r="S662" i="1"/>
  <c r="S663" i="1"/>
  <c r="S658" i="1"/>
  <c r="S659" i="1"/>
  <c r="S561" i="1"/>
  <c r="S562" i="1"/>
  <c r="S713" i="1"/>
  <c r="S714" i="1"/>
  <c r="S549" i="1"/>
  <c r="S550" i="1"/>
  <c r="S639" i="1"/>
  <c r="S640" i="1"/>
  <c r="S542" i="1"/>
  <c r="S543" i="1"/>
  <c r="S611" i="1"/>
  <c r="S612" i="1"/>
  <c r="S615" i="1"/>
  <c r="S616" i="1"/>
  <c r="S581" i="1"/>
  <c r="S582" i="1"/>
  <c r="S625" i="1"/>
  <c r="S626" i="1"/>
  <c r="S652" i="1"/>
  <c r="S653" i="1"/>
  <c r="S631" i="1"/>
  <c r="S632" i="1"/>
  <c r="S649" i="1"/>
  <c r="S452" i="1"/>
  <c r="S633" i="1"/>
  <c r="S634" i="1"/>
  <c r="S384" i="1"/>
  <c r="S536" i="1"/>
  <c r="S537" i="1"/>
  <c r="S501" i="1"/>
  <c r="S502" i="1"/>
  <c r="S619" i="1"/>
  <c r="S620" i="1"/>
  <c r="S583" i="1"/>
  <c r="S584" i="1"/>
  <c r="S617" i="1"/>
  <c r="S618" i="1"/>
  <c r="S601" i="1"/>
  <c r="S602" i="1"/>
  <c r="S605" i="1"/>
  <c r="S606" i="1"/>
  <c r="S599" i="1"/>
  <c r="S600" i="1"/>
  <c r="S406" i="1"/>
  <c r="S603" i="1"/>
  <c r="S604" i="1"/>
  <c r="S684" i="1"/>
  <c r="S685" i="1"/>
  <c r="S491" i="1"/>
  <c r="S492" i="1"/>
  <c r="S629" i="1"/>
  <c r="S630" i="1"/>
  <c r="S715" i="1"/>
  <c r="S716" i="1"/>
  <c r="S641" i="1"/>
  <c r="S642" i="1"/>
  <c r="S627" i="1"/>
  <c r="S628" i="1"/>
  <c r="S37" i="1"/>
  <c r="S591" i="1"/>
  <c r="S592" i="1"/>
  <c r="S676" i="1"/>
  <c r="S677" i="1"/>
  <c r="S656" i="1"/>
  <c r="S657" i="1"/>
  <c r="S650" i="1"/>
  <c r="S651" i="1"/>
  <c r="S660" i="1"/>
  <c r="S661" i="1"/>
  <c r="S678" i="1"/>
  <c r="S679" i="1"/>
  <c r="S595" i="1"/>
  <c r="S596" i="1"/>
  <c r="S664" i="1"/>
  <c r="S665" i="1"/>
  <c r="S613" i="1"/>
  <c r="S614" i="1"/>
  <c r="S689" i="1"/>
  <c r="S690" i="1"/>
  <c r="S717" i="1"/>
  <c r="S718" i="1"/>
  <c r="S674" i="1"/>
  <c r="S675" i="1"/>
  <c r="S645" i="1"/>
  <c r="S646" i="1"/>
  <c r="S575" i="1"/>
  <c r="S576" i="1"/>
  <c r="S654" i="1"/>
  <c r="S655" i="1"/>
  <c r="S444" i="1"/>
  <c r="S672" i="1"/>
  <c r="S673" i="1"/>
  <c r="S686" i="1"/>
  <c r="S687" i="1"/>
  <c r="S688" i="1"/>
  <c r="S668" i="1"/>
  <c r="S669" i="1"/>
  <c r="S699" i="1"/>
  <c r="S700" i="1"/>
  <c r="S682" i="1"/>
  <c r="S683" i="1"/>
  <c r="S691" i="1"/>
  <c r="S692" i="1"/>
  <c r="S693" i="1"/>
  <c r="S694" i="1"/>
  <c r="S348" i="1"/>
  <c r="S680" i="1"/>
  <c r="S681" i="1"/>
  <c r="S670" i="1"/>
  <c r="S671" i="1"/>
  <c r="S349" i="1"/>
  <c r="S729" i="1"/>
  <c r="S730" i="1"/>
  <c r="S725" i="1"/>
  <c r="S726" i="1"/>
  <c r="S723" i="1"/>
  <c r="S724" i="1"/>
  <c r="S36" i="1"/>
  <c r="S697" i="1"/>
  <c r="S698" i="1"/>
  <c r="S705" i="1"/>
  <c r="S706" i="1"/>
  <c r="S695" i="1"/>
  <c r="S696" i="1"/>
  <c r="S731" i="1"/>
  <c r="S732" i="1"/>
  <c r="S643" i="1"/>
  <c r="S644" i="1"/>
  <c r="S719" i="1"/>
  <c r="S720" i="1"/>
  <c r="S350" i="1"/>
  <c r="S744" i="1"/>
  <c r="S745" i="1"/>
  <c r="S666" i="1"/>
  <c r="S667" i="1"/>
  <c r="S743" i="1"/>
  <c r="S737" i="1"/>
  <c r="S738" i="1"/>
  <c r="S23" i="1"/>
  <c r="S703" i="1"/>
  <c r="S704" i="1"/>
  <c r="S733" i="1"/>
  <c r="S734" i="1"/>
  <c r="S739" i="1"/>
  <c r="S740" i="1"/>
  <c r="S754" i="1"/>
  <c r="S755" i="1"/>
  <c r="S741" i="1"/>
  <c r="S742" i="1"/>
  <c r="S701" i="1"/>
  <c r="S702" i="1"/>
  <c r="S35" i="1"/>
  <c r="S746" i="1"/>
  <c r="S747" i="1"/>
  <c r="S721" i="1"/>
  <c r="S722" i="1"/>
  <c r="S735" i="1"/>
  <c r="S736" i="1"/>
  <c r="S765" i="1"/>
  <c r="S766" i="1"/>
  <c r="S27" i="1"/>
  <c r="S748" i="1"/>
  <c r="S749" i="1"/>
  <c r="S32" i="1"/>
  <c r="S33" i="1"/>
  <c r="S763" i="1"/>
  <c r="S764" i="1"/>
  <c r="S796" i="1"/>
  <c r="S797" i="1"/>
  <c r="S752" i="1"/>
  <c r="S753" i="1"/>
  <c r="S758" i="1"/>
  <c r="S759" i="1"/>
  <c r="S25" i="1"/>
  <c r="S786" i="1"/>
  <c r="S787" i="1"/>
  <c r="S28" i="1"/>
  <c r="S26" i="1"/>
  <c r="S772" i="1"/>
  <c r="S773" i="1"/>
  <c r="S756" i="1"/>
  <c r="S757" i="1"/>
  <c r="S34" i="1"/>
  <c r="S778" i="1"/>
  <c r="S779" i="1"/>
  <c r="S22" i="1"/>
  <c r="S761" i="1"/>
  <c r="S762" i="1"/>
  <c r="S750" i="1"/>
  <c r="S751" i="1"/>
  <c r="S767" i="1"/>
  <c r="S768" i="1"/>
  <c r="S29" i="1"/>
  <c r="S21" i="1"/>
  <c r="S760" i="1"/>
  <c r="S782" i="1"/>
  <c r="S783" i="1"/>
  <c r="S774" i="1"/>
  <c r="S775" i="1"/>
  <c r="S31" i="1"/>
  <c r="S814" i="1"/>
  <c r="S815" i="1"/>
  <c r="S770" i="1"/>
  <c r="S771" i="1"/>
  <c r="S790" i="1"/>
  <c r="S791" i="1"/>
  <c r="S788" i="1"/>
  <c r="S789" i="1"/>
  <c r="S776" i="1"/>
  <c r="S777" i="1"/>
  <c r="S784" i="1"/>
  <c r="S785" i="1"/>
  <c r="S780" i="1"/>
  <c r="S781" i="1"/>
  <c r="S30" i="1"/>
  <c r="S794" i="1"/>
  <c r="S795" i="1"/>
  <c r="S804" i="1"/>
  <c r="S805" i="1"/>
  <c r="S24" i="1"/>
  <c r="S808" i="1"/>
  <c r="S809" i="1"/>
  <c r="S836" i="1"/>
  <c r="S829" i="1"/>
  <c r="S849" i="1"/>
  <c r="S827" i="1"/>
  <c r="S828" i="1"/>
  <c r="S822" i="1"/>
  <c r="S818" i="1"/>
  <c r="S819" i="1"/>
  <c r="S816" i="1"/>
  <c r="S792" i="1"/>
  <c r="S793" i="1"/>
  <c r="S837" i="1"/>
  <c r="S810" i="1"/>
  <c r="S811" i="1"/>
  <c r="S802" i="1"/>
  <c r="S803" i="1"/>
  <c r="S854" i="1"/>
  <c r="S798" i="1"/>
  <c r="S799" i="1"/>
  <c r="S820" i="1"/>
  <c r="S843" i="1"/>
  <c r="S844" i="1"/>
  <c r="S838" i="1"/>
  <c r="S839" i="1"/>
  <c r="S800" i="1"/>
  <c r="S801" i="1"/>
  <c r="S833" i="1"/>
  <c r="S812" i="1"/>
  <c r="S813" i="1"/>
  <c r="S835" i="1"/>
  <c r="S832" i="1"/>
  <c r="S853" i="1"/>
  <c r="S846" i="1"/>
  <c r="S841" i="1"/>
  <c r="S806" i="1"/>
  <c r="S807" i="1"/>
  <c r="S821" i="1"/>
  <c r="S823" i="1"/>
  <c r="S824" i="1"/>
  <c r="S840" i="1"/>
  <c r="S858" i="1"/>
  <c r="S817" i="1"/>
  <c r="S847" i="1"/>
  <c r="S850" i="1"/>
  <c r="S845" i="1"/>
  <c r="S842" i="1"/>
  <c r="S851" i="1"/>
  <c r="S856" i="1"/>
  <c r="S860" i="1"/>
  <c r="S848" i="1"/>
  <c r="S852" i="1"/>
  <c r="S857" i="1"/>
  <c r="S855" i="1"/>
  <c r="S877" i="1"/>
  <c r="S861" i="1"/>
  <c r="S830" i="1"/>
  <c r="S831" i="1"/>
  <c r="S864" i="1"/>
  <c r="S867" i="1"/>
  <c r="S868" i="1"/>
  <c r="S870" i="1"/>
  <c r="S884" i="1"/>
  <c r="S863" i="1"/>
  <c r="S859" i="1"/>
  <c r="S887" i="1"/>
  <c r="S885" i="1"/>
  <c r="S886" i="1"/>
  <c r="S862" i="1"/>
  <c r="S875" i="1"/>
  <c r="S869" i="1"/>
  <c r="S874" i="1"/>
  <c r="S873" i="1"/>
  <c r="S872" i="1"/>
  <c r="S876" i="1"/>
  <c r="S890" i="1"/>
  <c r="S896" i="1"/>
  <c r="S914" i="1"/>
  <c r="S900" i="1"/>
  <c r="S889" i="1"/>
  <c r="S910" i="1"/>
  <c r="S907" i="1"/>
  <c r="S908" i="1"/>
  <c r="S924" i="1"/>
  <c r="S901" i="1"/>
  <c r="S902" i="1"/>
  <c r="S932" i="1"/>
  <c r="S927" i="1"/>
  <c r="S931" i="1"/>
  <c r="S917" i="1"/>
  <c r="S919" i="1"/>
  <c r="S893" i="1"/>
  <c r="S909" i="1"/>
  <c r="S903" i="1"/>
  <c r="S913" i="1"/>
  <c r="S933" i="1"/>
  <c r="S916" i="1"/>
  <c r="S918" i="1"/>
  <c r="S962" i="1"/>
  <c r="S966" i="1"/>
  <c r="S135" i="1"/>
  <c r="S205" i="1"/>
  <c r="S203" i="1"/>
  <c r="S201" i="1"/>
  <c r="S169" i="1"/>
  <c r="S170" i="1"/>
  <c r="S163" i="1"/>
  <c r="S283" i="1"/>
  <c r="S160" i="1"/>
  <c r="S147" i="1"/>
  <c r="E1020" i="1"/>
  <c r="F1020" i="1" s="1"/>
  <c r="G1020" i="1" s="1"/>
  <c r="K1020" i="1" s="1"/>
  <c r="I728" i="1"/>
  <c r="E621" i="1"/>
  <c r="E754" i="1"/>
  <c r="F754" i="1" s="1"/>
  <c r="E841" i="1"/>
  <c r="F841" i="1" s="1"/>
  <c r="G841" i="1" s="1"/>
  <c r="I841" i="1" s="1"/>
  <c r="E903" i="1"/>
  <c r="E941" i="1"/>
  <c r="F941" i="1" s="1"/>
  <c r="G941" i="1" s="1"/>
  <c r="K941" i="1" s="1"/>
  <c r="E983" i="1"/>
  <c r="F983" i="1" s="1"/>
  <c r="E482" i="1"/>
  <c r="F482" i="1" s="1"/>
  <c r="G482" i="1" s="1"/>
  <c r="I482" i="1" s="1"/>
  <c r="E677" i="1"/>
  <c r="F677" i="1" s="1"/>
  <c r="G677" i="1" s="1"/>
  <c r="I677" i="1" s="1"/>
  <c r="E734" i="1"/>
  <c r="F734" i="1" s="1"/>
  <c r="E773" i="1"/>
  <c r="F773" i="1" s="1"/>
  <c r="G773" i="1" s="1"/>
  <c r="I773" i="1" s="1"/>
  <c r="E230" i="1"/>
  <c r="F230" i="1" s="1"/>
  <c r="E724" i="1"/>
  <c r="F724" i="1" s="1"/>
  <c r="E329" i="1"/>
  <c r="E287" i="1"/>
  <c r="E429" i="1"/>
  <c r="F429" i="1" s="1"/>
  <c r="G429" i="1" s="1"/>
  <c r="I429" i="1" s="1"/>
  <c r="E456" i="1"/>
  <c r="F456" i="1" s="1"/>
  <c r="G456" i="1" s="1"/>
  <c r="I456" i="1" s="1"/>
  <c r="E480" i="1"/>
  <c r="F480" i="1" s="1"/>
  <c r="G480" i="1" s="1"/>
  <c r="I480" i="1" s="1"/>
  <c r="E566" i="1"/>
  <c r="F566" i="1" s="1"/>
  <c r="G566" i="1" s="1"/>
  <c r="I566" i="1" s="1"/>
  <c r="E584" i="1"/>
  <c r="F584" i="1" s="1"/>
  <c r="G584" i="1" s="1"/>
  <c r="I584" i="1" s="1"/>
  <c r="E596" i="1"/>
  <c r="F596" i="1" s="1"/>
  <c r="G596" i="1" s="1"/>
  <c r="I596" i="1" s="1"/>
  <c r="E600" i="1"/>
  <c r="F600" i="1" s="1"/>
  <c r="G600" i="1" s="1"/>
  <c r="I600" i="1" s="1"/>
  <c r="E608" i="1"/>
  <c r="F608" i="1" s="1"/>
  <c r="G608" i="1" s="1"/>
  <c r="I608" i="1" s="1"/>
  <c r="E622" i="1"/>
  <c r="F622" i="1" s="1"/>
  <c r="G622" i="1" s="1"/>
  <c r="I622" i="1" s="1"/>
  <c r="E648" i="1"/>
  <c r="F648" i="1" s="1"/>
  <c r="G648" i="1" s="1"/>
  <c r="I648" i="1" s="1"/>
  <c r="E653" i="1"/>
  <c r="F653" i="1" s="1"/>
  <c r="G653" i="1" s="1"/>
  <c r="I653" i="1" s="1"/>
  <c r="E659" i="1"/>
  <c r="F659" i="1" s="1"/>
  <c r="G659" i="1" s="1"/>
  <c r="I659" i="1" s="1"/>
  <c r="E661" i="1"/>
  <c r="F661" i="1" s="1"/>
  <c r="G661" i="1" s="1"/>
  <c r="I661" i="1" s="1"/>
  <c r="E663" i="1"/>
  <c r="F663" i="1" s="1"/>
  <c r="G663" i="1" s="1"/>
  <c r="I663" i="1" s="1"/>
  <c r="E665" i="1"/>
  <c r="F665" i="1" s="1"/>
  <c r="G665" i="1" s="1"/>
  <c r="I665" i="1" s="1"/>
  <c r="E669" i="1"/>
  <c r="F669" i="1" s="1"/>
  <c r="G669" i="1" s="1"/>
  <c r="I669" i="1" s="1"/>
  <c r="E675" i="1"/>
  <c r="F675" i="1" s="1"/>
  <c r="G675" i="1" s="1"/>
  <c r="I675" i="1" s="1"/>
  <c r="E683" i="1"/>
  <c r="F683" i="1" s="1"/>
  <c r="G683" i="1" s="1"/>
  <c r="I683" i="1" s="1"/>
  <c r="E690" i="1"/>
  <c r="F690" i="1" s="1"/>
  <c r="G690" i="1" s="1"/>
  <c r="I690" i="1" s="1"/>
  <c r="E696" i="1"/>
  <c r="F696" i="1" s="1"/>
  <c r="G696" i="1" s="1"/>
  <c r="I696" i="1" s="1"/>
  <c r="E698" i="1"/>
  <c r="F698" i="1" s="1"/>
  <c r="G698" i="1" s="1"/>
  <c r="I698" i="1" s="1"/>
  <c r="E702" i="1"/>
  <c r="F702" i="1" s="1"/>
  <c r="G702" i="1" s="1"/>
  <c r="I702" i="1" s="1"/>
  <c r="E704" i="1"/>
  <c r="F704" i="1" s="1"/>
  <c r="G704" i="1" s="1"/>
  <c r="I704" i="1" s="1"/>
  <c r="E319" i="1"/>
  <c r="E161" i="1"/>
  <c r="E179" i="1"/>
  <c r="F179" i="1" s="1"/>
  <c r="G179" i="1" s="1"/>
  <c r="I179" i="1" s="1"/>
  <c r="E180" i="1"/>
  <c r="F180" i="1" s="1"/>
  <c r="G180" i="1" s="1"/>
  <c r="I180" i="1" s="1"/>
  <c r="E181" i="1"/>
  <c r="E24" i="2" s="1"/>
  <c r="E182" i="1"/>
  <c r="E183" i="1"/>
  <c r="E26" i="2" s="1"/>
  <c r="E185" i="1"/>
  <c r="F185" i="1" s="1"/>
  <c r="G185" i="1" s="1"/>
  <c r="I185" i="1" s="1"/>
  <c r="E189" i="1"/>
  <c r="F189" i="1" s="1"/>
  <c r="G189" i="1" s="1"/>
  <c r="I189" i="1" s="1"/>
  <c r="E190" i="1"/>
  <c r="F190" i="1" s="1"/>
  <c r="G190" i="1" s="1"/>
  <c r="I190" i="1" s="1"/>
  <c r="E147" i="1"/>
  <c r="F147" i="1" s="1"/>
  <c r="G147" i="1" s="1"/>
  <c r="H147" i="1" s="1"/>
  <c r="E160" i="1"/>
  <c r="F160" i="1" s="1"/>
  <c r="G160" i="1" s="1"/>
  <c r="H160" i="1" s="1"/>
  <c r="E163" i="1"/>
  <c r="F163" i="1" s="1"/>
  <c r="G163" i="1" s="1"/>
  <c r="H163" i="1" s="1"/>
  <c r="E169" i="1"/>
  <c r="F169" i="1" s="1"/>
  <c r="G169" i="1" s="1"/>
  <c r="H169" i="1" s="1"/>
  <c r="E170" i="1"/>
  <c r="F170" i="1" s="1"/>
  <c r="G170" i="1" s="1"/>
  <c r="H170" i="1" s="1"/>
  <c r="E192" i="1"/>
  <c r="F192" i="1" s="1"/>
  <c r="G192" i="1" s="1"/>
  <c r="I192" i="1" s="1"/>
  <c r="E193" i="1"/>
  <c r="F193" i="1" s="1"/>
  <c r="G193" i="1" s="1"/>
  <c r="I193" i="1" s="1"/>
  <c r="E194" i="1"/>
  <c r="E195" i="1"/>
  <c r="F195" i="1" s="1"/>
  <c r="G195" i="1" s="1"/>
  <c r="I195" i="1" s="1"/>
  <c r="E200" i="1"/>
  <c r="E201" i="1"/>
  <c r="F201" i="1" s="1"/>
  <c r="G201" i="1" s="1"/>
  <c r="H201" i="1" s="1"/>
  <c r="E203" i="1"/>
  <c r="E205" i="1"/>
  <c r="F205" i="1" s="1"/>
  <c r="G205" i="1" s="1"/>
  <c r="H205" i="1" s="1"/>
  <c r="E216" i="1"/>
  <c r="E50" i="2" s="1"/>
  <c r="E217" i="1"/>
  <c r="F217" i="1" s="1"/>
  <c r="G217" i="1" s="1"/>
  <c r="I217" i="1" s="1"/>
  <c r="E219" i="1"/>
  <c r="E53" i="2" s="1"/>
  <c r="E236" i="1"/>
  <c r="E273" i="1"/>
  <c r="F273" i="1" s="1"/>
  <c r="G273" i="1" s="1"/>
  <c r="I273" i="1" s="1"/>
  <c r="E279" i="1"/>
  <c r="F279" i="1" s="1"/>
  <c r="G279" i="1" s="1"/>
  <c r="I279" i="1" s="1"/>
  <c r="E277" i="1"/>
  <c r="F277" i="1" s="1"/>
  <c r="G277" i="1" s="1"/>
  <c r="I277" i="1" s="1"/>
  <c r="E199" i="1"/>
  <c r="F199" i="1" s="1"/>
  <c r="G199" i="1" s="1"/>
  <c r="I199" i="1" s="1"/>
  <c r="E207" i="1"/>
  <c r="F207" i="1" s="1"/>
  <c r="G207" i="1" s="1"/>
  <c r="I207" i="1" s="1"/>
  <c r="E209" i="1"/>
  <c r="F209" i="1" s="1"/>
  <c r="G209" i="1" s="1"/>
  <c r="I209" i="1" s="1"/>
  <c r="E211" i="1"/>
  <c r="F211" i="1" s="1"/>
  <c r="G211" i="1" s="1"/>
  <c r="I211" i="1" s="1"/>
  <c r="E212" i="1"/>
  <c r="F212" i="1" s="1"/>
  <c r="G212" i="1" s="1"/>
  <c r="I212" i="1" s="1"/>
  <c r="E214" i="1"/>
  <c r="F214" i="1" s="1"/>
  <c r="G214" i="1" s="1"/>
  <c r="I214" i="1" s="1"/>
  <c r="E218" i="1"/>
  <c r="E220" i="1"/>
  <c r="F220" i="1" s="1"/>
  <c r="G220" i="1" s="1"/>
  <c r="I220" i="1" s="1"/>
  <c r="E221" i="1"/>
  <c r="E222" i="1"/>
  <c r="F222" i="1" s="1"/>
  <c r="G222" i="1" s="1"/>
  <c r="I222" i="1" s="1"/>
  <c r="E223" i="1"/>
  <c r="F223" i="1" s="1"/>
  <c r="G223" i="1" s="1"/>
  <c r="I223" i="1" s="1"/>
  <c r="E224" i="1"/>
  <c r="F224" i="1" s="1"/>
  <c r="G224" i="1" s="1"/>
  <c r="I224" i="1" s="1"/>
  <c r="E226" i="1"/>
  <c r="E60" i="2" s="1"/>
  <c r="E228" i="1"/>
  <c r="F228" i="1" s="1"/>
  <c r="G228" i="1" s="1"/>
  <c r="I228" i="1" s="1"/>
  <c r="E231" i="1"/>
  <c r="F231" i="1" s="1"/>
  <c r="G231" i="1" s="1"/>
  <c r="I231" i="1" s="1"/>
  <c r="E232" i="1"/>
  <c r="F232" i="1" s="1"/>
  <c r="G232" i="1" s="1"/>
  <c r="I232" i="1" s="1"/>
  <c r="E233" i="1"/>
  <c r="E234" i="1"/>
  <c r="F234" i="1" s="1"/>
  <c r="G234" i="1" s="1"/>
  <c r="I234" i="1" s="1"/>
  <c r="E235" i="1"/>
  <c r="F235" i="1" s="1"/>
  <c r="G235" i="1" s="1"/>
  <c r="I235" i="1" s="1"/>
  <c r="E240" i="1"/>
  <c r="F240" i="1" s="1"/>
  <c r="G240" i="1" s="1"/>
  <c r="I240" i="1" s="1"/>
  <c r="E241" i="1"/>
  <c r="E74" i="2" s="1"/>
  <c r="E242" i="1"/>
  <c r="E243" i="1"/>
  <c r="F243" i="1" s="1"/>
  <c r="G243" i="1" s="1"/>
  <c r="I243" i="1" s="1"/>
  <c r="E967" i="1"/>
  <c r="F967" i="1" s="1"/>
  <c r="G967" i="1" s="1"/>
  <c r="K967" i="1" s="1"/>
  <c r="E728" i="1"/>
  <c r="F728" i="1" s="1"/>
  <c r="U728" i="1" s="1"/>
  <c r="E204" i="1"/>
  <c r="F204" i="1" s="1"/>
  <c r="U204" i="1" s="1"/>
  <c r="E206" i="1"/>
  <c r="F206" i="1" s="1"/>
  <c r="U206" i="1" s="1"/>
  <c r="E208" i="1"/>
  <c r="F208" i="1" s="1"/>
  <c r="U208" i="1" s="1"/>
  <c r="E215" i="1"/>
  <c r="F215" i="1" s="1"/>
  <c r="U215" i="1" s="1"/>
  <c r="E332" i="1"/>
  <c r="E333" i="1"/>
  <c r="E134" i="2" s="1"/>
  <c r="E334" i="1"/>
  <c r="E336" i="1"/>
  <c r="F336" i="1" s="1"/>
  <c r="G336" i="1" s="1"/>
  <c r="I336" i="1" s="1"/>
  <c r="E337" i="1"/>
  <c r="E339" i="1"/>
  <c r="E140" i="2" s="1"/>
  <c r="E341" i="1"/>
  <c r="E142" i="2" s="1"/>
  <c r="E345" i="1"/>
  <c r="F345" i="1" s="1"/>
  <c r="G345" i="1" s="1"/>
  <c r="I345" i="1" s="1"/>
  <c r="E351" i="1"/>
  <c r="E970" i="1"/>
  <c r="F970" i="1" s="1"/>
  <c r="G970" i="1" s="1"/>
  <c r="K970" i="1" s="1"/>
  <c r="E976" i="1"/>
  <c r="F976" i="1" s="1"/>
  <c r="G976" i="1" s="1"/>
  <c r="K976" i="1" s="1"/>
  <c r="E982" i="1"/>
  <c r="F982" i="1" s="1"/>
  <c r="G982" i="1" s="1"/>
  <c r="K982" i="1" s="1"/>
  <c r="E985" i="1"/>
  <c r="F985" i="1" s="1"/>
  <c r="G985" i="1" s="1"/>
  <c r="K985" i="1" s="1"/>
  <c r="E989" i="1"/>
  <c r="F989" i="1" s="1"/>
  <c r="G989" i="1" s="1"/>
  <c r="K989" i="1" s="1"/>
  <c r="E995" i="1"/>
  <c r="F995" i="1" s="1"/>
  <c r="G995" i="1" s="1"/>
  <c r="K995" i="1" s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2" i="1"/>
  <c r="Q167" i="1"/>
  <c r="Q171" i="1"/>
  <c r="Q172" i="1"/>
  <c r="Q173" i="1"/>
  <c r="Q174" i="1"/>
  <c r="Q177" i="1"/>
  <c r="Q178" i="1"/>
  <c r="Q196" i="1"/>
  <c r="Q197" i="1"/>
  <c r="Q202" i="1"/>
  <c r="Q210" i="1"/>
  <c r="Q213" i="1"/>
  <c r="Q238" i="1"/>
  <c r="Q246" i="1"/>
  <c r="Q248" i="1"/>
  <c r="Q249" i="1"/>
  <c r="Q250" i="1"/>
  <c r="Q251" i="1"/>
  <c r="Q252" i="1"/>
  <c r="Q255" i="1"/>
  <c r="Q256" i="1"/>
  <c r="Q257" i="1"/>
  <c r="Q258" i="1"/>
  <c r="Q259" i="1"/>
  <c r="Q260" i="1"/>
  <c r="Q263" i="1"/>
  <c r="Q264" i="1"/>
  <c r="Q270" i="1"/>
  <c r="Q281" i="1"/>
  <c r="Q283" i="1"/>
  <c r="Q284" i="1"/>
  <c r="Q288" i="1"/>
  <c r="Q289" i="1"/>
  <c r="Q291" i="1"/>
  <c r="Q292" i="1"/>
  <c r="Q297" i="1"/>
  <c r="Q298" i="1"/>
  <c r="Q299" i="1"/>
  <c r="Q300" i="1"/>
  <c r="Q301" i="1"/>
  <c r="Q304" i="1"/>
  <c r="Q307" i="1"/>
  <c r="Q309" i="1"/>
  <c r="Q312" i="1"/>
  <c r="Q313" i="1"/>
  <c r="Q315" i="1"/>
  <c r="Q316" i="1"/>
  <c r="Q317" i="1"/>
  <c r="Q320" i="1"/>
  <c r="Q321" i="1"/>
  <c r="Q344" i="1"/>
  <c r="Q348" i="1"/>
  <c r="Q349" i="1"/>
  <c r="Q350" i="1"/>
  <c r="Q354" i="1"/>
  <c r="Q355" i="1"/>
  <c r="Q370" i="1"/>
  <c r="Q459" i="1"/>
  <c r="Q461" i="1"/>
  <c r="Q463" i="1"/>
  <c r="Q465" i="1"/>
  <c r="Q467" i="1"/>
  <c r="Q469" i="1"/>
  <c r="Q471" i="1"/>
  <c r="Q473" i="1"/>
  <c r="Q475" i="1"/>
  <c r="Q477" i="1"/>
  <c r="Q479" i="1"/>
  <c r="Q481" i="1"/>
  <c r="Q483" i="1"/>
  <c r="Q485" i="1"/>
  <c r="Q487" i="1"/>
  <c r="Q489" i="1"/>
  <c r="Q491" i="1"/>
  <c r="Q493" i="1"/>
  <c r="Q495" i="1"/>
  <c r="Q497" i="1"/>
  <c r="Q499" i="1"/>
  <c r="Q501" i="1"/>
  <c r="Q503" i="1"/>
  <c r="Q505" i="1"/>
  <c r="Q506" i="1"/>
  <c r="Q508" i="1"/>
  <c r="Q510" i="1"/>
  <c r="Q512" i="1"/>
  <c r="Q514" i="1"/>
  <c r="Q516" i="1"/>
  <c r="Q518" i="1"/>
  <c r="Q520" i="1"/>
  <c r="Q522" i="1"/>
  <c r="Q524" i="1"/>
  <c r="Q526" i="1"/>
  <c r="Q528" i="1"/>
  <c r="Q530" i="1"/>
  <c r="Q532" i="1"/>
  <c r="Q534" i="1"/>
  <c r="Q536" i="1"/>
  <c r="Q538" i="1"/>
  <c r="Q540" i="1"/>
  <c r="Q542" i="1"/>
  <c r="Q544" i="1"/>
  <c r="Q546" i="1"/>
  <c r="Q548" i="1"/>
  <c r="Q549" i="1"/>
  <c r="Q551" i="1"/>
  <c r="Q553" i="1"/>
  <c r="Q555" i="1"/>
  <c r="Q557" i="1"/>
  <c r="Q559" i="1"/>
  <c r="Q561" i="1"/>
  <c r="Q563" i="1"/>
  <c r="Q565" i="1"/>
  <c r="Q567" i="1"/>
  <c r="Q569" i="1"/>
  <c r="Q571" i="1"/>
  <c r="Q573" i="1"/>
  <c r="Q575" i="1"/>
  <c r="Q577" i="1"/>
  <c r="Q579" i="1"/>
  <c r="Q581" i="1"/>
  <c r="Q583" i="1"/>
  <c r="Q585" i="1"/>
  <c r="Q587" i="1"/>
  <c r="Q589" i="1"/>
  <c r="Q591" i="1"/>
  <c r="Q593" i="1"/>
  <c r="Q595" i="1"/>
  <c r="Q598" i="1"/>
  <c r="Q599" i="1"/>
  <c r="Q601" i="1"/>
  <c r="Q603" i="1"/>
  <c r="Q605" i="1"/>
  <c r="Q607" i="1"/>
  <c r="Q609" i="1"/>
  <c r="Q611" i="1"/>
  <c r="Q613" i="1"/>
  <c r="Q615" i="1"/>
  <c r="Q617" i="1"/>
  <c r="Q619" i="1"/>
  <c r="Q621" i="1"/>
  <c r="Q623" i="1"/>
  <c r="Q625" i="1"/>
  <c r="Q627" i="1"/>
  <c r="Q629" i="1"/>
  <c r="Q631" i="1"/>
  <c r="Q633" i="1"/>
  <c r="Q635" i="1"/>
  <c r="Q638" i="1"/>
  <c r="Q639" i="1"/>
  <c r="Q641" i="1"/>
  <c r="Q643" i="1"/>
  <c r="Q645" i="1"/>
  <c r="Q647" i="1"/>
  <c r="Q649" i="1"/>
  <c r="Q650" i="1"/>
  <c r="Q652" i="1"/>
  <c r="Q654" i="1"/>
  <c r="Q656" i="1"/>
  <c r="Q658" i="1"/>
  <c r="Q660" i="1"/>
  <c r="Q662" i="1"/>
  <c r="Q664" i="1"/>
  <c r="Q666" i="1"/>
  <c r="Q668" i="1"/>
  <c r="Q670" i="1"/>
  <c r="Q672" i="1"/>
  <c r="Q674" i="1"/>
  <c r="Q676" i="1"/>
  <c r="Q678" i="1"/>
  <c r="Q680" i="1"/>
  <c r="Q682" i="1"/>
  <c r="Q685" i="1"/>
  <c r="Q686" i="1"/>
  <c r="Q687" i="1"/>
  <c r="Q689" i="1"/>
  <c r="Q691" i="1"/>
  <c r="Q693" i="1"/>
  <c r="Q695" i="1"/>
  <c r="Q697" i="1"/>
  <c r="Q699" i="1"/>
  <c r="Q701" i="1"/>
  <c r="Q703" i="1"/>
  <c r="Q705" i="1"/>
  <c r="Q707" i="1"/>
  <c r="Q708" i="1"/>
  <c r="Q711" i="1"/>
  <c r="Q713" i="1"/>
  <c r="Q715" i="1"/>
  <c r="Q717" i="1"/>
  <c r="Q719" i="1"/>
  <c r="Q721" i="1"/>
  <c r="Q723" i="1"/>
  <c r="Q725" i="1"/>
  <c r="Q727" i="1"/>
  <c r="Q729" i="1"/>
  <c r="Q731" i="1"/>
  <c r="Q733" i="1"/>
  <c r="Q735" i="1"/>
  <c r="Q737" i="1"/>
  <c r="Q739" i="1"/>
  <c r="Q741" i="1"/>
  <c r="Q743" i="1"/>
  <c r="Q744" i="1"/>
  <c r="Q746" i="1"/>
  <c r="Q748" i="1"/>
  <c r="Q750" i="1"/>
  <c r="Q752" i="1"/>
  <c r="Q754" i="1"/>
  <c r="Q756" i="1"/>
  <c r="Q758" i="1"/>
  <c r="Q760" i="1"/>
  <c r="Q761" i="1"/>
  <c r="Q763" i="1"/>
  <c r="Q765" i="1"/>
  <c r="Q767" i="1"/>
  <c r="Q769" i="1"/>
  <c r="Q770" i="1"/>
  <c r="Q772" i="1"/>
  <c r="Q774" i="1"/>
  <c r="Q776" i="1"/>
  <c r="Q778" i="1"/>
  <c r="Q780" i="1"/>
  <c r="Q782" i="1"/>
  <c r="Q784" i="1"/>
  <c r="Q786" i="1"/>
  <c r="Q788" i="1"/>
  <c r="Q790" i="1"/>
  <c r="Q792" i="1"/>
  <c r="Q794" i="1"/>
  <c r="Q796" i="1"/>
  <c r="Q798" i="1"/>
  <c r="Q800" i="1"/>
  <c r="Q802" i="1"/>
  <c r="Q804" i="1"/>
  <c r="Q806" i="1"/>
  <c r="Q808" i="1"/>
  <c r="Q810" i="1"/>
  <c r="Q812" i="1"/>
  <c r="Q814" i="1"/>
  <c r="Q816" i="1"/>
  <c r="Q817" i="1"/>
  <c r="Q818" i="1"/>
  <c r="Q820" i="1"/>
  <c r="Q821" i="1"/>
  <c r="Q822" i="1"/>
  <c r="Q823" i="1"/>
  <c r="Q827" i="1"/>
  <c r="Q829" i="1"/>
  <c r="Q830" i="1"/>
  <c r="Q832" i="1"/>
  <c r="Q833" i="1"/>
  <c r="Q834" i="1"/>
  <c r="Q835" i="1"/>
  <c r="Q836" i="1"/>
  <c r="Q837" i="1"/>
  <c r="Q838" i="1"/>
  <c r="Q840" i="1"/>
  <c r="Q841" i="1"/>
  <c r="Q842" i="1"/>
  <c r="Q843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9" i="1"/>
  <c r="Q881" i="1"/>
  <c r="Q883" i="1"/>
  <c r="Q884" i="1"/>
  <c r="Q885" i="1"/>
  <c r="Q887" i="1"/>
  <c r="Q889" i="1"/>
  <c r="Q890" i="1"/>
  <c r="Q892" i="1"/>
  <c r="Q893" i="1"/>
  <c r="Q896" i="1"/>
  <c r="Q898" i="1"/>
  <c r="Q899" i="1"/>
  <c r="Q900" i="1"/>
  <c r="Q902" i="1"/>
  <c r="Q904" i="1"/>
  <c r="Q905" i="1"/>
  <c r="Q907" i="1"/>
  <c r="Q908" i="1"/>
  <c r="Q909" i="1"/>
  <c r="Q910" i="1"/>
  <c r="Q912" i="1"/>
  <c r="Q913" i="1"/>
  <c r="Q914" i="1"/>
  <c r="Q915" i="1"/>
  <c r="Q916" i="1"/>
  <c r="Q917" i="1"/>
  <c r="Q918" i="1"/>
  <c r="Q919" i="1"/>
  <c r="Q921" i="1"/>
  <c r="Q923" i="1"/>
  <c r="Q924" i="1"/>
  <c r="Q926" i="1"/>
  <c r="Q927" i="1"/>
  <c r="Q930" i="1"/>
  <c r="Q931" i="1"/>
  <c r="Q932" i="1"/>
  <c r="Q933" i="1"/>
  <c r="Q935" i="1"/>
  <c r="Q936" i="1"/>
  <c r="Q940" i="1"/>
  <c r="Q942" i="1"/>
  <c r="Q944" i="1"/>
  <c r="Q946" i="1"/>
  <c r="Q948" i="1"/>
  <c r="Q950" i="1"/>
  <c r="Q951" i="1"/>
  <c r="Q953" i="1"/>
  <c r="Q956" i="1"/>
  <c r="Q958" i="1"/>
  <c r="Q960" i="1"/>
  <c r="Q962" i="1"/>
  <c r="Q964" i="1"/>
  <c r="Q966" i="1"/>
  <c r="Q967" i="1"/>
  <c r="Q970" i="1"/>
  <c r="Q973" i="1"/>
  <c r="Q975" i="1"/>
  <c r="Q976" i="1"/>
  <c r="Q979" i="1"/>
  <c r="Q982" i="1"/>
  <c r="Q984" i="1"/>
  <c r="Q985" i="1"/>
  <c r="Q988" i="1"/>
  <c r="Q989" i="1"/>
  <c r="Q992" i="1"/>
  <c r="Q994" i="1"/>
  <c r="Q995" i="1"/>
  <c r="G252" i="2"/>
  <c r="C252" i="2"/>
  <c r="G251" i="2"/>
  <c r="C251" i="2"/>
  <c r="G250" i="2"/>
  <c r="C250" i="2"/>
  <c r="G249" i="2"/>
  <c r="C249" i="2"/>
  <c r="G248" i="2"/>
  <c r="C248" i="2"/>
  <c r="G247" i="2"/>
  <c r="C247" i="2"/>
  <c r="G246" i="2"/>
  <c r="C246" i="2"/>
  <c r="G245" i="2"/>
  <c r="C245" i="2"/>
  <c r="G244" i="2"/>
  <c r="C244" i="2"/>
  <c r="G243" i="2"/>
  <c r="C243" i="2"/>
  <c r="G242" i="2"/>
  <c r="C242" i="2"/>
  <c r="G241" i="2"/>
  <c r="C241" i="2"/>
  <c r="G240" i="2"/>
  <c r="C240" i="2"/>
  <c r="G239" i="2"/>
  <c r="C239" i="2"/>
  <c r="G238" i="2"/>
  <c r="C238" i="2"/>
  <c r="G237" i="2"/>
  <c r="C237" i="2"/>
  <c r="G236" i="2"/>
  <c r="C236" i="2"/>
  <c r="G235" i="2"/>
  <c r="C235" i="2"/>
  <c r="G234" i="2"/>
  <c r="C234" i="2"/>
  <c r="G233" i="2"/>
  <c r="C233" i="2"/>
  <c r="G232" i="2"/>
  <c r="C232" i="2"/>
  <c r="G231" i="2"/>
  <c r="C231" i="2"/>
  <c r="G230" i="2"/>
  <c r="C230" i="2"/>
  <c r="G229" i="2"/>
  <c r="C229" i="2"/>
  <c r="G228" i="2"/>
  <c r="C228" i="2"/>
  <c r="G227" i="2"/>
  <c r="C227" i="2"/>
  <c r="G226" i="2"/>
  <c r="C226" i="2"/>
  <c r="G225" i="2"/>
  <c r="C225" i="2"/>
  <c r="G224" i="2"/>
  <c r="C224" i="2"/>
  <c r="G223" i="2"/>
  <c r="C223" i="2"/>
  <c r="E223" i="2"/>
  <c r="G222" i="2"/>
  <c r="C222" i="2"/>
  <c r="G221" i="2"/>
  <c r="C221" i="2"/>
  <c r="G220" i="2"/>
  <c r="C220" i="2"/>
  <c r="G219" i="2"/>
  <c r="C219" i="2"/>
  <c r="G218" i="2"/>
  <c r="C218" i="2"/>
  <c r="G217" i="2"/>
  <c r="C217" i="2"/>
  <c r="G216" i="2"/>
  <c r="C216" i="2"/>
  <c r="G215" i="2"/>
  <c r="C215" i="2"/>
  <c r="G214" i="2"/>
  <c r="C214" i="2"/>
  <c r="G213" i="2"/>
  <c r="C213" i="2"/>
  <c r="G212" i="2"/>
  <c r="C212" i="2"/>
  <c r="G211" i="2"/>
  <c r="C211" i="2"/>
  <c r="G210" i="2"/>
  <c r="C210" i="2"/>
  <c r="G209" i="2"/>
  <c r="C209" i="2"/>
  <c r="G208" i="2"/>
  <c r="C208" i="2"/>
  <c r="G207" i="2"/>
  <c r="C207" i="2"/>
  <c r="G206" i="2"/>
  <c r="C206" i="2"/>
  <c r="G205" i="2"/>
  <c r="C205" i="2"/>
  <c r="G204" i="2"/>
  <c r="C204" i="2"/>
  <c r="G203" i="2"/>
  <c r="C203" i="2"/>
  <c r="G202" i="2"/>
  <c r="C202" i="2"/>
  <c r="G201" i="2"/>
  <c r="C201" i="2"/>
  <c r="G200" i="2"/>
  <c r="C200" i="2"/>
  <c r="G199" i="2"/>
  <c r="C199" i="2"/>
  <c r="G198" i="2"/>
  <c r="C198" i="2"/>
  <c r="G197" i="2"/>
  <c r="C197" i="2"/>
  <c r="G196" i="2"/>
  <c r="C196" i="2"/>
  <c r="G195" i="2"/>
  <c r="C195" i="2"/>
  <c r="G194" i="2"/>
  <c r="C194" i="2"/>
  <c r="G193" i="2"/>
  <c r="C193" i="2"/>
  <c r="G192" i="2"/>
  <c r="C192" i="2"/>
  <c r="G191" i="2"/>
  <c r="C191" i="2"/>
  <c r="G190" i="2"/>
  <c r="C190" i="2"/>
  <c r="G189" i="2"/>
  <c r="C189" i="2"/>
  <c r="G188" i="2"/>
  <c r="C188" i="2"/>
  <c r="G187" i="2"/>
  <c r="C187" i="2"/>
  <c r="G186" i="2"/>
  <c r="C186" i="2"/>
  <c r="G185" i="2"/>
  <c r="C185" i="2"/>
  <c r="G184" i="2"/>
  <c r="C184" i="2"/>
  <c r="G183" i="2"/>
  <c r="C183" i="2"/>
  <c r="G182" i="2"/>
  <c r="C182" i="2"/>
  <c r="G181" i="2"/>
  <c r="C181" i="2"/>
  <c r="G180" i="2"/>
  <c r="C180" i="2"/>
  <c r="G179" i="2"/>
  <c r="C179" i="2"/>
  <c r="G178" i="2"/>
  <c r="C178" i="2"/>
  <c r="G177" i="2"/>
  <c r="C177" i="2"/>
  <c r="G176" i="2"/>
  <c r="C176" i="2"/>
  <c r="G175" i="2"/>
  <c r="C175" i="2"/>
  <c r="G174" i="2"/>
  <c r="C174" i="2"/>
  <c r="G173" i="2"/>
  <c r="C173" i="2"/>
  <c r="G172" i="2"/>
  <c r="C172" i="2"/>
  <c r="G171" i="2"/>
  <c r="C171" i="2"/>
  <c r="G170" i="2"/>
  <c r="C170" i="2"/>
  <c r="G169" i="2"/>
  <c r="C169" i="2"/>
  <c r="G168" i="2"/>
  <c r="C168" i="2"/>
  <c r="G167" i="2"/>
  <c r="C167" i="2"/>
  <c r="G166" i="2"/>
  <c r="C166" i="2"/>
  <c r="G165" i="2"/>
  <c r="C165" i="2"/>
  <c r="G448" i="2"/>
  <c r="C448" i="2"/>
  <c r="G164" i="2"/>
  <c r="C164" i="2"/>
  <c r="G163" i="2"/>
  <c r="C163" i="2"/>
  <c r="G162" i="2"/>
  <c r="C162" i="2"/>
  <c r="G161" i="2"/>
  <c r="C161" i="2"/>
  <c r="G160" i="2"/>
  <c r="C160" i="2"/>
  <c r="G159" i="2"/>
  <c r="C159" i="2"/>
  <c r="G158" i="2"/>
  <c r="C158" i="2"/>
  <c r="G157" i="2"/>
  <c r="C157" i="2"/>
  <c r="G156" i="2"/>
  <c r="C156" i="2"/>
  <c r="G155" i="2"/>
  <c r="C155" i="2"/>
  <c r="G154" i="2"/>
  <c r="C154" i="2"/>
  <c r="G153" i="2"/>
  <c r="C153" i="2"/>
  <c r="G152" i="2"/>
  <c r="C152" i="2"/>
  <c r="G151" i="2"/>
  <c r="C151" i="2"/>
  <c r="G447" i="2"/>
  <c r="C447" i="2"/>
  <c r="G446" i="2"/>
  <c r="C446" i="2"/>
  <c r="G150" i="2"/>
  <c r="C150" i="2"/>
  <c r="G149" i="2"/>
  <c r="C149" i="2"/>
  <c r="G148" i="2"/>
  <c r="C148" i="2"/>
  <c r="G445" i="2"/>
  <c r="C445" i="2"/>
  <c r="G444" i="2"/>
  <c r="C444" i="2"/>
  <c r="G443" i="2"/>
  <c r="C443" i="2"/>
  <c r="G147" i="2"/>
  <c r="C147" i="2"/>
  <c r="G146" i="2"/>
  <c r="C146" i="2"/>
  <c r="G145" i="2"/>
  <c r="C145" i="2"/>
  <c r="E145" i="2"/>
  <c r="G442" i="2"/>
  <c r="C442" i="2"/>
  <c r="G144" i="2"/>
  <c r="C144" i="2"/>
  <c r="G143" i="2"/>
  <c r="C143" i="2"/>
  <c r="G142" i="2"/>
  <c r="C142" i="2"/>
  <c r="G141" i="2"/>
  <c r="C141" i="2"/>
  <c r="G140" i="2"/>
  <c r="C140" i="2"/>
  <c r="G139" i="2"/>
  <c r="C139" i="2"/>
  <c r="G138" i="2"/>
  <c r="C138" i="2"/>
  <c r="G137" i="2"/>
  <c r="C137" i="2"/>
  <c r="E137" i="2"/>
  <c r="G136" i="2"/>
  <c r="C136" i="2"/>
  <c r="G135" i="2"/>
  <c r="C135" i="2"/>
  <c r="G134" i="2"/>
  <c r="C134" i="2"/>
  <c r="G133" i="2"/>
  <c r="C133" i="2"/>
  <c r="G132" i="2"/>
  <c r="C132" i="2"/>
  <c r="G131" i="2"/>
  <c r="C131" i="2"/>
  <c r="E330" i="1"/>
  <c r="E131" i="2" s="1"/>
  <c r="G130" i="2"/>
  <c r="C130" i="2"/>
  <c r="G129" i="2"/>
  <c r="C129" i="2"/>
  <c r="G128" i="2"/>
  <c r="C128" i="2"/>
  <c r="E327" i="1"/>
  <c r="E128" i="2" s="1"/>
  <c r="G127" i="2"/>
  <c r="C127" i="2"/>
  <c r="E326" i="1"/>
  <c r="E127" i="2" s="1"/>
  <c r="G126" i="2"/>
  <c r="C126" i="2"/>
  <c r="E325" i="1"/>
  <c r="E126" i="2" s="1"/>
  <c r="G125" i="2"/>
  <c r="C125" i="2"/>
  <c r="E125" i="2"/>
  <c r="E324" i="1"/>
  <c r="G124" i="2"/>
  <c r="C124" i="2"/>
  <c r="G123" i="2"/>
  <c r="C123" i="2"/>
  <c r="E322" i="1"/>
  <c r="E123" i="2" s="1"/>
  <c r="G441" i="2"/>
  <c r="C441" i="2"/>
  <c r="G440" i="2"/>
  <c r="C440" i="2"/>
  <c r="G122" i="2"/>
  <c r="C122" i="2"/>
  <c r="G121" i="2"/>
  <c r="C121" i="2"/>
  <c r="G439" i="2"/>
  <c r="C439" i="2"/>
  <c r="G438" i="2"/>
  <c r="C438" i="2"/>
  <c r="G437" i="2"/>
  <c r="C437" i="2"/>
  <c r="G120" i="2"/>
  <c r="C120" i="2"/>
  <c r="G436" i="2"/>
  <c r="C436" i="2"/>
  <c r="G435" i="2"/>
  <c r="C435" i="2"/>
  <c r="G119" i="2"/>
  <c r="C119" i="2"/>
  <c r="G118" i="2"/>
  <c r="C118" i="2"/>
  <c r="G117" i="2"/>
  <c r="C117" i="2"/>
  <c r="G434" i="2"/>
  <c r="C434" i="2"/>
  <c r="G116" i="2"/>
  <c r="C116" i="2"/>
  <c r="G433" i="2"/>
  <c r="C433" i="2"/>
  <c r="G115" i="2"/>
  <c r="C115" i="2"/>
  <c r="G114" i="2"/>
  <c r="C114" i="2"/>
  <c r="G432" i="2"/>
  <c r="C432" i="2"/>
  <c r="G113" i="2"/>
  <c r="C113" i="2"/>
  <c r="G112" i="2"/>
  <c r="C112" i="2"/>
  <c r="G431" i="2"/>
  <c r="C431" i="2"/>
  <c r="G430" i="2"/>
  <c r="C430" i="2"/>
  <c r="G429" i="2"/>
  <c r="C429" i="2"/>
  <c r="G428" i="2"/>
  <c r="C428" i="2"/>
  <c r="G427" i="2"/>
  <c r="C427" i="2"/>
  <c r="G111" i="2"/>
  <c r="C111" i="2"/>
  <c r="G110" i="2"/>
  <c r="C110" i="2"/>
  <c r="G109" i="2"/>
  <c r="C109" i="2"/>
  <c r="G108" i="2"/>
  <c r="C108" i="2"/>
  <c r="G107" i="2"/>
  <c r="C107" i="2"/>
  <c r="G426" i="2"/>
  <c r="C426" i="2"/>
  <c r="G425" i="2"/>
  <c r="C425" i="2"/>
  <c r="G106" i="2"/>
  <c r="C106" i="2"/>
  <c r="G424" i="2"/>
  <c r="C424" i="2"/>
  <c r="G423" i="2"/>
  <c r="C423" i="2"/>
  <c r="G105" i="2"/>
  <c r="C105" i="2"/>
  <c r="G104" i="2"/>
  <c r="C104" i="2"/>
  <c r="G103" i="2"/>
  <c r="C103" i="2"/>
  <c r="G422" i="2"/>
  <c r="C422" i="2"/>
  <c r="G421" i="2"/>
  <c r="C421" i="2"/>
  <c r="G102" i="2"/>
  <c r="C102" i="2"/>
  <c r="G420" i="2"/>
  <c r="C420" i="2"/>
  <c r="G101" i="2"/>
  <c r="C101" i="2"/>
  <c r="G100" i="2"/>
  <c r="C100" i="2"/>
  <c r="G99" i="2"/>
  <c r="C99" i="2"/>
  <c r="G98" i="2"/>
  <c r="C98" i="2"/>
  <c r="E98" i="2"/>
  <c r="G97" i="2"/>
  <c r="C97" i="2"/>
  <c r="G96" i="2"/>
  <c r="C96" i="2"/>
  <c r="G95" i="2"/>
  <c r="C95" i="2"/>
  <c r="G94" i="2"/>
  <c r="C94" i="2"/>
  <c r="G93" i="2"/>
  <c r="C93" i="2"/>
  <c r="G92" i="2"/>
  <c r="C92" i="2"/>
  <c r="G91" i="2"/>
  <c r="C91" i="2"/>
  <c r="G419" i="2"/>
  <c r="C419" i="2"/>
  <c r="G90" i="2"/>
  <c r="C90" i="2"/>
  <c r="G89" i="2"/>
  <c r="C89" i="2"/>
  <c r="G88" i="2"/>
  <c r="C88" i="2"/>
  <c r="G87" i="2"/>
  <c r="C87" i="2"/>
  <c r="G86" i="2"/>
  <c r="C86" i="2"/>
  <c r="G418" i="2"/>
  <c r="C418" i="2"/>
  <c r="G417" i="2"/>
  <c r="C417" i="2"/>
  <c r="G85" i="2"/>
  <c r="C85" i="2"/>
  <c r="G84" i="2"/>
  <c r="C84" i="2"/>
  <c r="G416" i="2"/>
  <c r="C416" i="2"/>
  <c r="G415" i="2"/>
  <c r="C415" i="2"/>
  <c r="G414" i="2"/>
  <c r="C414" i="2"/>
  <c r="G413" i="2"/>
  <c r="C413" i="2"/>
  <c r="G412" i="2"/>
  <c r="C412" i="2"/>
  <c r="G411" i="2"/>
  <c r="C411" i="2"/>
  <c r="G83" i="2"/>
  <c r="C83" i="2"/>
  <c r="G82" i="2"/>
  <c r="C82" i="2"/>
  <c r="G410" i="2"/>
  <c r="C410" i="2"/>
  <c r="G409" i="2"/>
  <c r="C409" i="2"/>
  <c r="G408" i="2"/>
  <c r="C408" i="2"/>
  <c r="G407" i="2"/>
  <c r="C407" i="2"/>
  <c r="G406" i="2"/>
  <c r="C406" i="2"/>
  <c r="G81" i="2"/>
  <c r="C81" i="2"/>
  <c r="G80" i="2"/>
  <c r="C80" i="2"/>
  <c r="G79" i="2"/>
  <c r="C79" i="2"/>
  <c r="G405" i="2"/>
  <c r="C405" i="2"/>
  <c r="G78" i="2"/>
  <c r="C78" i="2"/>
  <c r="G77" i="2"/>
  <c r="C77" i="2"/>
  <c r="G76" i="2"/>
  <c r="C76" i="2"/>
  <c r="E76" i="2"/>
  <c r="G75" i="2"/>
  <c r="C75" i="2"/>
  <c r="G74" i="2"/>
  <c r="C74" i="2"/>
  <c r="G73" i="2"/>
  <c r="C73" i="2"/>
  <c r="G72" i="2"/>
  <c r="C72" i="2"/>
  <c r="G404" i="2"/>
  <c r="C404" i="2"/>
  <c r="G71" i="2"/>
  <c r="C71" i="2"/>
  <c r="G70" i="2"/>
  <c r="C70" i="2"/>
  <c r="G69" i="2"/>
  <c r="C69" i="2"/>
  <c r="G68" i="2"/>
  <c r="C68" i="2"/>
  <c r="G67" i="2"/>
  <c r="C67" i="2"/>
  <c r="G66" i="2"/>
  <c r="C66" i="2"/>
  <c r="E66" i="2"/>
  <c r="G65" i="2"/>
  <c r="C65" i="2"/>
  <c r="G64" i="2"/>
  <c r="C64" i="2"/>
  <c r="G63" i="2"/>
  <c r="C63" i="2"/>
  <c r="G62" i="2"/>
  <c r="C62" i="2"/>
  <c r="G61" i="2"/>
  <c r="C61" i="2"/>
  <c r="G60" i="2"/>
  <c r="C60" i="2"/>
  <c r="G59" i="2"/>
  <c r="C59" i="2"/>
  <c r="G58" i="2"/>
  <c r="C58" i="2"/>
  <c r="G57" i="2"/>
  <c r="C57" i="2"/>
  <c r="G56" i="2"/>
  <c r="C56" i="2"/>
  <c r="E56" i="2"/>
  <c r="G55" i="2"/>
  <c r="C55" i="2"/>
  <c r="G54" i="2"/>
  <c r="C54" i="2"/>
  <c r="G53" i="2"/>
  <c r="C53" i="2"/>
  <c r="G52" i="2"/>
  <c r="C52" i="2"/>
  <c r="G51" i="2"/>
  <c r="C51" i="2"/>
  <c r="G50" i="2"/>
  <c r="C50" i="2"/>
  <c r="G49" i="2"/>
  <c r="C49" i="2"/>
  <c r="G403" i="2"/>
  <c r="C403" i="2"/>
  <c r="G48" i="2"/>
  <c r="C48" i="2"/>
  <c r="E48" i="2"/>
  <c r="G47" i="2"/>
  <c r="C47" i="2"/>
  <c r="G402" i="2"/>
  <c r="C402" i="2"/>
  <c r="G46" i="2"/>
  <c r="C46" i="2"/>
  <c r="G45" i="2"/>
  <c r="C45" i="2"/>
  <c r="G44" i="2"/>
  <c r="C44" i="2"/>
  <c r="G43" i="2"/>
  <c r="C43" i="2"/>
  <c r="G401" i="2"/>
  <c r="C401" i="2"/>
  <c r="G42" i="2"/>
  <c r="C42" i="2"/>
  <c r="E42" i="2"/>
  <c r="G41" i="2"/>
  <c r="C41" i="2"/>
  <c r="G40" i="2"/>
  <c r="C40" i="2"/>
  <c r="G39" i="2"/>
  <c r="C39" i="2"/>
  <c r="G400" i="2"/>
  <c r="C400" i="2"/>
  <c r="G399" i="2"/>
  <c r="C399" i="2"/>
  <c r="G38" i="2"/>
  <c r="C38" i="2"/>
  <c r="G37" i="2"/>
  <c r="C37" i="2"/>
  <c r="G36" i="2"/>
  <c r="C36" i="2"/>
  <c r="E36" i="2"/>
  <c r="G35" i="2"/>
  <c r="C35" i="2"/>
  <c r="G34" i="2"/>
  <c r="C34" i="2"/>
  <c r="G33" i="2"/>
  <c r="C33" i="2"/>
  <c r="G32" i="2"/>
  <c r="C32" i="2"/>
  <c r="E32" i="2"/>
  <c r="G31" i="2"/>
  <c r="C31" i="2"/>
  <c r="G30" i="2"/>
  <c r="C30" i="2"/>
  <c r="G29" i="2"/>
  <c r="C29" i="2"/>
  <c r="G28" i="2"/>
  <c r="C28" i="2"/>
  <c r="G27" i="2"/>
  <c r="C27" i="2"/>
  <c r="G26" i="2"/>
  <c r="C26" i="2"/>
  <c r="G25" i="2"/>
  <c r="C25" i="2"/>
  <c r="G24" i="2"/>
  <c r="C24" i="2"/>
  <c r="G23" i="2"/>
  <c r="C23" i="2"/>
  <c r="G22" i="2"/>
  <c r="C22" i="2"/>
  <c r="G398" i="2"/>
  <c r="C398" i="2"/>
  <c r="G397" i="2"/>
  <c r="C397" i="2"/>
  <c r="G21" i="2"/>
  <c r="C21" i="2"/>
  <c r="G20" i="2"/>
  <c r="C20" i="2"/>
  <c r="G396" i="2"/>
  <c r="C396" i="2"/>
  <c r="G395" i="2"/>
  <c r="C395" i="2"/>
  <c r="G394" i="2"/>
  <c r="C394" i="2"/>
  <c r="G393" i="2"/>
  <c r="C393" i="2"/>
  <c r="G19" i="2"/>
  <c r="C19" i="2"/>
  <c r="G18" i="2"/>
  <c r="C18" i="2"/>
  <c r="G17" i="2"/>
  <c r="C17" i="2"/>
  <c r="G392" i="2"/>
  <c r="C392" i="2"/>
  <c r="G16" i="2"/>
  <c r="C16" i="2"/>
  <c r="G15" i="2"/>
  <c r="C15" i="2"/>
  <c r="G14" i="2"/>
  <c r="C14" i="2"/>
  <c r="G391" i="2"/>
  <c r="C391" i="2"/>
  <c r="G13" i="2"/>
  <c r="C13" i="2"/>
  <c r="G12" i="2"/>
  <c r="C12" i="2"/>
  <c r="E12" i="2"/>
  <c r="G390" i="2"/>
  <c r="C390" i="2"/>
  <c r="G389" i="2"/>
  <c r="C389" i="2"/>
  <c r="G388" i="2"/>
  <c r="C388" i="2"/>
  <c r="G387" i="2"/>
  <c r="C387" i="2"/>
  <c r="G386" i="2"/>
  <c r="C386" i="2"/>
  <c r="G385" i="2"/>
  <c r="C385" i="2"/>
  <c r="G384" i="2"/>
  <c r="C384" i="2"/>
  <c r="G383" i="2"/>
  <c r="C383" i="2"/>
  <c r="G382" i="2"/>
  <c r="C382" i="2"/>
  <c r="G381" i="2"/>
  <c r="C381" i="2"/>
  <c r="G380" i="2"/>
  <c r="C380" i="2"/>
  <c r="G379" i="2"/>
  <c r="C379" i="2"/>
  <c r="G11" i="2"/>
  <c r="C11" i="2"/>
  <c r="G378" i="2"/>
  <c r="C378" i="2"/>
  <c r="G377" i="2"/>
  <c r="C377" i="2"/>
  <c r="G376" i="2"/>
  <c r="C376" i="2"/>
  <c r="G375" i="2"/>
  <c r="C375" i="2"/>
  <c r="G374" i="2"/>
  <c r="C374" i="2"/>
  <c r="G373" i="2"/>
  <c r="C373" i="2"/>
  <c r="G372" i="2"/>
  <c r="C372" i="2"/>
  <c r="G371" i="2"/>
  <c r="C371" i="2"/>
  <c r="G370" i="2"/>
  <c r="C370" i="2"/>
  <c r="G369" i="2"/>
  <c r="C369" i="2"/>
  <c r="G368" i="2"/>
  <c r="C368" i="2"/>
  <c r="G367" i="2"/>
  <c r="C367" i="2"/>
  <c r="G366" i="2"/>
  <c r="C366" i="2"/>
  <c r="G365" i="2"/>
  <c r="C365" i="2"/>
  <c r="G364" i="2"/>
  <c r="C364" i="2"/>
  <c r="G363" i="2"/>
  <c r="C363" i="2"/>
  <c r="G362" i="2"/>
  <c r="C362" i="2"/>
  <c r="G361" i="2"/>
  <c r="C361" i="2"/>
  <c r="G360" i="2"/>
  <c r="C360" i="2"/>
  <c r="G359" i="2"/>
  <c r="C359" i="2"/>
  <c r="G358" i="2"/>
  <c r="C358" i="2"/>
  <c r="G357" i="2"/>
  <c r="C357" i="2"/>
  <c r="G356" i="2"/>
  <c r="C356" i="2"/>
  <c r="G355" i="2"/>
  <c r="C355" i="2"/>
  <c r="G354" i="2"/>
  <c r="C354" i="2"/>
  <c r="G353" i="2"/>
  <c r="C353" i="2"/>
  <c r="G352" i="2"/>
  <c r="C352" i="2"/>
  <c r="G351" i="2"/>
  <c r="C351" i="2"/>
  <c r="G350" i="2"/>
  <c r="C350" i="2"/>
  <c r="G349" i="2"/>
  <c r="C349" i="2"/>
  <c r="G348" i="2"/>
  <c r="C348" i="2"/>
  <c r="G347" i="2"/>
  <c r="C347" i="2"/>
  <c r="G346" i="2"/>
  <c r="C346" i="2"/>
  <c r="G345" i="2"/>
  <c r="C345" i="2"/>
  <c r="G344" i="2"/>
  <c r="C344" i="2"/>
  <c r="G343" i="2"/>
  <c r="C343" i="2"/>
  <c r="G342" i="2"/>
  <c r="C342" i="2"/>
  <c r="G341" i="2"/>
  <c r="C341" i="2"/>
  <c r="G340" i="2"/>
  <c r="C340" i="2"/>
  <c r="G339" i="2"/>
  <c r="C339" i="2"/>
  <c r="G338" i="2"/>
  <c r="C338" i="2"/>
  <c r="G337" i="2"/>
  <c r="C337" i="2"/>
  <c r="G336" i="2"/>
  <c r="C336" i="2"/>
  <c r="G335" i="2"/>
  <c r="C335" i="2"/>
  <c r="G334" i="2"/>
  <c r="C334" i="2"/>
  <c r="G333" i="2"/>
  <c r="C333" i="2"/>
  <c r="G332" i="2"/>
  <c r="C332" i="2"/>
  <c r="G331" i="2"/>
  <c r="C331" i="2"/>
  <c r="G330" i="2"/>
  <c r="C330" i="2"/>
  <c r="G329" i="2"/>
  <c r="C329" i="2"/>
  <c r="G328" i="2"/>
  <c r="C328" i="2"/>
  <c r="G327" i="2"/>
  <c r="C327" i="2"/>
  <c r="G326" i="2"/>
  <c r="C326" i="2"/>
  <c r="G325" i="2"/>
  <c r="C325" i="2"/>
  <c r="G324" i="2"/>
  <c r="C324" i="2"/>
  <c r="G323" i="2"/>
  <c r="C323" i="2"/>
  <c r="G322" i="2"/>
  <c r="C322" i="2"/>
  <c r="G321" i="2"/>
  <c r="C321" i="2"/>
  <c r="G320" i="2"/>
  <c r="C320" i="2"/>
  <c r="G319" i="2"/>
  <c r="C319" i="2"/>
  <c r="G318" i="2"/>
  <c r="C318" i="2"/>
  <c r="G317" i="2"/>
  <c r="C317" i="2"/>
  <c r="G316" i="2"/>
  <c r="C316" i="2"/>
  <c r="G315" i="2"/>
  <c r="C315" i="2"/>
  <c r="G314" i="2"/>
  <c r="C314" i="2"/>
  <c r="G313" i="2"/>
  <c r="C313" i="2"/>
  <c r="G312" i="2"/>
  <c r="C312" i="2"/>
  <c r="G311" i="2"/>
  <c r="C311" i="2"/>
  <c r="G310" i="2"/>
  <c r="C310" i="2"/>
  <c r="G309" i="2"/>
  <c r="C309" i="2"/>
  <c r="G308" i="2"/>
  <c r="C308" i="2"/>
  <c r="G307" i="2"/>
  <c r="C307" i="2"/>
  <c r="G306" i="2"/>
  <c r="C306" i="2"/>
  <c r="G305" i="2"/>
  <c r="C305" i="2"/>
  <c r="G304" i="2"/>
  <c r="C304" i="2"/>
  <c r="G303" i="2"/>
  <c r="C303" i="2"/>
  <c r="G302" i="2"/>
  <c r="C302" i="2"/>
  <c r="G301" i="2"/>
  <c r="C301" i="2"/>
  <c r="G300" i="2"/>
  <c r="C300" i="2"/>
  <c r="G299" i="2"/>
  <c r="C299" i="2"/>
  <c r="G298" i="2"/>
  <c r="C298" i="2"/>
  <c r="G297" i="2"/>
  <c r="C297" i="2"/>
  <c r="G296" i="2"/>
  <c r="C296" i="2"/>
  <c r="G295" i="2"/>
  <c r="C295" i="2"/>
  <c r="G294" i="2"/>
  <c r="C294" i="2"/>
  <c r="G293" i="2"/>
  <c r="C293" i="2"/>
  <c r="G292" i="2"/>
  <c r="C292" i="2"/>
  <c r="G291" i="2"/>
  <c r="C291" i="2"/>
  <c r="G290" i="2"/>
  <c r="C290" i="2"/>
  <c r="G289" i="2"/>
  <c r="C289" i="2"/>
  <c r="G288" i="2"/>
  <c r="C288" i="2"/>
  <c r="G287" i="2"/>
  <c r="C287" i="2"/>
  <c r="G286" i="2"/>
  <c r="C286" i="2"/>
  <c r="G285" i="2"/>
  <c r="C285" i="2"/>
  <c r="G284" i="2"/>
  <c r="C284" i="2"/>
  <c r="G283" i="2"/>
  <c r="C283" i="2"/>
  <c r="G282" i="2"/>
  <c r="C282" i="2"/>
  <c r="G281" i="2"/>
  <c r="C281" i="2"/>
  <c r="G280" i="2"/>
  <c r="C280" i="2"/>
  <c r="G279" i="2"/>
  <c r="C279" i="2"/>
  <c r="G278" i="2"/>
  <c r="C278" i="2"/>
  <c r="G277" i="2"/>
  <c r="C277" i="2"/>
  <c r="G276" i="2"/>
  <c r="C276" i="2"/>
  <c r="G275" i="2"/>
  <c r="C275" i="2"/>
  <c r="G274" i="2"/>
  <c r="C274" i="2"/>
  <c r="G273" i="2"/>
  <c r="C273" i="2"/>
  <c r="G272" i="2"/>
  <c r="C272" i="2"/>
  <c r="G271" i="2"/>
  <c r="C271" i="2"/>
  <c r="G270" i="2"/>
  <c r="C270" i="2"/>
  <c r="G269" i="2"/>
  <c r="C269" i="2"/>
  <c r="G268" i="2"/>
  <c r="C268" i="2"/>
  <c r="G267" i="2"/>
  <c r="C267" i="2"/>
  <c r="G266" i="2"/>
  <c r="C266" i="2"/>
  <c r="G265" i="2"/>
  <c r="C265" i="2"/>
  <c r="G264" i="2"/>
  <c r="C264" i="2"/>
  <c r="G263" i="2"/>
  <c r="C263" i="2"/>
  <c r="G262" i="2"/>
  <c r="C262" i="2"/>
  <c r="G261" i="2"/>
  <c r="C261" i="2"/>
  <c r="G260" i="2"/>
  <c r="C260" i="2"/>
  <c r="G259" i="2"/>
  <c r="C259" i="2"/>
  <c r="G258" i="2"/>
  <c r="C258" i="2"/>
  <c r="G257" i="2"/>
  <c r="C257" i="2"/>
  <c r="G256" i="2"/>
  <c r="C256" i="2"/>
  <c r="G255" i="2"/>
  <c r="C255" i="2"/>
  <c r="G254" i="2"/>
  <c r="C254" i="2"/>
  <c r="G253" i="2"/>
  <c r="C253" i="2"/>
  <c r="A41" i="2"/>
  <c r="H41" i="2"/>
  <c r="B41" i="2"/>
  <c r="D41" i="2"/>
  <c r="A42" i="2"/>
  <c r="H42" i="2"/>
  <c r="B42" i="2"/>
  <c r="D42" i="2"/>
  <c r="A401" i="2"/>
  <c r="H401" i="2"/>
  <c r="B401" i="2"/>
  <c r="D401" i="2"/>
  <c r="A43" i="2"/>
  <c r="H43" i="2"/>
  <c r="B43" i="2"/>
  <c r="D43" i="2"/>
  <c r="A44" i="2"/>
  <c r="H44" i="2"/>
  <c r="B44" i="2"/>
  <c r="D44" i="2"/>
  <c r="A45" i="2"/>
  <c r="H45" i="2"/>
  <c r="B45" i="2"/>
  <c r="D45" i="2"/>
  <c r="A46" i="2"/>
  <c r="H46" i="2"/>
  <c r="B46" i="2"/>
  <c r="D46" i="2"/>
  <c r="A402" i="2"/>
  <c r="H402" i="2"/>
  <c r="B402" i="2"/>
  <c r="D402" i="2"/>
  <c r="A47" i="2"/>
  <c r="H47" i="2"/>
  <c r="B47" i="2"/>
  <c r="D47" i="2"/>
  <c r="A48" i="2"/>
  <c r="H48" i="2"/>
  <c r="B48" i="2"/>
  <c r="D48" i="2"/>
  <c r="A403" i="2"/>
  <c r="H403" i="2"/>
  <c r="B403" i="2"/>
  <c r="D403" i="2"/>
  <c r="A49" i="2"/>
  <c r="H49" i="2"/>
  <c r="B49" i="2"/>
  <c r="D49" i="2"/>
  <c r="A50" i="2"/>
  <c r="H50" i="2"/>
  <c r="B50" i="2"/>
  <c r="D50" i="2"/>
  <c r="A51" i="2"/>
  <c r="H51" i="2"/>
  <c r="B51" i="2"/>
  <c r="D51" i="2"/>
  <c r="A52" i="2"/>
  <c r="H52" i="2"/>
  <c r="B52" i="2"/>
  <c r="D52" i="2"/>
  <c r="A53" i="2"/>
  <c r="H53" i="2"/>
  <c r="B53" i="2"/>
  <c r="D53" i="2"/>
  <c r="A54" i="2"/>
  <c r="H54" i="2"/>
  <c r="B54" i="2"/>
  <c r="D54" i="2"/>
  <c r="A55" i="2"/>
  <c r="H55" i="2"/>
  <c r="B55" i="2"/>
  <c r="D55" i="2"/>
  <c r="A56" i="2"/>
  <c r="H56" i="2"/>
  <c r="B56" i="2"/>
  <c r="D56" i="2"/>
  <c r="A57" i="2"/>
  <c r="H57" i="2"/>
  <c r="B57" i="2"/>
  <c r="D57" i="2"/>
  <c r="A58" i="2"/>
  <c r="H58" i="2"/>
  <c r="B58" i="2"/>
  <c r="D58" i="2"/>
  <c r="A59" i="2"/>
  <c r="H59" i="2"/>
  <c r="B59" i="2"/>
  <c r="D59" i="2"/>
  <c r="A60" i="2"/>
  <c r="H60" i="2"/>
  <c r="B60" i="2"/>
  <c r="D60" i="2"/>
  <c r="A61" i="2"/>
  <c r="H61" i="2"/>
  <c r="B61" i="2"/>
  <c r="D61" i="2"/>
  <c r="A62" i="2"/>
  <c r="H62" i="2"/>
  <c r="B62" i="2"/>
  <c r="D62" i="2"/>
  <c r="A63" i="2"/>
  <c r="H63" i="2"/>
  <c r="B63" i="2"/>
  <c r="D63" i="2"/>
  <c r="A64" i="2"/>
  <c r="H64" i="2"/>
  <c r="B64" i="2"/>
  <c r="D64" i="2"/>
  <c r="A65" i="2"/>
  <c r="H65" i="2"/>
  <c r="B65" i="2"/>
  <c r="D65" i="2"/>
  <c r="A66" i="2"/>
  <c r="H66" i="2"/>
  <c r="B66" i="2"/>
  <c r="D66" i="2"/>
  <c r="A67" i="2"/>
  <c r="H67" i="2"/>
  <c r="B67" i="2"/>
  <c r="D67" i="2"/>
  <c r="A68" i="2"/>
  <c r="H68" i="2"/>
  <c r="B68" i="2"/>
  <c r="D68" i="2"/>
  <c r="A69" i="2"/>
  <c r="H69" i="2"/>
  <c r="B69" i="2"/>
  <c r="D69" i="2"/>
  <c r="A70" i="2"/>
  <c r="H70" i="2"/>
  <c r="B70" i="2"/>
  <c r="D70" i="2"/>
  <c r="A71" i="2"/>
  <c r="H71" i="2"/>
  <c r="B71" i="2"/>
  <c r="D71" i="2"/>
  <c r="A404" i="2"/>
  <c r="H404" i="2"/>
  <c r="B404" i="2"/>
  <c r="D404" i="2"/>
  <c r="A72" i="2"/>
  <c r="H72" i="2"/>
  <c r="B72" i="2"/>
  <c r="D72" i="2"/>
  <c r="A73" i="2"/>
  <c r="H73" i="2"/>
  <c r="B73" i="2"/>
  <c r="D73" i="2"/>
  <c r="A74" i="2"/>
  <c r="H74" i="2"/>
  <c r="B74" i="2"/>
  <c r="D74" i="2"/>
  <c r="A75" i="2"/>
  <c r="H75" i="2"/>
  <c r="B75" i="2"/>
  <c r="D75" i="2"/>
  <c r="A76" i="2"/>
  <c r="H76" i="2"/>
  <c r="B76" i="2"/>
  <c r="D76" i="2"/>
  <c r="A77" i="2"/>
  <c r="H77" i="2"/>
  <c r="B77" i="2"/>
  <c r="D77" i="2"/>
  <c r="A78" i="2"/>
  <c r="H78" i="2"/>
  <c r="B78" i="2"/>
  <c r="D78" i="2"/>
  <c r="A405" i="2"/>
  <c r="H405" i="2"/>
  <c r="B405" i="2"/>
  <c r="D405" i="2"/>
  <c r="A79" i="2"/>
  <c r="H79" i="2"/>
  <c r="B79" i="2"/>
  <c r="D79" i="2"/>
  <c r="A80" i="2"/>
  <c r="H80" i="2"/>
  <c r="B80" i="2"/>
  <c r="D80" i="2"/>
  <c r="A81" i="2"/>
  <c r="H81" i="2"/>
  <c r="B81" i="2"/>
  <c r="D81" i="2"/>
  <c r="A406" i="2"/>
  <c r="H406" i="2"/>
  <c r="B406" i="2"/>
  <c r="D406" i="2"/>
  <c r="A407" i="2"/>
  <c r="H407" i="2"/>
  <c r="B407" i="2"/>
  <c r="D407" i="2"/>
  <c r="A408" i="2"/>
  <c r="H408" i="2"/>
  <c r="B408" i="2"/>
  <c r="D408" i="2"/>
  <c r="A409" i="2"/>
  <c r="H409" i="2"/>
  <c r="B409" i="2"/>
  <c r="D409" i="2"/>
  <c r="A410" i="2"/>
  <c r="H410" i="2"/>
  <c r="B410" i="2"/>
  <c r="D410" i="2"/>
  <c r="A82" i="2"/>
  <c r="H82" i="2"/>
  <c r="B82" i="2"/>
  <c r="D82" i="2"/>
  <c r="A83" i="2"/>
  <c r="H83" i="2"/>
  <c r="B83" i="2"/>
  <c r="D83" i="2"/>
  <c r="A411" i="2"/>
  <c r="H411" i="2"/>
  <c r="B411" i="2"/>
  <c r="D411" i="2"/>
  <c r="A412" i="2"/>
  <c r="H412" i="2"/>
  <c r="B412" i="2"/>
  <c r="D412" i="2"/>
  <c r="A413" i="2"/>
  <c r="H413" i="2"/>
  <c r="B413" i="2"/>
  <c r="D413" i="2"/>
  <c r="A414" i="2"/>
  <c r="H414" i="2"/>
  <c r="B414" i="2"/>
  <c r="D414" i="2"/>
  <c r="A415" i="2"/>
  <c r="H415" i="2"/>
  <c r="B415" i="2"/>
  <c r="D415" i="2"/>
  <c r="A416" i="2"/>
  <c r="H416" i="2"/>
  <c r="B416" i="2"/>
  <c r="D416" i="2"/>
  <c r="A84" i="2"/>
  <c r="H84" i="2"/>
  <c r="B84" i="2"/>
  <c r="D84" i="2"/>
  <c r="A85" i="2"/>
  <c r="H85" i="2"/>
  <c r="B85" i="2"/>
  <c r="D85" i="2"/>
  <c r="A417" i="2"/>
  <c r="H417" i="2"/>
  <c r="B417" i="2"/>
  <c r="D417" i="2"/>
  <c r="A418" i="2"/>
  <c r="H418" i="2"/>
  <c r="B418" i="2"/>
  <c r="D418" i="2"/>
  <c r="A86" i="2"/>
  <c r="H86" i="2"/>
  <c r="B86" i="2"/>
  <c r="D86" i="2"/>
  <c r="A87" i="2"/>
  <c r="H87" i="2"/>
  <c r="B87" i="2"/>
  <c r="D87" i="2"/>
  <c r="A88" i="2"/>
  <c r="H88" i="2"/>
  <c r="B88" i="2"/>
  <c r="D88" i="2"/>
  <c r="A89" i="2"/>
  <c r="H89" i="2"/>
  <c r="B89" i="2"/>
  <c r="D89" i="2"/>
  <c r="A90" i="2"/>
  <c r="H90" i="2"/>
  <c r="B90" i="2"/>
  <c r="D90" i="2"/>
  <c r="A419" i="2"/>
  <c r="H419" i="2"/>
  <c r="B419" i="2"/>
  <c r="D419" i="2"/>
  <c r="A91" i="2"/>
  <c r="H91" i="2"/>
  <c r="B91" i="2"/>
  <c r="D91" i="2"/>
  <c r="A92" i="2"/>
  <c r="H92" i="2"/>
  <c r="B92" i="2"/>
  <c r="D92" i="2"/>
  <c r="A93" i="2"/>
  <c r="H93" i="2"/>
  <c r="B93" i="2"/>
  <c r="D93" i="2"/>
  <c r="A94" i="2"/>
  <c r="H94" i="2"/>
  <c r="B94" i="2"/>
  <c r="D94" i="2"/>
  <c r="A95" i="2"/>
  <c r="H95" i="2"/>
  <c r="B95" i="2"/>
  <c r="D95" i="2"/>
  <c r="A96" i="2"/>
  <c r="H96" i="2"/>
  <c r="B96" i="2"/>
  <c r="D96" i="2"/>
  <c r="A97" i="2"/>
  <c r="H97" i="2"/>
  <c r="B97" i="2"/>
  <c r="D97" i="2"/>
  <c r="A98" i="2"/>
  <c r="H98" i="2"/>
  <c r="B98" i="2"/>
  <c r="D98" i="2"/>
  <c r="A99" i="2"/>
  <c r="H99" i="2"/>
  <c r="B99" i="2"/>
  <c r="D99" i="2"/>
  <c r="A100" i="2"/>
  <c r="H100" i="2"/>
  <c r="B100" i="2"/>
  <c r="D100" i="2"/>
  <c r="A101" i="2"/>
  <c r="H101" i="2"/>
  <c r="B101" i="2"/>
  <c r="D101" i="2"/>
  <c r="A420" i="2"/>
  <c r="H420" i="2"/>
  <c r="B420" i="2"/>
  <c r="D420" i="2"/>
  <c r="A102" i="2"/>
  <c r="H102" i="2"/>
  <c r="B102" i="2"/>
  <c r="D102" i="2"/>
  <c r="A421" i="2"/>
  <c r="H421" i="2"/>
  <c r="B421" i="2"/>
  <c r="D421" i="2"/>
  <c r="A422" i="2"/>
  <c r="H422" i="2"/>
  <c r="B422" i="2"/>
  <c r="D422" i="2"/>
  <c r="A103" i="2"/>
  <c r="H103" i="2"/>
  <c r="B103" i="2"/>
  <c r="D103" i="2"/>
  <c r="A104" i="2"/>
  <c r="H104" i="2"/>
  <c r="B104" i="2"/>
  <c r="D104" i="2"/>
  <c r="A105" i="2"/>
  <c r="H105" i="2"/>
  <c r="B105" i="2"/>
  <c r="D105" i="2"/>
  <c r="A423" i="2"/>
  <c r="H423" i="2"/>
  <c r="B423" i="2"/>
  <c r="D423" i="2"/>
  <c r="A424" i="2"/>
  <c r="H424" i="2"/>
  <c r="B424" i="2"/>
  <c r="D424" i="2"/>
  <c r="A106" i="2"/>
  <c r="H106" i="2"/>
  <c r="B106" i="2"/>
  <c r="D106" i="2"/>
  <c r="A425" i="2"/>
  <c r="H425" i="2"/>
  <c r="B425" i="2"/>
  <c r="D425" i="2"/>
  <c r="A426" i="2"/>
  <c r="H426" i="2"/>
  <c r="B426" i="2"/>
  <c r="D426" i="2"/>
  <c r="A107" i="2"/>
  <c r="H107" i="2"/>
  <c r="B107" i="2"/>
  <c r="D107" i="2"/>
  <c r="A108" i="2"/>
  <c r="H108" i="2"/>
  <c r="B108" i="2"/>
  <c r="D108" i="2"/>
  <c r="A109" i="2"/>
  <c r="H109" i="2"/>
  <c r="B109" i="2"/>
  <c r="D109" i="2"/>
  <c r="A110" i="2"/>
  <c r="H110" i="2"/>
  <c r="B110" i="2"/>
  <c r="D110" i="2"/>
  <c r="A111" i="2"/>
  <c r="H111" i="2"/>
  <c r="B111" i="2"/>
  <c r="D111" i="2"/>
  <c r="A427" i="2"/>
  <c r="H427" i="2"/>
  <c r="B427" i="2"/>
  <c r="D427" i="2"/>
  <c r="A428" i="2"/>
  <c r="H428" i="2"/>
  <c r="B428" i="2"/>
  <c r="D428" i="2"/>
  <c r="A429" i="2"/>
  <c r="H429" i="2"/>
  <c r="B429" i="2"/>
  <c r="D429" i="2"/>
  <c r="A430" i="2"/>
  <c r="H430" i="2"/>
  <c r="B430" i="2"/>
  <c r="D430" i="2"/>
  <c r="A431" i="2"/>
  <c r="H431" i="2"/>
  <c r="B431" i="2"/>
  <c r="D431" i="2"/>
  <c r="A112" i="2"/>
  <c r="H112" i="2"/>
  <c r="B112" i="2"/>
  <c r="D112" i="2"/>
  <c r="A113" i="2"/>
  <c r="H113" i="2"/>
  <c r="B113" i="2"/>
  <c r="D113" i="2"/>
  <c r="A432" i="2"/>
  <c r="H432" i="2"/>
  <c r="B432" i="2"/>
  <c r="D432" i="2"/>
  <c r="A114" i="2"/>
  <c r="H114" i="2"/>
  <c r="B114" i="2"/>
  <c r="D114" i="2"/>
  <c r="A115" i="2"/>
  <c r="H115" i="2"/>
  <c r="B115" i="2"/>
  <c r="D115" i="2"/>
  <c r="A433" i="2"/>
  <c r="H433" i="2"/>
  <c r="B433" i="2"/>
  <c r="D433" i="2"/>
  <c r="A116" i="2"/>
  <c r="H116" i="2"/>
  <c r="B116" i="2"/>
  <c r="D116" i="2"/>
  <c r="A434" i="2"/>
  <c r="H434" i="2"/>
  <c r="B434" i="2"/>
  <c r="D434" i="2"/>
  <c r="A117" i="2"/>
  <c r="H117" i="2"/>
  <c r="B117" i="2"/>
  <c r="D117" i="2"/>
  <c r="A118" i="2"/>
  <c r="H118" i="2"/>
  <c r="B118" i="2"/>
  <c r="D118" i="2"/>
  <c r="A119" i="2"/>
  <c r="H119" i="2"/>
  <c r="B119" i="2"/>
  <c r="D119" i="2"/>
  <c r="A435" i="2"/>
  <c r="H435" i="2"/>
  <c r="B435" i="2"/>
  <c r="D435" i="2"/>
  <c r="A436" i="2"/>
  <c r="H436" i="2"/>
  <c r="B436" i="2"/>
  <c r="D436" i="2"/>
  <c r="A120" i="2"/>
  <c r="H120" i="2"/>
  <c r="B120" i="2"/>
  <c r="D120" i="2"/>
  <c r="A437" i="2"/>
  <c r="H437" i="2"/>
  <c r="B437" i="2"/>
  <c r="D437" i="2"/>
  <c r="A438" i="2"/>
  <c r="H438" i="2"/>
  <c r="B438" i="2"/>
  <c r="D438" i="2"/>
  <c r="A439" i="2"/>
  <c r="H439" i="2"/>
  <c r="B439" i="2"/>
  <c r="D439" i="2"/>
  <c r="A121" i="2"/>
  <c r="H121" i="2"/>
  <c r="B121" i="2"/>
  <c r="D121" i="2"/>
  <c r="A122" i="2"/>
  <c r="H122" i="2"/>
  <c r="B122" i="2"/>
  <c r="D122" i="2"/>
  <c r="A440" i="2"/>
  <c r="H440" i="2"/>
  <c r="B440" i="2"/>
  <c r="D440" i="2"/>
  <c r="A441" i="2"/>
  <c r="H441" i="2"/>
  <c r="B441" i="2"/>
  <c r="D441" i="2"/>
  <c r="A123" i="2"/>
  <c r="H123" i="2"/>
  <c r="B123" i="2"/>
  <c r="D123" i="2"/>
  <c r="A124" i="2"/>
  <c r="H124" i="2"/>
  <c r="B124" i="2"/>
  <c r="D124" i="2"/>
  <c r="A125" i="2"/>
  <c r="H125" i="2"/>
  <c r="B125" i="2"/>
  <c r="D125" i="2"/>
  <c r="A126" i="2"/>
  <c r="H126" i="2"/>
  <c r="B126" i="2"/>
  <c r="D126" i="2"/>
  <c r="A127" i="2"/>
  <c r="H127" i="2"/>
  <c r="B127" i="2"/>
  <c r="D127" i="2"/>
  <c r="A128" i="2"/>
  <c r="H128" i="2"/>
  <c r="B128" i="2"/>
  <c r="D128" i="2"/>
  <c r="A129" i="2"/>
  <c r="H129" i="2"/>
  <c r="B129" i="2"/>
  <c r="D129" i="2"/>
  <c r="A130" i="2"/>
  <c r="H130" i="2"/>
  <c r="B130" i="2"/>
  <c r="D130" i="2"/>
  <c r="A131" i="2"/>
  <c r="H131" i="2"/>
  <c r="B131" i="2"/>
  <c r="D131" i="2"/>
  <c r="A132" i="2"/>
  <c r="H132" i="2"/>
  <c r="B132" i="2"/>
  <c r="D132" i="2"/>
  <c r="A133" i="2"/>
  <c r="H133" i="2"/>
  <c r="B133" i="2"/>
  <c r="D133" i="2"/>
  <c r="A134" i="2"/>
  <c r="H134" i="2"/>
  <c r="B134" i="2"/>
  <c r="D134" i="2"/>
  <c r="A135" i="2"/>
  <c r="H135" i="2"/>
  <c r="B135" i="2"/>
  <c r="D135" i="2"/>
  <c r="A136" i="2"/>
  <c r="H136" i="2"/>
  <c r="B136" i="2"/>
  <c r="D136" i="2"/>
  <c r="A137" i="2"/>
  <c r="H137" i="2"/>
  <c r="B137" i="2"/>
  <c r="D137" i="2"/>
  <c r="A138" i="2"/>
  <c r="H138" i="2"/>
  <c r="B138" i="2"/>
  <c r="D138" i="2"/>
  <c r="A139" i="2"/>
  <c r="H139" i="2"/>
  <c r="B139" i="2"/>
  <c r="D139" i="2"/>
  <c r="A140" i="2"/>
  <c r="H140" i="2"/>
  <c r="B140" i="2"/>
  <c r="D140" i="2"/>
  <c r="A141" i="2"/>
  <c r="H141" i="2"/>
  <c r="B141" i="2"/>
  <c r="D141" i="2"/>
  <c r="A142" i="2"/>
  <c r="H142" i="2"/>
  <c r="B142" i="2"/>
  <c r="D142" i="2"/>
  <c r="A143" i="2"/>
  <c r="H143" i="2"/>
  <c r="B143" i="2"/>
  <c r="D143" i="2"/>
  <c r="A144" i="2"/>
  <c r="H144" i="2"/>
  <c r="B144" i="2"/>
  <c r="D144" i="2"/>
  <c r="A442" i="2"/>
  <c r="H442" i="2"/>
  <c r="B442" i="2"/>
  <c r="D442" i="2"/>
  <c r="A145" i="2"/>
  <c r="H145" i="2"/>
  <c r="B145" i="2"/>
  <c r="D145" i="2"/>
  <c r="A146" i="2"/>
  <c r="H146" i="2"/>
  <c r="B146" i="2"/>
  <c r="D146" i="2"/>
  <c r="A147" i="2"/>
  <c r="H147" i="2"/>
  <c r="B147" i="2"/>
  <c r="D147" i="2"/>
  <c r="A443" i="2"/>
  <c r="H443" i="2"/>
  <c r="B443" i="2"/>
  <c r="D443" i="2"/>
  <c r="A444" i="2"/>
  <c r="H444" i="2"/>
  <c r="B444" i="2"/>
  <c r="D444" i="2"/>
  <c r="A445" i="2"/>
  <c r="H445" i="2"/>
  <c r="B445" i="2"/>
  <c r="D445" i="2"/>
  <c r="A148" i="2"/>
  <c r="H148" i="2"/>
  <c r="B148" i="2"/>
  <c r="D148" i="2"/>
  <c r="A149" i="2"/>
  <c r="H149" i="2"/>
  <c r="B149" i="2"/>
  <c r="D149" i="2"/>
  <c r="A150" i="2"/>
  <c r="H150" i="2"/>
  <c r="B150" i="2"/>
  <c r="D150" i="2"/>
  <c r="A446" i="2"/>
  <c r="H446" i="2"/>
  <c r="B446" i="2"/>
  <c r="D446" i="2"/>
  <c r="A447" i="2"/>
  <c r="H447" i="2"/>
  <c r="B447" i="2"/>
  <c r="D447" i="2"/>
  <c r="A151" i="2"/>
  <c r="H151" i="2"/>
  <c r="B151" i="2"/>
  <c r="D151" i="2"/>
  <c r="A152" i="2"/>
  <c r="H152" i="2"/>
  <c r="B152" i="2"/>
  <c r="D152" i="2"/>
  <c r="A153" i="2"/>
  <c r="H153" i="2"/>
  <c r="B153" i="2"/>
  <c r="D153" i="2"/>
  <c r="A154" i="2"/>
  <c r="H154" i="2"/>
  <c r="B154" i="2"/>
  <c r="D154" i="2"/>
  <c r="A155" i="2"/>
  <c r="H155" i="2"/>
  <c r="B155" i="2"/>
  <c r="D155" i="2"/>
  <c r="A156" i="2"/>
  <c r="H156" i="2"/>
  <c r="B156" i="2"/>
  <c r="D156" i="2"/>
  <c r="A157" i="2"/>
  <c r="H157" i="2"/>
  <c r="B157" i="2"/>
  <c r="D157" i="2"/>
  <c r="A158" i="2"/>
  <c r="H158" i="2"/>
  <c r="B158" i="2"/>
  <c r="D158" i="2"/>
  <c r="A159" i="2"/>
  <c r="H159" i="2"/>
  <c r="B159" i="2"/>
  <c r="D159" i="2"/>
  <c r="A160" i="2"/>
  <c r="H160" i="2"/>
  <c r="B160" i="2"/>
  <c r="D160" i="2"/>
  <c r="A161" i="2"/>
  <c r="H161" i="2"/>
  <c r="B161" i="2"/>
  <c r="D161" i="2"/>
  <c r="A162" i="2"/>
  <c r="H162" i="2"/>
  <c r="B162" i="2"/>
  <c r="D162" i="2"/>
  <c r="A163" i="2"/>
  <c r="H163" i="2"/>
  <c r="B163" i="2"/>
  <c r="D163" i="2"/>
  <c r="A164" i="2"/>
  <c r="H164" i="2"/>
  <c r="B164" i="2"/>
  <c r="D164" i="2"/>
  <c r="A448" i="2"/>
  <c r="H448" i="2"/>
  <c r="B448" i="2"/>
  <c r="D448" i="2"/>
  <c r="A165" i="2"/>
  <c r="H165" i="2"/>
  <c r="B165" i="2"/>
  <c r="D165" i="2"/>
  <c r="A166" i="2"/>
  <c r="H166" i="2"/>
  <c r="B166" i="2"/>
  <c r="D166" i="2"/>
  <c r="A167" i="2"/>
  <c r="H167" i="2"/>
  <c r="B167" i="2"/>
  <c r="D167" i="2"/>
  <c r="A168" i="2"/>
  <c r="H168" i="2"/>
  <c r="B168" i="2"/>
  <c r="D168" i="2"/>
  <c r="A169" i="2"/>
  <c r="H169" i="2"/>
  <c r="B169" i="2"/>
  <c r="D169" i="2"/>
  <c r="A170" i="2"/>
  <c r="H170" i="2"/>
  <c r="B170" i="2"/>
  <c r="D170" i="2"/>
  <c r="A171" i="2"/>
  <c r="H171" i="2"/>
  <c r="B171" i="2"/>
  <c r="D171" i="2"/>
  <c r="A172" i="2"/>
  <c r="H172" i="2"/>
  <c r="B172" i="2"/>
  <c r="D172" i="2"/>
  <c r="A173" i="2"/>
  <c r="H173" i="2"/>
  <c r="B173" i="2"/>
  <c r="D173" i="2"/>
  <c r="A174" i="2"/>
  <c r="H174" i="2"/>
  <c r="B174" i="2"/>
  <c r="D174" i="2"/>
  <c r="A175" i="2"/>
  <c r="H175" i="2"/>
  <c r="B175" i="2"/>
  <c r="D175" i="2"/>
  <c r="A176" i="2"/>
  <c r="H176" i="2"/>
  <c r="B176" i="2"/>
  <c r="D176" i="2"/>
  <c r="A177" i="2"/>
  <c r="H177" i="2"/>
  <c r="B177" i="2"/>
  <c r="D177" i="2"/>
  <c r="A178" i="2"/>
  <c r="H178" i="2"/>
  <c r="B178" i="2"/>
  <c r="D178" i="2"/>
  <c r="A179" i="2"/>
  <c r="H179" i="2"/>
  <c r="B179" i="2"/>
  <c r="D179" i="2"/>
  <c r="A180" i="2"/>
  <c r="H180" i="2"/>
  <c r="B180" i="2"/>
  <c r="D180" i="2"/>
  <c r="A181" i="2"/>
  <c r="H181" i="2"/>
  <c r="B181" i="2"/>
  <c r="D181" i="2"/>
  <c r="A182" i="2"/>
  <c r="H182" i="2"/>
  <c r="B182" i="2"/>
  <c r="D182" i="2"/>
  <c r="A183" i="2"/>
  <c r="H183" i="2"/>
  <c r="B183" i="2"/>
  <c r="D183" i="2"/>
  <c r="A184" i="2"/>
  <c r="H184" i="2"/>
  <c r="B184" i="2"/>
  <c r="D184" i="2"/>
  <c r="A185" i="2"/>
  <c r="H185" i="2"/>
  <c r="B185" i="2"/>
  <c r="D185" i="2"/>
  <c r="A186" i="2"/>
  <c r="H186" i="2"/>
  <c r="B186" i="2"/>
  <c r="D186" i="2"/>
  <c r="A187" i="2"/>
  <c r="H187" i="2"/>
  <c r="B187" i="2"/>
  <c r="D187" i="2"/>
  <c r="A188" i="2"/>
  <c r="H188" i="2"/>
  <c r="B188" i="2"/>
  <c r="D188" i="2"/>
  <c r="A189" i="2"/>
  <c r="H189" i="2"/>
  <c r="B189" i="2"/>
  <c r="D189" i="2"/>
  <c r="A190" i="2"/>
  <c r="H190" i="2"/>
  <c r="B190" i="2"/>
  <c r="D190" i="2"/>
  <c r="A191" i="2"/>
  <c r="H191" i="2"/>
  <c r="B191" i="2"/>
  <c r="D191" i="2"/>
  <c r="A192" i="2"/>
  <c r="H192" i="2"/>
  <c r="B192" i="2"/>
  <c r="D192" i="2"/>
  <c r="A193" i="2"/>
  <c r="H193" i="2"/>
  <c r="B193" i="2"/>
  <c r="D193" i="2"/>
  <c r="A194" i="2"/>
  <c r="H194" i="2"/>
  <c r="B194" i="2"/>
  <c r="D194" i="2"/>
  <c r="A195" i="2"/>
  <c r="H195" i="2"/>
  <c r="B195" i="2"/>
  <c r="D195" i="2"/>
  <c r="A196" i="2"/>
  <c r="H196" i="2"/>
  <c r="B196" i="2"/>
  <c r="D196" i="2"/>
  <c r="A197" i="2"/>
  <c r="H197" i="2"/>
  <c r="B197" i="2"/>
  <c r="D197" i="2"/>
  <c r="A198" i="2"/>
  <c r="H198" i="2"/>
  <c r="B198" i="2"/>
  <c r="D198" i="2"/>
  <c r="A199" i="2"/>
  <c r="H199" i="2"/>
  <c r="B199" i="2"/>
  <c r="D199" i="2"/>
  <c r="A200" i="2"/>
  <c r="H200" i="2"/>
  <c r="B200" i="2"/>
  <c r="D200" i="2"/>
  <c r="A201" i="2"/>
  <c r="H201" i="2"/>
  <c r="B201" i="2"/>
  <c r="D201" i="2"/>
  <c r="A202" i="2"/>
  <c r="H202" i="2"/>
  <c r="B202" i="2"/>
  <c r="D202" i="2"/>
  <c r="A203" i="2"/>
  <c r="H203" i="2"/>
  <c r="B203" i="2"/>
  <c r="D203" i="2"/>
  <c r="A204" i="2"/>
  <c r="H204" i="2"/>
  <c r="B204" i="2"/>
  <c r="D204" i="2"/>
  <c r="A205" i="2"/>
  <c r="H205" i="2"/>
  <c r="B205" i="2"/>
  <c r="D205" i="2"/>
  <c r="A206" i="2"/>
  <c r="H206" i="2"/>
  <c r="B206" i="2"/>
  <c r="D206" i="2"/>
  <c r="A207" i="2"/>
  <c r="H207" i="2"/>
  <c r="B207" i="2"/>
  <c r="D207" i="2"/>
  <c r="A208" i="2"/>
  <c r="H208" i="2"/>
  <c r="B208" i="2"/>
  <c r="D208" i="2"/>
  <c r="A209" i="2"/>
  <c r="H209" i="2"/>
  <c r="B209" i="2"/>
  <c r="D209" i="2"/>
  <c r="A210" i="2"/>
  <c r="H210" i="2"/>
  <c r="B210" i="2"/>
  <c r="D210" i="2"/>
  <c r="A211" i="2"/>
  <c r="H211" i="2"/>
  <c r="B211" i="2"/>
  <c r="D211" i="2"/>
  <c r="A212" i="2"/>
  <c r="H212" i="2"/>
  <c r="B212" i="2"/>
  <c r="D212" i="2"/>
  <c r="A213" i="2"/>
  <c r="H213" i="2"/>
  <c r="B213" i="2"/>
  <c r="D213" i="2"/>
  <c r="A214" i="2"/>
  <c r="H214" i="2"/>
  <c r="B214" i="2"/>
  <c r="D214" i="2"/>
  <c r="A215" i="2"/>
  <c r="H215" i="2"/>
  <c r="B215" i="2"/>
  <c r="D215" i="2"/>
  <c r="A216" i="2"/>
  <c r="H216" i="2"/>
  <c r="B216" i="2"/>
  <c r="D216" i="2"/>
  <c r="A217" i="2"/>
  <c r="H217" i="2"/>
  <c r="B217" i="2"/>
  <c r="D217" i="2"/>
  <c r="A218" i="2"/>
  <c r="H218" i="2"/>
  <c r="B218" i="2"/>
  <c r="D218" i="2"/>
  <c r="A219" i="2"/>
  <c r="H219" i="2"/>
  <c r="B219" i="2"/>
  <c r="D219" i="2"/>
  <c r="A220" i="2"/>
  <c r="H220" i="2"/>
  <c r="B220" i="2"/>
  <c r="D220" i="2"/>
  <c r="A221" i="2"/>
  <c r="H221" i="2"/>
  <c r="B221" i="2"/>
  <c r="D221" i="2"/>
  <c r="A222" i="2"/>
  <c r="H222" i="2"/>
  <c r="B222" i="2"/>
  <c r="D222" i="2"/>
  <c r="A223" i="2"/>
  <c r="H223" i="2"/>
  <c r="B223" i="2"/>
  <c r="D223" i="2"/>
  <c r="A224" i="2"/>
  <c r="H224" i="2"/>
  <c r="B224" i="2"/>
  <c r="D224" i="2"/>
  <c r="A225" i="2"/>
  <c r="H225" i="2"/>
  <c r="B225" i="2"/>
  <c r="D225" i="2"/>
  <c r="A226" i="2"/>
  <c r="H226" i="2"/>
  <c r="B226" i="2"/>
  <c r="D226" i="2"/>
  <c r="A227" i="2"/>
  <c r="H227" i="2"/>
  <c r="B227" i="2"/>
  <c r="D227" i="2"/>
  <c r="A228" i="2"/>
  <c r="H228" i="2"/>
  <c r="B228" i="2"/>
  <c r="D228" i="2"/>
  <c r="A229" i="2"/>
  <c r="H229" i="2"/>
  <c r="B229" i="2"/>
  <c r="D229" i="2"/>
  <c r="A230" i="2"/>
  <c r="H230" i="2"/>
  <c r="B230" i="2"/>
  <c r="D230" i="2"/>
  <c r="A231" i="2"/>
  <c r="H231" i="2"/>
  <c r="B231" i="2"/>
  <c r="D231" i="2"/>
  <c r="A232" i="2"/>
  <c r="H232" i="2"/>
  <c r="B232" i="2"/>
  <c r="D232" i="2"/>
  <c r="A233" i="2"/>
  <c r="H233" i="2"/>
  <c r="B233" i="2"/>
  <c r="D233" i="2"/>
  <c r="A234" i="2"/>
  <c r="H234" i="2"/>
  <c r="B234" i="2"/>
  <c r="D234" i="2"/>
  <c r="A235" i="2"/>
  <c r="H235" i="2"/>
  <c r="B235" i="2"/>
  <c r="D235" i="2"/>
  <c r="A236" i="2"/>
  <c r="H236" i="2"/>
  <c r="B236" i="2"/>
  <c r="D236" i="2"/>
  <c r="A237" i="2"/>
  <c r="H237" i="2"/>
  <c r="B237" i="2"/>
  <c r="D237" i="2"/>
  <c r="A238" i="2"/>
  <c r="H238" i="2"/>
  <c r="B238" i="2"/>
  <c r="D238" i="2"/>
  <c r="A239" i="2"/>
  <c r="H239" i="2"/>
  <c r="B239" i="2"/>
  <c r="D239" i="2"/>
  <c r="A240" i="2"/>
  <c r="H240" i="2"/>
  <c r="B240" i="2"/>
  <c r="D240" i="2"/>
  <c r="A241" i="2"/>
  <c r="H241" i="2"/>
  <c r="B241" i="2"/>
  <c r="D241" i="2"/>
  <c r="A242" i="2"/>
  <c r="H242" i="2"/>
  <c r="B242" i="2"/>
  <c r="D242" i="2"/>
  <c r="A243" i="2"/>
  <c r="H243" i="2"/>
  <c r="B243" i="2"/>
  <c r="D243" i="2"/>
  <c r="A244" i="2"/>
  <c r="H244" i="2"/>
  <c r="B244" i="2"/>
  <c r="D244" i="2"/>
  <c r="A245" i="2"/>
  <c r="H245" i="2"/>
  <c r="B245" i="2"/>
  <c r="D245" i="2"/>
  <c r="A246" i="2"/>
  <c r="H246" i="2"/>
  <c r="B246" i="2"/>
  <c r="D246" i="2"/>
  <c r="A247" i="2"/>
  <c r="H247" i="2"/>
  <c r="B247" i="2"/>
  <c r="D247" i="2"/>
  <c r="A248" i="2"/>
  <c r="H248" i="2"/>
  <c r="B248" i="2"/>
  <c r="D248" i="2"/>
  <c r="A249" i="2"/>
  <c r="H249" i="2"/>
  <c r="B249" i="2"/>
  <c r="D249" i="2"/>
  <c r="A250" i="2"/>
  <c r="H250" i="2"/>
  <c r="B250" i="2"/>
  <c r="D250" i="2"/>
  <c r="A251" i="2"/>
  <c r="H251" i="2"/>
  <c r="B251" i="2"/>
  <c r="D251" i="2"/>
  <c r="A252" i="2"/>
  <c r="H252" i="2"/>
  <c r="B252" i="2"/>
  <c r="D252" i="2"/>
  <c r="A449" i="2"/>
  <c r="H449" i="2"/>
  <c r="B449" i="2"/>
  <c r="G449" i="2"/>
  <c r="C449" i="2"/>
  <c r="D449" i="2"/>
  <c r="A450" i="2"/>
  <c r="H450" i="2"/>
  <c r="B450" i="2"/>
  <c r="G450" i="2"/>
  <c r="C450" i="2"/>
  <c r="D450" i="2"/>
  <c r="A451" i="2"/>
  <c r="H451" i="2"/>
  <c r="B451" i="2"/>
  <c r="G451" i="2"/>
  <c r="C451" i="2"/>
  <c r="D451" i="2"/>
  <c r="A452" i="2"/>
  <c r="H452" i="2"/>
  <c r="B452" i="2"/>
  <c r="G452" i="2"/>
  <c r="C452" i="2"/>
  <c r="D452" i="2"/>
  <c r="A453" i="2"/>
  <c r="H453" i="2"/>
  <c r="B453" i="2"/>
  <c r="G453" i="2"/>
  <c r="C453" i="2"/>
  <c r="D453" i="2"/>
  <c r="A454" i="2"/>
  <c r="H454" i="2"/>
  <c r="B454" i="2"/>
  <c r="G454" i="2"/>
  <c r="C454" i="2"/>
  <c r="D454" i="2"/>
  <c r="A455" i="2"/>
  <c r="H455" i="2"/>
  <c r="B455" i="2"/>
  <c r="G455" i="2"/>
  <c r="C455" i="2"/>
  <c r="D455" i="2"/>
  <c r="A456" i="2"/>
  <c r="H456" i="2"/>
  <c r="B456" i="2"/>
  <c r="G456" i="2"/>
  <c r="C456" i="2"/>
  <c r="D456" i="2"/>
  <c r="A457" i="2"/>
  <c r="H457" i="2"/>
  <c r="B457" i="2"/>
  <c r="G457" i="2"/>
  <c r="C457" i="2"/>
  <c r="D457" i="2"/>
  <c r="A458" i="2"/>
  <c r="H458" i="2"/>
  <c r="B458" i="2"/>
  <c r="G458" i="2"/>
  <c r="C458" i="2"/>
  <c r="D458" i="2"/>
  <c r="A459" i="2"/>
  <c r="H459" i="2"/>
  <c r="B459" i="2"/>
  <c r="G459" i="2"/>
  <c r="C459" i="2"/>
  <c r="D459" i="2"/>
  <c r="A460" i="2"/>
  <c r="H460" i="2"/>
  <c r="B460" i="2"/>
  <c r="G460" i="2"/>
  <c r="C460" i="2"/>
  <c r="D460" i="2"/>
  <c r="A461" i="2"/>
  <c r="H461" i="2"/>
  <c r="B461" i="2"/>
  <c r="G461" i="2"/>
  <c r="C461" i="2"/>
  <c r="D461" i="2"/>
  <c r="A462" i="2"/>
  <c r="H462" i="2"/>
  <c r="B462" i="2"/>
  <c r="G462" i="2"/>
  <c r="C462" i="2"/>
  <c r="D462" i="2"/>
  <c r="A463" i="2"/>
  <c r="H463" i="2"/>
  <c r="B463" i="2"/>
  <c r="G463" i="2"/>
  <c r="C463" i="2"/>
  <c r="D463" i="2"/>
  <c r="A464" i="2"/>
  <c r="H464" i="2"/>
  <c r="B464" i="2"/>
  <c r="G464" i="2"/>
  <c r="C464" i="2"/>
  <c r="D464" i="2"/>
  <c r="A465" i="2"/>
  <c r="H465" i="2"/>
  <c r="B465" i="2"/>
  <c r="G465" i="2"/>
  <c r="C465" i="2"/>
  <c r="D465" i="2"/>
  <c r="A466" i="2"/>
  <c r="H466" i="2"/>
  <c r="B466" i="2"/>
  <c r="G466" i="2"/>
  <c r="C466" i="2"/>
  <c r="D466" i="2"/>
  <c r="A467" i="2"/>
  <c r="H467" i="2"/>
  <c r="B467" i="2"/>
  <c r="G467" i="2"/>
  <c r="C467" i="2"/>
  <c r="D467" i="2"/>
  <c r="A468" i="2"/>
  <c r="H468" i="2"/>
  <c r="B468" i="2"/>
  <c r="G468" i="2"/>
  <c r="C468" i="2"/>
  <c r="D468" i="2"/>
  <c r="A469" i="2"/>
  <c r="H469" i="2"/>
  <c r="B469" i="2"/>
  <c r="G469" i="2"/>
  <c r="C469" i="2"/>
  <c r="D469" i="2"/>
  <c r="A470" i="2"/>
  <c r="H470" i="2"/>
  <c r="B470" i="2"/>
  <c r="G470" i="2"/>
  <c r="C470" i="2"/>
  <c r="D470" i="2"/>
  <c r="A471" i="2"/>
  <c r="H471" i="2"/>
  <c r="B471" i="2"/>
  <c r="G471" i="2"/>
  <c r="C471" i="2"/>
  <c r="D471" i="2"/>
  <c r="A472" i="2"/>
  <c r="H472" i="2"/>
  <c r="B472" i="2"/>
  <c r="G472" i="2"/>
  <c r="C472" i="2"/>
  <c r="D472" i="2"/>
  <c r="A473" i="2"/>
  <c r="H473" i="2"/>
  <c r="B473" i="2"/>
  <c r="G473" i="2"/>
  <c r="C473" i="2"/>
  <c r="D473" i="2"/>
  <c r="A474" i="2"/>
  <c r="H474" i="2"/>
  <c r="B474" i="2"/>
  <c r="G474" i="2"/>
  <c r="C474" i="2"/>
  <c r="D474" i="2"/>
  <c r="A475" i="2"/>
  <c r="H475" i="2"/>
  <c r="B475" i="2"/>
  <c r="G475" i="2"/>
  <c r="C475" i="2"/>
  <c r="D475" i="2"/>
  <c r="A476" i="2"/>
  <c r="H476" i="2"/>
  <c r="B476" i="2"/>
  <c r="G476" i="2"/>
  <c r="C476" i="2"/>
  <c r="D476" i="2"/>
  <c r="A477" i="2"/>
  <c r="H477" i="2"/>
  <c r="B477" i="2"/>
  <c r="G477" i="2"/>
  <c r="C477" i="2"/>
  <c r="D477" i="2"/>
  <c r="A478" i="2"/>
  <c r="H478" i="2"/>
  <c r="B478" i="2"/>
  <c r="G478" i="2"/>
  <c r="C478" i="2"/>
  <c r="D478" i="2"/>
  <c r="A479" i="2"/>
  <c r="H479" i="2"/>
  <c r="B479" i="2"/>
  <c r="G479" i="2"/>
  <c r="C479" i="2"/>
  <c r="D479" i="2"/>
  <c r="A480" i="2"/>
  <c r="H480" i="2"/>
  <c r="B480" i="2"/>
  <c r="G480" i="2"/>
  <c r="C480" i="2"/>
  <c r="D480" i="2"/>
  <c r="A481" i="2"/>
  <c r="H481" i="2"/>
  <c r="B481" i="2"/>
  <c r="G481" i="2"/>
  <c r="C481" i="2"/>
  <c r="D481" i="2"/>
  <c r="A482" i="2"/>
  <c r="H482" i="2"/>
  <c r="B482" i="2"/>
  <c r="G482" i="2"/>
  <c r="C482" i="2"/>
  <c r="D482" i="2"/>
  <c r="A483" i="2"/>
  <c r="H483" i="2"/>
  <c r="B483" i="2"/>
  <c r="G483" i="2"/>
  <c r="C483" i="2"/>
  <c r="D483" i="2"/>
  <c r="A484" i="2"/>
  <c r="H484" i="2"/>
  <c r="B484" i="2"/>
  <c r="G484" i="2"/>
  <c r="C484" i="2"/>
  <c r="D484" i="2"/>
  <c r="A485" i="2"/>
  <c r="H485" i="2"/>
  <c r="B485" i="2"/>
  <c r="G485" i="2"/>
  <c r="C485" i="2"/>
  <c r="D485" i="2"/>
  <c r="A486" i="2"/>
  <c r="H486" i="2"/>
  <c r="B486" i="2"/>
  <c r="G486" i="2"/>
  <c r="C486" i="2"/>
  <c r="D486" i="2"/>
  <c r="A487" i="2"/>
  <c r="H487" i="2"/>
  <c r="B487" i="2"/>
  <c r="G487" i="2"/>
  <c r="C487" i="2"/>
  <c r="D487" i="2"/>
  <c r="A488" i="2"/>
  <c r="H488" i="2"/>
  <c r="B488" i="2"/>
  <c r="G488" i="2"/>
  <c r="C488" i="2"/>
  <c r="D488" i="2"/>
  <c r="A489" i="2"/>
  <c r="H489" i="2"/>
  <c r="B489" i="2"/>
  <c r="G489" i="2"/>
  <c r="C489" i="2"/>
  <c r="D489" i="2"/>
  <c r="A490" i="2"/>
  <c r="H490" i="2"/>
  <c r="B490" i="2"/>
  <c r="G490" i="2"/>
  <c r="C490" i="2"/>
  <c r="D490" i="2"/>
  <c r="A491" i="2"/>
  <c r="H491" i="2"/>
  <c r="B491" i="2"/>
  <c r="G491" i="2"/>
  <c r="C491" i="2"/>
  <c r="D491" i="2"/>
  <c r="A492" i="2"/>
  <c r="H492" i="2"/>
  <c r="B492" i="2"/>
  <c r="G492" i="2"/>
  <c r="C492" i="2"/>
  <c r="D492" i="2"/>
  <c r="A493" i="2"/>
  <c r="H493" i="2"/>
  <c r="B493" i="2"/>
  <c r="G493" i="2"/>
  <c r="C493" i="2"/>
  <c r="D493" i="2"/>
  <c r="A494" i="2"/>
  <c r="H494" i="2"/>
  <c r="B494" i="2"/>
  <c r="G494" i="2"/>
  <c r="C494" i="2"/>
  <c r="D494" i="2"/>
  <c r="A495" i="2"/>
  <c r="H495" i="2"/>
  <c r="B495" i="2"/>
  <c r="G495" i="2"/>
  <c r="C495" i="2"/>
  <c r="D495" i="2"/>
  <c r="A496" i="2"/>
  <c r="H496" i="2"/>
  <c r="B496" i="2"/>
  <c r="G496" i="2"/>
  <c r="C496" i="2"/>
  <c r="D496" i="2"/>
  <c r="A497" i="2"/>
  <c r="H497" i="2"/>
  <c r="B497" i="2"/>
  <c r="G497" i="2"/>
  <c r="C497" i="2"/>
  <c r="D497" i="2"/>
  <c r="A498" i="2"/>
  <c r="H498" i="2"/>
  <c r="B498" i="2"/>
  <c r="G498" i="2"/>
  <c r="C498" i="2"/>
  <c r="D498" i="2"/>
  <c r="A499" i="2"/>
  <c r="H499" i="2"/>
  <c r="B499" i="2"/>
  <c r="G499" i="2"/>
  <c r="C499" i="2"/>
  <c r="D499" i="2"/>
  <c r="A500" i="2"/>
  <c r="H500" i="2"/>
  <c r="B500" i="2"/>
  <c r="G500" i="2"/>
  <c r="C500" i="2"/>
  <c r="D500" i="2"/>
  <c r="A501" i="2"/>
  <c r="H501" i="2"/>
  <c r="B501" i="2"/>
  <c r="G501" i="2"/>
  <c r="C501" i="2"/>
  <c r="D501" i="2"/>
  <c r="A502" i="2"/>
  <c r="H502" i="2"/>
  <c r="B502" i="2"/>
  <c r="G502" i="2"/>
  <c r="C502" i="2"/>
  <c r="D502" i="2"/>
  <c r="A503" i="2"/>
  <c r="H503" i="2"/>
  <c r="B503" i="2"/>
  <c r="G503" i="2"/>
  <c r="C503" i="2"/>
  <c r="D503" i="2"/>
  <c r="A504" i="2"/>
  <c r="H504" i="2"/>
  <c r="B504" i="2"/>
  <c r="G504" i="2"/>
  <c r="C504" i="2"/>
  <c r="D504" i="2"/>
  <c r="A505" i="2"/>
  <c r="H505" i="2"/>
  <c r="B505" i="2"/>
  <c r="G505" i="2"/>
  <c r="C505" i="2"/>
  <c r="D505" i="2"/>
  <c r="A506" i="2"/>
  <c r="H506" i="2"/>
  <c r="B506" i="2"/>
  <c r="G506" i="2"/>
  <c r="C506" i="2"/>
  <c r="D506" i="2"/>
  <c r="A507" i="2"/>
  <c r="H507" i="2"/>
  <c r="B507" i="2"/>
  <c r="G507" i="2"/>
  <c r="C507" i="2"/>
  <c r="D507" i="2"/>
  <c r="A508" i="2"/>
  <c r="H508" i="2"/>
  <c r="B508" i="2"/>
  <c r="G508" i="2"/>
  <c r="C508" i="2"/>
  <c r="D508" i="2"/>
  <c r="A509" i="2"/>
  <c r="H509" i="2"/>
  <c r="B509" i="2"/>
  <c r="G509" i="2"/>
  <c r="C509" i="2"/>
  <c r="D509" i="2"/>
  <c r="A510" i="2"/>
  <c r="H510" i="2"/>
  <c r="B510" i="2"/>
  <c r="G510" i="2"/>
  <c r="C510" i="2"/>
  <c r="D510" i="2"/>
  <c r="A511" i="2"/>
  <c r="H511" i="2"/>
  <c r="B511" i="2"/>
  <c r="G511" i="2"/>
  <c r="C511" i="2"/>
  <c r="D511" i="2"/>
  <c r="A512" i="2"/>
  <c r="H512" i="2"/>
  <c r="B512" i="2"/>
  <c r="G512" i="2"/>
  <c r="C512" i="2"/>
  <c r="D512" i="2"/>
  <c r="A513" i="2"/>
  <c r="H513" i="2"/>
  <c r="B513" i="2"/>
  <c r="G513" i="2"/>
  <c r="C513" i="2"/>
  <c r="D513" i="2"/>
  <c r="A514" i="2"/>
  <c r="H514" i="2"/>
  <c r="B514" i="2"/>
  <c r="G514" i="2"/>
  <c r="C514" i="2"/>
  <c r="D514" i="2"/>
  <c r="A515" i="2"/>
  <c r="H515" i="2"/>
  <c r="B515" i="2"/>
  <c r="G515" i="2"/>
  <c r="C515" i="2"/>
  <c r="D515" i="2"/>
  <c r="A516" i="2"/>
  <c r="H516" i="2"/>
  <c r="B516" i="2"/>
  <c r="G516" i="2"/>
  <c r="C516" i="2"/>
  <c r="D516" i="2"/>
  <c r="A517" i="2"/>
  <c r="H517" i="2"/>
  <c r="B517" i="2"/>
  <c r="G517" i="2"/>
  <c r="C517" i="2"/>
  <c r="D517" i="2"/>
  <c r="A518" i="2"/>
  <c r="H518" i="2"/>
  <c r="B518" i="2"/>
  <c r="G518" i="2"/>
  <c r="C518" i="2"/>
  <c r="D518" i="2"/>
  <c r="A519" i="2"/>
  <c r="H519" i="2"/>
  <c r="B519" i="2"/>
  <c r="G519" i="2"/>
  <c r="C519" i="2"/>
  <c r="D519" i="2"/>
  <c r="A520" i="2"/>
  <c r="H520" i="2"/>
  <c r="B520" i="2"/>
  <c r="G520" i="2"/>
  <c r="C520" i="2"/>
  <c r="D520" i="2"/>
  <c r="A521" i="2"/>
  <c r="H521" i="2"/>
  <c r="B521" i="2"/>
  <c r="G521" i="2"/>
  <c r="C521" i="2"/>
  <c r="D521" i="2"/>
  <c r="A522" i="2"/>
  <c r="H522" i="2"/>
  <c r="B522" i="2"/>
  <c r="G522" i="2"/>
  <c r="C522" i="2"/>
  <c r="D522" i="2"/>
  <c r="A523" i="2"/>
  <c r="H523" i="2"/>
  <c r="B523" i="2"/>
  <c r="G523" i="2"/>
  <c r="C523" i="2"/>
  <c r="D523" i="2"/>
  <c r="A524" i="2"/>
  <c r="H524" i="2"/>
  <c r="B524" i="2"/>
  <c r="G524" i="2"/>
  <c r="C524" i="2"/>
  <c r="D524" i="2"/>
  <c r="A525" i="2"/>
  <c r="H525" i="2"/>
  <c r="B525" i="2"/>
  <c r="G525" i="2"/>
  <c r="C525" i="2"/>
  <c r="D525" i="2"/>
  <c r="A526" i="2"/>
  <c r="H526" i="2"/>
  <c r="B526" i="2"/>
  <c r="G526" i="2"/>
  <c r="C526" i="2"/>
  <c r="D526" i="2"/>
  <c r="A527" i="2"/>
  <c r="H527" i="2"/>
  <c r="B527" i="2"/>
  <c r="G527" i="2"/>
  <c r="C527" i="2"/>
  <c r="D527" i="2"/>
  <c r="A528" i="2"/>
  <c r="H528" i="2"/>
  <c r="B528" i="2"/>
  <c r="G528" i="2"/>
  <c r="C528" i="2"/>
  <c r="D528" i="2"/>
  <c r="A529" i="2"/>
  <c r="H529" i="2"/>
  <c r="B529" i="2"/>
  <c r="G529" i="2"/>
  <c r="C529" i="2"/>
  <c r="D529" i="2"/>
  <c r="A530" i="2"/>
  <c r="H530" i="2"/>
  <c r="B530" i="2"/>
  <c r="G530" i="2"/>
  <c r="C530" i="2"/>
  <c r="D530" i="2"/>
  <c r="A531" i="2"/>
  <c r="H531" i="2"/>
  <c r="B531" i="2"/>
  <c r="G531" i="2"/>
  <c r="C531" i="2"/>
  <c r="D531" i="2"/>
  <c r="A532" i="2"/>
  <c r="H532" i="2"/>
  <c r="B532" i="2"/>
  <c r="G532" i="2"/>
  <c r="C532" i="2"/>
  <c r="D532" i="2"/>
  <c r="A533" i="2"/>
  <c r="H533" i="2"/>
  <c r="B533" i="2"/>
  <c r="G533" i="2"/>
  <c r="C533" i="2"/>
  <c r="D533" i="2"/>
  <c r="A534" i="2"/>
  <c r="H534" i="2"/>
  <c r="B534" i="2"/>
  <c r="G534" i="2"/>
  <c r="C534" i="2"/>
  <c r="D534" i="2"/>
  <c r="A535" i="2"/>
  <c r="H535" i="2"/>
  <c r="B535" i="2"/>
  <c r="G535" i="2"/>
  <c r="C535" i="2"/>
  <c r="D535" i="2"/>
  <c r="A536" i="2"/>
  <c r="H536" i="2"/>
  <c r="B536" i="2"/>
  <c r="G536" i="2"/>
  <c r="C536" i="2"/>
  <c r="D536" i="2"/>
  <c r="A537" i="2"/>
  <c r="H537" i="2"/>
  <c r="B537" i="2"/>
  <c r="G537" i="2"/>
  <c r="C537" i="2"/>
  <c r="D537" i="2"/>
  <c r="A538" i="2"/>
  <c r="H538" i="2"/>
  <c r="B538" i="2"/>
  <c r="G538" i="2"/>
  <c r="C538" i="2"/>
  <c r="D538" i="2"/>
  <c r="A539" i="2"/>
  <c r="H539" i="2"/>
  <c r="B539" i="2"/>
  <c r="G539" i="2"/>
  <c r="C539" i="2"/>
  <c r="D539" i="2"/>
  <c r="A540" i="2"/>
  <c r="H540" i="2"/>
  <c r="B540" i="2"/>
  <c r="G540" i="2"/>
  <c r="C540" i="2"/>
  <c r="D540" i="2"/>
  <c r="A541" i="2"/>
  <c r="H541" i="2"/>
  <c r="B541" i="2"/>
  <c r="G541" i="2"/>
  <c r="C541" i="2"/>
  <c r="D541" i="2"/>
  <c r="A542" i="2"/>
  <c r="H542" i="2"/>
  <c r="B542" i="2"/>
  <c r="G542" i="2"/>
  <c r="C542" i="2"/>
  <c r="D542" i="2"/>
  <c r="A543" i="2"/>
  <c r="H543" i="2"/>
  <c r="B543" i="2"/>
  <c r="G543" i="2"/>
  <c r="C543" i="2"/>
  <c r="D543" i="2"/>
  <c r="A544" i="2"/>
  <c r="H544" i="2"/>
  <c r="B544" i="2"/>
  <c r="G544" i="2"/>
  <c r="C544" i="2"/>
  <c r="D544" i="2"/>
  <c r="A545" i="2"/>
  <c r="H545" i="2"/>
  <c r="B545" i="2"/>
  <c r="G545" i="2"/>
  <c r="C545" i="2"/>
  <c r="D545" i="2"/>
  <c r="A546" i="2"/>
  <c r="H546" i="2"/>
  <c r="B546" i="2"/>
  <c r="G546" i="2"/>
  <c r="C546" i="2"/>
  <c r="D546" i="2"/>
  <c r="A547" i="2"/>
  <c r="H547" i="2"/>
  <c r="B547" i="2"/>
  <c r="G547" i="2"/>
  <c r="C547" i="2"/>
  <c r="D547" i="2"/>
  <c r="A548" i="2"/>
  <c r="H548" i="2"/>
  <c r="B548" i="2"/>
  <c r="G548" i="2"/>
  <c r="C548" i="2"/>
  <c r="D548" i="2"/>
  <c r="A549" i="2"/>
  <c r="H549" i="2"/>
  <c r="B549" i="2"/>
  <c r="G549" i="2"/>
  <c r="C549" i="2"/>
  <c r="D549" i="2"/>
  <c r="A550" i="2"/>
  <c r="H550" i="2"/>
  <c r="B550" i="2"/>
  <c r="G550" i="2"/>
  <c r="C550" i="2"/>
  <c r="D550" i="2"/>
  <c r="A551" i="2"/>
  <c r="H551" i="2"/>
  <c r="B551" i="2"/>
  <c r="G551" i="2"/>
  <c r="C551" i="2"/>
  <c r="D551" i="2"/>
  <c r="A552" i="2"/>
  <c r="H552" i="2"/>
  <c r="B552" i="2"/>
  <c r="G552" i="2"/>
  <c r="C552" i="2"/>
  <c r="D552" i="2"/>
  <c r="A553" i="2"/>
  <c r="H553" i="2"/>
  <c r="B553" i="2"/>
  <c r="G553" i="2"/>
  <c r="C553" i="2"/>
  <c r="D553" i="2"/>
  <c r="A554" i="2"/>
  <c r="H554" i="2"/>
  <c r="B554" i="2"/>
  <c r="G554" i="2"/>
  <c r="C554" i="2"/>
  <c r="D554" i="2"/>
  <c r="A555" i="2"/>
  <c r="H555" i="2"/>
  <c r="B555" i="2"/>
  <c r="G555" i="2"/>
  <c r="C555" i="2"/>
  <c r="D555" i="2"/>
  <c r="A556" i="2"/>
  <c r="H556" i="2"/>
  <c r="B556" i="2"/>
  <c r="G556" i="2"/>
  <c r="C556" i="2"/>
  <c r="D556" i="2"/>
  <c r="A557" i="2"/>
  <c r="H557" i="2"/>
  <c r="B557" i="2"/>
  <c r="G557" i="2"/>
  <c r="C557" i="2"/>
  <c r="D557" i="2"/>
  <c r="A558" i="2"/>
  <c r="H558" i="2"/>
  <c r="B558" i="2"/>
  <c r="G558" i="2"/>
  <c r="C558" i="2"/>
  <c r="D558" i="2"/>
  <c r="A559" i="2"/>
  <c r="H559" i="2"/>
  <c r="B559" i="2"/>
  <c r="G559" i="2"/>
  <c r="C559" i="2"/>
  <c r="D559" i="2"/>
  <c r="A560" i="2"/>
  <c r="H560" i="2"/>
  <c r="B560" i="2"/>
  <c r="G560" i="2"/>
  <c r="C560" i="2"/>
  <c r="D560" i="2"/>
  <c r="A561" i="2"/>
  <c r="H561" i="2"/>
  <c r="B561" i="2"/>
  <c r="G561" i="2"/>
  <c r="C561" i="2"/>
  <c r="D561" i="2"/>
  <c r="A562" i="2"/>
  <c r="H562" i="2"/>
  <c r="B562" i="2"/>
  <c r="G562" i="2"/>
  <c r="C562" i="2"/>
  <c r="D562" i="2"/>
  <c r="A563" i="2"/>
  <c r="H563" i="2"/>
  <c r="B563" i="2"/>
  <c r="G563" i="2"/>
  <c r="C563" i="2"/>
  <c r="D563" i="2"/>
  <c r="A564" i="2"/>
  <c r="H564" i="2"/>
  <c r="B564" i="2"/>
  <c r="G564" i="2"/>
  <c r="C564" i="2"/>
  <c r="D564" i="2"/>
  <c r="A565" i="2"/>
  <c r="H565" i="2"/>
  <c r="B565" i="2"/>
  <c r="G565" i="2"/>
  <c r="C565" i="2"/>
  <c r="D565" i="2"/>
  <c r="A566" i="2"/>
  <c r="H566" i="2"/>
  <c r="B566" i="2"/>
  <c r="G566" i="2"/>
  <c r="C566" i="2"/>
  <c r="D566" i="2"/>
  <c r="A567" i="2"/>
  <c r="H567" i="2"/>
  <c r="B567" i="2"/>
  <c r="G567" i="2"/>
  <c r="C567" i="2"/>
  <c r="D567" i="2"/>
  <c r="A568" i="2"/>
  <c r="H568" i="2"/>
  <c r="B568" i="2"/>
  <c r="G568" i="2"/>
  <c r="C568" i="2"/>
  <c r="D568" i="2"/>
  <c r="A569" i="2"/>
  <c r="H569" i="2"/>
  <c r="B569" i="2"/>
  <c r="G569" i="2"/>
  <c r="C569" i="2"/>
  <c r="D569" i="2"/>
  <c r="A570" i="2"/>
  <c r="H570" i="2"/>
  <c r="B570" i="2"/>
  <c r="G570" i="2"/>
  <c r="C570" i="2"/>
  <c r="D570" i="2"/>
  <c r="A571" i="2"/>
  <c r="H571" i="2"/>
  <c r="B571" i="2"/>
  <c r="G571" i="2"/>
  <c r="C571" i="2"/>
  <c r="D571" i="2"/>
  <c r="A572" i="2"/>
  <c r="H572" i="2"/>
  <c r="B572" i="2"/>
  <c r="G572" i="2"/>
  <c r="C572" i="2"/>
  <c r="D572" i="2"/>
  <c r="A573" i="2"/>
  <c r="H573" i="2"/>
  <c r="B573" i="2"/>
  <c r="G573" i="2"/>
  <c r="C573" i="2"/>
  <c r="D573" i="2"/>
  <c r="A574" i="2"/>
  <c r="H574" i="2"/>
  <c r="B574" i="2"/>
  <c r="G574" i="2"/>
  <c r="C574" i="2"/>
  <c r="D574" i="2"/>
  <c r="A575" i="2"/>
  <c r="H575" i="2"/>
  <c r="B575" i="2"/>
  <c r="G575" i="2"/>
  <c r="C575" i="2"/>
  <c r="D575" i="2"/>
  <c r="A576" i="2"/>
  <c r="H576" i="2"/>
  <c r="B576" i="2"/>
  <c r="G576" i="2"/>
  <c r="C576" i="2"/>
  <c r="D576" i="2"/>
  <c r="A577" i="2"/>
  <c r="H577" i="2"/>
  <c r="B577" i="2"/>
  <c r="G577" i="2"/>
  <c r="C577" i="2"/>
  <c r="D577" i="2"/>
  <c r="A578" i="2"/>
  <c r="H578" i="2"/>
  <c r="B578" i="2"/>
  <c r="G578" i="2"/>
  <c r="C578" i="2"/>
  <c r="D578" i="2"/>
  <c r="A579" i="2"/>
  <c r="H579" i="2"/>
  <c r="B579" i="2"/>
  <c r="G579" i="2"/>
  <c r="C579" i="2"/>
  <c r="D579" i="2"/>
  <c r="A580" i="2"/>
  <c r="H580" i="2"/>
  <c r="B580" i="2"/>
  <c r="G580" i="2"/>
  <c r="C580" i="2"/>
  <c r="D580" i="2"/>
  <c r="A581" i="2"/>
  <c r="H581" i="2"/>
  <c r="B581" i="2"/>
  <c r="G581" i="2"/>
  <c r="C581" i="2"/>
  <c r="D581" i="2"/>
  <c r="A582" i="2"/>
  <c r="H582" i="2"/>
  <c r="B582" i="2"/>
  <c r="G582" i="2"/>
  <c r="C582" i="2"/>
  <c r="D582" i="2"/>
  <c r="A583" i="2"/>
  <c r="H583" i="2"/>
  <c r="B583" i="2"/>
  <c r="G583" i="2"/>
  <c r="C583" i="2"/>
  <c r="D583" i="2"/>
  <c r="A584" i="2"/>
  <c r="H584" i="2"/>
  <c r="B584" i="2"/>
  <c r="G584" i="2"/>
  <c r="C584" i="2"/>
  <c r="D584" i="2"/>
  <c r="A585" i="2"/>
  <c r="H585" i="2"/>
  <c r="B585" i="2"/>
  <c r="G585" i="2"/>
  <c r="C585" i="2"/>
  <c r="D585" i="2"/>
  <c r="A586" i="2"/>
  <c r="H586" i="2"/>
  <c r="B586" i="2"/>
  <c r="G586" i="2"/>
  <c r="C586" i="2"/>
  <c r="D586" i="2"/>
  <c r="A587" i="2"/>
  <c r="H587" i="2"/>
  <c r="B587" i="2"/>
  <c r="G587" i="2"/>
  <c r="C587" i="2"/>
  <c r="D587" i="2"/>
  <c r="A588" i="2"/>
  <c r="H588" i="2"/>
  <c r="B588" i="2"/>
  <c r="G588" i="2"/>
  <c r="C588" i="2"/>
  <c r="D588" i="2"/>
  <c r="A589" i="2"/>
  <c r="H589" i="2"/>
  <c r="B589" i="2"/>
  <c r="G589" i="2"/>
  <c r="C589" i="2"/>
  <c r="D589" i="2"/>
  <c r="A590" i="2"/>
  <c r="H590" i="2"/>
  <c r="B590" i="2"/>
  <c r="G590" i="2"/>
  <c r="C590" i="2"/>
  <c r="D590" i="2"/>
  <c r="A591" i="2"/>
  <c r="H591" i="2"/>
  <c r="B591" i="2"/>
  <c r="G591" i="2"/>
  <c r="C591" i="2"/>
  <c r="D591" i="2"/>
  <c r="A592" i="2"/>
  <c r="H592" i="2"/>
  <c r="B592" i="2"/>
  <c r="G592" i="2"/>
  <c r="C592" i="2"/>
  <c r="D592" i="2"/>
  <c r="A593" i="2"/>
  <c r="H593" i="2"/>
  <c r="B593" i="2"/>
  <c r="G593" i="2"/>
  <c r="C593" i="2"/>
  <c r="D593" i="2"/>
  <c r="A594" i="2"/>
  <c r="H594" i="2"/>
  <c r="B594" i="2"/>
  <c r="G594" i="2"/>
  <c r="C594" i="2"/>
  <c r="D594" i="2"/>
  <c r="A595" i="2"/>
  <c r="H595" i="2"/>
  <c r="B595" i="2"/>
  <c r="G595" i="2"/>
  <c r="C595" i="2"/>
  <c r="D595" i="2"/>
  <c r="A596" i="2"/>
  <c r="H596" i="2"/>
  <c r="B596" i="2"/>
  <c r="G596" i="2"/>
  <c r="C596" i="2"/>
  <c r="D596" i="2"/>
  <c r="A597" i="2"/>
  <c r="H597" i="2"/>
  <c r="B597" i="2"/>
  <c r="G597" i="2"/>
  <c r="C597" i="2"/>
  <c r="D597" i="2"/>
  <c r="A598" i="2"/>
  <c r="H598" i="2"/>
  <c r="B598" i="2"/>
  <c r="G598" i="2"/>
  <c r="C598" i="2"/>
  <c r="D598" i="2"/>
  <c r="A599" i="2"/>
  <c r="H599" i="2"/>
  <c r="B599" i="2"/>
  <c r="G599" i="2"/>
  <c r="C599" i="2"/>
  <c r="D599" i="2"/>
  <c r="A600" i="2"/>
  <c r="H600" i="2"/>
  <c r="B600" i="2"/>
  <c r="G600" i="2"/>
  <c r="C600" i="2"/>
  <c r="D600" i="2"/>
  <c r="A601" i="2"/>
  <c r="H601" i="2"/>
  <c r="B601" i="2"/>
  <c r="G601" i="2"/>
  <c r="C601" i="2"/>
  <c r="D601" i="2"/>
  <c r="A602" i="2"/>
  <c r="H602" i="2"/>
  <c r="B602" i="2"/>
  <c r="G602" i="2"/>
  <c r="C602" i="2"/>
  <c r="D602" i="2"/>
  <c r="A603" i="2"/>
  <c r="H603" i="2"/>
  <c r="B603" i="2"/>
  <c r="G603" i="2"/>
  <c r="C603" i="2"/>
  <c r="D603" i="2"/>
  <c r="A604" i="2"/>
  <c r="H604" i="2"/>
  <c r="B604" i="2"/>
  <c r="G604" i="2"/>
  <c r="C604" i="2"/>
  <c r="D604" i="2"/>
  <c r="A605" i="2"/>
  <c r="H605" i="2"/>
  <c r="B605" i="2"/>
  <c r="G605" i="2"/>
  <c r="C605" i="2"/>
  <c r="D605" i="2"/>
  <c r="A606" i="2"/>
  <c r="H606" i="2"/>
  <c r="B606" i="2"/>
  <c r="G606" i="2"/>
  <c r="C606" i="2"/>
  <c r="D606" i="2"/>
  <c r="A607" i="2"/>
  <c r="H607" i="2"/>
  <c r="B607" i="2"/>
  <c r="G607" i="2"/>
  <c r="C607" i="2"/>
  <c r="D607" i="2"/>
  <c r="A608" i="2"/>
  <c r="H608" i="2"/>
  <c r="B608" i="2"/>
  <c r="G608" i="2"/>
  <c r="C608" i="2"/>
  <c r="D608" i="2"/>
  <c r="A609" i="2"/>
  <c r="H609" i="2"/>
  <c r="B609" i="2"/>
  <c r="G609" i="2"/>
  <c r="C609" i="2"/>
  <c r="D609" i="2"/>
  <c r="A610" i="2"/>
  <c r="H610" i="2"/>
  <c r="B610" i="2"/>
  <c r="G610" i="2"/>
  <c r="C610" i="2"/>
  <c r="D610" i="2"/>
  <c r="A611" i="2"/>
  <c r="H611" i="2"/>
  <c r="B611" i="2"/>
  <c r="G611" i="2"/>
  <c r="C611" i="2"/>
  <c r="D611" i="2"/>
  <c r="A612" i="2"/>
  <c r="H612" i="2"/>
  <c r="B612" i="2"/>
  <c r="G612" i="2"/>
  <c r="C612" i="2"/>
  <c r="D612" i="2"/>
  <c r="A613" i="2"/>
  <c r="H613" i="2"/>
  <c r="B613" i="2"/>
  <c r="G613" i="2"/>
  <c r="C613" i="2"/>
  <c r="D613" i="2"/>
  <c r="A614" i="2"/>
  <c r="H614" i="2"/>
  <c r="B614" i="2"/>
  <c r="G614" i="2"/>
  <c r="C614" i="2"/>
  <c r="D614" i="2"/>
  <c r="A615" i="2"/>
  <c r="H615" i="2"/>
  <c r="B615" i="2"/>
  <c r="G615" i="2"/>
  <c r="C615" i="2"/>
  <c r="D615" i="2"/>
  <c r="A616" i="2"/>
  <c r="H616" i="2"/>
  <c r="B616" i="2"/>
  <c r="G616" i="2"/>
  <c r="C616" i="2"/>
  <c r="D616" i="2"/>
  <c r="A617" i="2"/>
  <c r="H617" i="2"/>
  <c r="B617" i="2"/>
  <c r="G617" i="2"/>
  <c r="C617" i="2"/>
  <c r="D617" i="2"/>
  <c r="A618" i="2"/>
  <c r="H618" i="2"/>
  <c r="B618" i="2"/>
  <c r="G618" i="2"/>
  <c r="C618" i="2"/>
  <c r="D618" i="2"/>
  <c r="A619" i="2"/>
  <c r="H619" i="2"/>
  <c r="B619" i="2"/>
  <c r="G619" i="2"/>
  <c r="C619" i="2"/>
  <c r="D619" i="2"/>
  <c r="A620" i="2"/>
  <c r="H620" i="2"/>
  <c r="B620" i="2"/>
  <c r="G620" i="2"/>
  <c r="C620" i="2"/>
  <c r="D620" i="2"/>
  <c r="A621" i="2"/>
  <c r="H621" i="2"/>
  <c r="B621" i="2"/>
  <c r="G621" i="2"/>
  <c r="C621" i="2"/>
  <c r="D621" i="2"/>
  <c r="A622" i="2"/>
  <c r="H622" i="2"/>
  <c r="B622" i="2"/>
  <c r="G622" i="2"/>
  <c r="C622" i="2"/>
  <c r="D622" i="2"/>
  <c r="A623" i="2"/>
  <c r="H623" i="2"/>
  <c r="B623" i="2"/>
  <c r="G623" i="2"/>
  <c r="C623" i="2"/>
  <c r="D623" i="2"/>
  <c r="A624" i="2"/>
  <c r="H624" i="2"/>
  <c r="B624" i="2"/>
  <c r="G624" i="2"/>
  <c r="C624" i="2"/>
  <c r="D624" i="2"/>
  <c r="A625" i="2"/>
  <c r="H625" i="2"/>
  <c r="B625" i="2"/>
  <c r="G625" i="2"/>
  <c r="C625" i="2"/>
  <c r="D625" i="2"/>
  <c r="A626" i="2"/>
  <c r="H626" i="2"/>
  <c r="B626" i="2"/>
  <c r="G626" i="2"/>
  <c r="C626" i="2"/>
  <c r="D626" i="2"/>
  <c r="A627" i="2"/>
  <c r="H627" i="2"/>
  <c r="B627" i="2"/>
  <c r="G627" i="2"/>
  <c r="C627" i="2"/>
  <c r="D627" i="2"/>
  <c r="A628" i="2"/>
  <c r="H628" i="2"/>
  <c r="B628" i="2"/>
  <c r="G628" i="2"/>
  <c r="C628" i="2"/>
  <c r="D628" i="2"/>
  <c r="A629" i="2"/>
  <c r="H629" i="2"/>
  <c r="B629" i="2"/>
  <c r="G629" i="2"/>
  <c r="C629" i="2"/>
  <c r="D629" i="2"/>
  <c r="A630" i="2"/>
  <c r="H630" i="2"/>
  <c r="B630" i="2"/>
  <c r="G630" i="2"/>
  <c r="C630" i="2"/>
  <c r="D630" i="2"/>
  <c r="A631" i="2"/>
  <c r="H631" i="2"/>
  <c r="B631" i="2"/>
  <c r="G631" i="2"/>
  <c r="C631" i="2"/>
  <c r="D631" i="2"/>
  <c r="A632" i="2"/>
  <c r="H632" i="2"/>
  <c r="B632" i="2"/>
  <c r="G632" i="2"/>
  <c r="C632" i="2"/>
  <c r="D632" i="2"/>
  <c r="A633" i="2"/>
  <c r="H633" i="2"/>
  <c r="B633" i="2"/>
  <c r="G633" i="2"/>
  <c r="C633" i="2"/>
  <c r="D633" i="2"/>
  <c r="A634" i="2"/>
  <c r="H634" i="2"/>
  <c r="B634" i="2"/>
  <c r="G634" i="2"/>
  <c r="C634" i="2"/>
  <c r="D634" i="2"/>
  <c r="A635" i="2"/>
  <c r="H635" i="2"/>
  <c r="B635" i="2"/>
  <c r="G635" i="2"/>
  <c r="C635" i="2"/>
  <c r="D635" i="2"/>
  <c r="A636" i="2"/>
  <c r="H636" i="2"/>
  <c r="B636" i="2"/>
  <c r="G636" i="2"/>
  <c r="C636" i="2"/>
  <c r="D636" i="2"/>
  <c r="A637" i="2"/>
  <c r="H637" i="2"/>
  <c r="B637" i="2"/>
  <c r="G637" i="2"/>
  <c r="C637" i="2"/>
  <c r="D637" i="2"/>
  <c r="A638" i="2"/>
  <c r="H638" i="2"/>
  <c r="B638" i="2"/>
  <c r="G638" i="2"/>
  <c r="C638" i="2"/>
  <c r="D638" i="2"/>
  <c r="A639" i="2"/>
  <c r="H639" i="2"/>
  <c r="B639" i="2"/>
  <c r="G639" i="2"/>
  <c r="C639" i="2"/>
  <c r="D639" i="2"/>
  <c r="A640" i="2"/>
  <c r="H640" i="2"/>
  <c r="B640" i="2"/>
  <c r="G640" i="2"/>
  <c r="C640" i="2"/>
  <c r="D640" i="2"/>
  <c r="A641" i="2"/>
  <c r="H641" i="2"/>
  <c r="B641" i="2"/>
  <c r="G641" i="2"/>
  <c r="C641" i="2"/>
  <c r="D641" i="2"/>
  <c r="A642" i="2"/>
  <c r="H642" i="2"/>
  <c r="B642" i="2"/>
  <c r="G642" i="2"/>
  <c r="C642" i="2"/>
  <c r="D642" i="2"/>
  <c r="A643" i="2"/>
  <c r="H643" i="2"/>
  <c r="B643" i="2"/>
  <c r="G643" i="2"/>
  <c r="C643" i="2"/>
  <c r="D643" i="2"/>
  <c r="A644" i="2"/>
  <c r="H644" i="2"/>
  <c r="B644" i="2"/>
  <c r="G644" i="2"/>
  <c r="C644" i="2"/>
  <c r="D644" i="2"/>
  <c r="A645" i="2"/>
  <c r="H645" i="2"/>
  <c r="B645" i="2"/>
  <c r="G645" i="2"/>
  <c r="C645" i="2"/>
  <c r="D645" i="2"/>
  <c r="A646" i="2"/>
  <c r="H646" i="2"/>
  <c r="B646" i="2"/>
  <c r="G646" i="2"/>
  <c r="C646" i="2"/>
  <c r="D646" i="2"/>
  <c r="A647" i="2"/>
  <c r="H647" i="2"/>
  <c r="B647" i="2"/>
  <c r="G647" i="2"/>
  <c r="C647" i="2"/>
  <c r="D647" i="2"/>
  <c r="A648" i="2"/>
  <c r="H648" i="2"/>
  <c r="B648" i="2"/>
  <c r="G648" i="2"/>
  <c r="C648" i="2"/>
  <c r="D648" i="2"/>
  <c r="A649" i="2"/>
  <c r="H649" i="2"/>
  <c r="B649" i="2"/>
  <c r="G649" i="2"/>
  <c r="C649" i="2"/>
  <c r="D649" i="2"/>
  <c r="A650" i="2"/>
  <c r="H650" i="2"/>
  <c r="B650" i="2"/>
  <c r="G650" i="2"/>
  <c r="C650" i="2"/>
  <c r="D650" i="2"/>
  <c r="A651" i="2"/>
  <c r="H651" i="2"/>
  <c r="B651" i="2"/>
  <c r="G651" i="2"/>
  <c r="C651" i="2"/>
  <c r="D651" i="2"/>
  <c r="A652" i="2"/>
  <c r="H652" i="2"/>
  <c r="B652" i="2"/>
  <c r="G652" i="2"/>
  <c r="C652" i="2"/>
  <c r="D652" i="2"/>
  <c r="A653" i="2"/>
  <c r="H653" i="2"/>
  <c r="B653" i="2"/>
  <c r="G653" i="2"/>
  <c r="C653" i="2"/>
  <c r="D653" i="2"/>
  <c r="A654" i="2"/>
  <c r="H654" i="2"/>
  <c r="B654" i="2"/>
  <c r="G654" i="2"/>
  <c r="C654" i="2"/>
  <c r="D654" i="2"/>
  <c r="A655" i="2"/>
  <c r="H655" i="2"/>
  <c r="B655" i="2"/>
  <c r="G655" i="2"/>
  <c r="C655" i="2"/>
  <c r="D655" i="2"/>
  <c r="A656" i="2"/>
  <c r="H656" i="2"/>
  <c r="B656" i="2"/>
  <c r="G656" i="2"/>
  <c r="C656" i="2"/>
  <c r="D656" i="2"/>
  <c r="A657" i="2"/>
  <c r="H657" i="2"/>
  <c r="B657" i="2"/>
  <c r="G657" i="2"/>
  <c r="C657" i="2"/>
  <c r="D657" i="2"/>
  <c r="A658" i="2"/>
  <c r="H658" i="2"/>
  <c r="B658" i="2"/>
  <c r="G658" i="2"/>
  <c r="C658" i="2"/>
  <c r="D658" i="2"/>
  <c r="A659" i="2"/>
  <c r="H659" i="2"/>
  <c r="B659" i="2"/>
  <c r="G659" i="2"/>
  <c r="C659" i="2"/>
  <c r="D659" i="2"/>
  <c r="A660" i="2"/>
  <c r="H660" i="2"/>
  <c r="B660" i="2"/>
  <c r="G660" i="2"/>
  <c r="C660" i="2"/>
  <c r="D660" i="2"/>
  <c r="A661" i="2"/>
  <c r="H661" i="2"/>
  <c r="B661" i="2"/>
  <c r="G661" i="2"/>
  <c r="C661" i="2"/>
  <c r="D661" i="2"/>
  <c r="A662" i="2"/>
  <c r="H662" i="2"/>
  <c r="B662" i="2"/>
  <c r="G662" i="2"/>
  <c r="C662" i="2"/>
  <c r="D662" i="2"/>
  <c r="A663" i="2"/>
  <c r="H663" i="2"/>
  <c r="B663" i="2"/>
  <c r="G663" i="2"/>
  <c r="C663" i="2"/>
  <c r="D663" i="2"/>
  <c r="A664" i="2"/>
  <c r="H664" i="2"/>
  <c r="B664" i="2"/>
  <c r="G664" i="2"/>
  <c r="C664" i="2"/>
  <c r="D664" i="2"/>
  <c r="A665" i="2"/>
  <c r="H665" i="2"/>
  <c r="B665" i="2"/>
  <c r="G665" i="2"/>
  <c r="C665" i="2"/>
  <c r="D665" i="2"/>
  <c r="A666" i="2"/>
  <c r="H666" i="2"/>
  <c r="B666" i="2"/>
  <c r="G666" i="2"/>
  <c r="C666" i="2"/>
  <c r="D666" i="2"/>
  <c r="A667" i="2"/>
  <c r="H667" i="2"/>
  <c r="B667" i="2"/>
  <c r="G667" i="2"/>
  <c r="C667" i="2"/>
  <c r="D667" i="2"/>
  <c r="A668" i="2"/>
  <c r="H668" i="2"/>
  <c r="B668" i="2"/>
  <c r="G668" i="2"/>
  <c r="C668" i="2"/>
  <c r="D668" i="2"/>
  <c r="A669" i="2"/>
  <c r="H669" i="2"/>
  <c r="B669" i="2"/>
  <c r="G669" i="2"/>
  <c r="C669" i="2"/>
  <c r="D669" i="2"/>
  <c r="A670" i="2"/>
  <c r="H670" i="2"/>
  <c r="B670" i="2"/>
  <c r="G670" i="2"/>
  <c r="C670" i="2"/>
  <c r="D670" i="2"/>
  <c r="A671" i="2"/>
  <c r="H671" i="2"/>
  <c r="B671" i="2"/>
  <c r="G671" i="2"/>
  <c r="C671" i="2"/>
  <c r="D671" i="2"/>
  <c r="A672" i="2"/>
  <c r="H672" i="2"/>
  <c r="B672" i="2"/>
  <c r="G672" i="2"/>
  <c r="C672" i="2"/>
  <c r="D672" i="2"/>
  <c r="A673" i="2"/>
  <c r="H673" i="2"/>
  <c r="B673" i="2"/>
  <c r="G673" i="2"/>
  <c r="C673" i="2"/>
  <c r="D673" i="2"/>
  <c r="A674" i="2"/>
  <c r="H674" i="2"/>
  <c r="B674" i="2"/>
  <c r="G674" i="2"/>
  <c r="C674" i="2"/>
  <c r="D674" i="2"/>
  <c r="A675" i="2"/>
  <c r="H675" i="2"/>
  <c r="B675" i="2"/>
  <c r="G675" i="2"/>
  <c r="C675" i="2"/>
  <c r="D675" i="2"/>
  <c r="A676" i="2"/>
  <c r="H676" i="2"/>
  <c r="B676" i="2"/>
  <c r="G676" i="2"/>
  <c r="C676" i="2"/>
  <c r="D676" i="2"/>
  <c r="A677" i="2"/>
  <c r="H677" i="2"/>
  <c r="B677" i="2"/>
  <c r="G677" i="2"/>
  <c r="C677" i="2"/>
  <c r="D677" i="2"/>
  <c r="A678" i="2"/>
  <c r="H678" i="2"/>
  <c r="B678" i="2"/>
  <c r="G678" i="2"/>
  <c r="C678" i="2"/>
  <c r="D678" i="2"/>
  <c r="A679" i="2"/>
  <c r="H679" i="2"/>
  <c r="B679" i="2"/>
  <c r="G679" i="2"/>
  <c r="C679" i="2"/>
  <c r="D679" i="2"/>
  <c r="A680" i="2"/>
  <c r="H680" i="2"/>
  <c r="B680" i="2"/>
  <c r="G680" i="2"/>
  <c r="C680" i="2"/>
  <c r="D680" i="2"/>
  <c r="A681" i="2"/>
  <c r="H681" i="2"/>
  <c r="B681" i="2"/>
  <c r="G681" i="2"/>
  <c r="C681" i="2"/>
  <c r="D681" i="2"/>
  <c r="A682" i="2"/>
  <c r="H682" i="2"/>
  <c r="B682" i="2"/>
  <c r="G682" i="2"/>
  <c r="C682" i="2"/>
  <c r="D682" i="2"/>
  <c r="A683" i="2"/>
  <c r="H683" i="2"/>
  <c r="B683" i="2"/>
  <c r="G683" i="2"/>
  <c r="C683" i="2"/>
  <c r="D683" i="2"/>
  <c r="A684" i="2"/>
  <c r="H684" i="2"/>
  <c r="B684" i="2"/>
  <c r="G684" i="2"/>
  <c r="C684" i="2"/>
  <c r="D684" i="2"/>
  <c r="A685" i="2"/>
  <c r="H685" i="2"/>
  <c r="B685" i="2"/>
  <c r="G685" i="2"/>
  <c r="C685" i="2"/>
  <c r="D685" i="2"/>
  <c r="A686" i="2"/>
  <c r="H686" i="2"/>
  <c r="B686" i="2"/>
  <c r="G686" i="2"/>
  <c r="C686" i="2"/>
  <c r="D686" i="2"/>
  <c r="A687" i="2"/>
  <c r="H687" i="2"/>
  <c r="B687" i="2"/>
  <c r="G687" i="2"/>
  <c r="C687" i="2"/>
  <c r="D687" i="2"/>
  <c r="A688" i="2"/>
  <c r="H688" i="2"/>
  <c r="B688" i="2"/>
  <c r="G688" i="2"/>
  <c r="C688" i="2"/>
  <c r="D688" i="2"/>
  <c r="A689" i="2"/>
  <c r="H689" i="2"/>
  <c r="B689" i="2"/>
  <c r="G689" i="2"/>
  <c r="C689" i="2"/>
  <c r="D689" i="2"/>
  <c r="A690" i="2"/>
  <c r="H690" i="2"/>
  <c r="B690" i="2"/>
  <c r="G690" i="2"/>
  <c r="C690" i="2"/>
  <c r="D690" i="2"/>
  <c r="A691" i="2"/>
  <c r="H691" i="2"/>
  <c r="B691" i="2"/>
  <c r="G691" i="2"/>
  <c r="C691" i="2"/>
  <c r="D691" i="2"/>
  <c r="A692" i="2"/>
  <c r="H692" i="2"/>
  <c r="B692" i="2"/>
  <c r="G692" i="2"/>
  <c r="C692" i="2"/>
  <c r="D692" i="2"/>
  <c r="A693" i="2"/>
  <c r="H693" i="2"/>
  <c r="B693" i="2"/>
  <c r="G693" i="2"/>
  <c r="C693" i="2"/>
  <c r="D693" i="2"/>
  <c r="A694" i="2"/>
  <c r="H694" i="2"/>
  <c r="B694" i="2"/>
  <c r="G694" i="2"/>
  <c r="C694" i="2"/>
  <c r="D694" i="2"/>
  <c r="A695" i="2"/>
  <c r="H695" i="2"/>
  <c r="B695" i="2"/>
  <c r="G695" i="2"/>
  <c r="C695" i="2"/>
  <c r="D695" i="2"/>
  <c r="A696" i="2"/>
  <c r="H696" i="2"/>
  <c r="B696" i="2"/>
  <c r="G696" i="2"/>
  <c r="C696" i="2"/>
  <c r="D696" i="2"/>
  <c r="A697" i="2"/>
  <c r="H697" i="2"/>
  <c r="B697" i="2"/>
  <c r="G697" i="2"/>
  <c r="C697" i="2"/>
  <c r="D697" i="2"/>
  <c r="A698" i="2"/>
  <c r="H698" i="2"/>
  <c r="B698" i="2"/>
  <c r="G698" i="2"/>
  <c r="C698" i="2"/>
  <c r="D698" i="2"/>
  <c r="A699" i="2"/>
  <c r="H699" i="2"/>
  <c r="B699" i="2"/>
  <c r="G699" i="2"/>
  <c r="C699" i="2"/>
  <c r="D699" i="2"/>
  <c r="A700" i="2"/>
  <c r="H700" i="2"/>
  <c r="B700" i="2"/>
  <c r="G700" i="2"/>
  <c r="C700" i="2"/>
  <c r="D700" i="2"/>
  <c r="A701" i="2"/>
  <c r="H701" i="2"/>
  <c r="B701" i="2"/>
  <c r="G701" i="2"/>
  <c r="C701" i="2"/>
  <c r="D701" i="2"/>
  <c r="A702" i="2"/>
  <c r="H702" i="2"/>
  <c r="B702" i="2"/>
  <c r="G702" i="2"/>
  <c r="C702" i="2"/>
  <c r="D702" i="2"/>
  <c r="A703" i="2"/>
  <c r="H703" i="2"/>
  <c r="B703" i="2"/>
  <c r="G703" i="2"/>
  <c r="C703" i="2"/>
  <c r="D703" i="2"/>
  <c r="A704" i="2"/>
  <c r="H704" i="2"/>
  <c r="B704" i="2"/>
  <c r="G704" i="2"/>
  <c r="C704" i="2"/>
  <c r="D704" i="2"/>
  <c r="A705" i="2"/>
  <c r="H705" i="2"/>
  <c r="B705" i="2"/>
  <c r="G705" i="2"/>
  <c r="C705" i="2"/>
  <c r="D705" i="2"/>
  <c r="A706" i="2"/>
  <c r="H706" i="2"/>
  <c r="B706" i="2"/>
  <c r="G706" i="2"/>
  <c r="C706" i="2"/>
  <c r="D706" i="2"/>
  <c r="A707" i="2"/>
  <c r="H707" i="2"/>
  <c r="B707" i="2"/>
  <c r="G707" i="2"/>
  <c r="C707" i="2"/>
  <c r="D707" i="2"/>
  <c r="A708" i="2"/>
  <c r="H708" i="2"/>
  <c r="B708" i="2"/>
  <c r="G708" i="2"/>
  <c r="C708" i="2"/>
  <c r="D708" i="2"/>
  <c r="A709" i="2"/>
  <c r="H709" i="2"/>
  <c r="B709" i="2"/>
  <c r="G709" i="2"/>
  <c r="C709" i="2"/>
  <c r="D709" i="2"/>
  <c r="A710" i="2"/>
  <c r="H710" i="2"/>
  <c r="B710" i="2"/>
  <c r="G710" i="2"/>
  <c r="C710" i="2"/>
  <c r="D710" i="2"/>
  <c r="A711" i="2"/>
  <c r="H711" i="2"/>
  <c r="B711" i="2"/>
  <c r="G711" i="2"/>
  <c r="C711" i="2"/>
  <c r="D711" i="2"/>
  <c r="A712" i="2"/>
  <c r="H712" i="2"/>
  <c r="B712" i="2"/>
  <c r="G712" i="2"/>
  <c r="C712" i="2"/>
  <c r="D712" i="2"/>
  <c r="A713" i="2"/>
  <c r="H713" i="2"/>
  <c r="B713" i="2"/>
  <c r="G713" i="2"/>
  <c r="C713" i="2"/>
  <c r="D713" i="2"/>
  <c r="A714" i="2"/>
  <c r="H714" i="2"/>
  <c r="B714" i="2"/>
  <c r="G714" i="2"/>
  <c r="C714" i="2"/>
  <c r="D714" i="2"/>
  <c r="A715" i="2"/>
  <c r="H715" i="2"/>
  <c r="B715" i="2"/>
  <c r="G715" i="2"/>
  <c r="C715" i="2"/>
  <c r="D715" i="2"/>
  <c r="A716" i="2"/>
  <c r="H716" i="2"/>
  <c r="B716" i="2"/>
  <c r="G716" i="2"/>
  <c r="C716" i="2"/>
  <c r="D716" i="2"/>
  <c r="A717" i="2"/>
  <c r="H717" i="2"/>
  <c r="B717" i="2"/>
  <c r="G717" i="2"/>
  <c r="C717" i="2"/>
  <c r="D717" i="2"/>
  <c r="A718" i="2"/>
  <c r="H718" i="2"/>
  <c r="B718" i="2"/>
  <c r="G718" i="2"/>
  <c r="C718" i="2"/>
  <c r="D718" i="2"/>
  <c r="A719" i="2"/>
  <c r="H719" i="2"/>
  <c r="B719" i="2"/>
  <c r="G719" i="2"/>
  <c r="C719" i="2"/>
  <c r="D719" i="2"/>
  <c r="A720" i="2"/>
  <c r="H720" i="2"/>
  <c r="B720" i="2"/>
  <c r="G720" i="2"/>
  <c r="C720" i="2"/>
  <c r="D720" i="2"/>
  <c r="A721" i="2"/>
  <c r="H721" i="2"/>
  <c r="B721" i="2"/>
  <c r="G721" i="2"/>
  <c r="C721" i="2"/>
  <c r="D721" i="2"/>
  <c r="A722" i="2"/>
  <c r="H722" i="2"/>
  <c r="B722" i="2"/>
  <c r="G722" i="2"/>
  <c r="C722" i="2"/>
  <c r="D722" i="2"/>
  <c r="A723" i="2"/>
  <c r="H723" i="2"/>
  <c r="B723" i="2"/>
  <c r="G723" i="2"/>
  <c r="C723" i="2"/>
  <c r="D723" i="2"/>
  <c r="A724" i="2"/>
  <c r="H724" i="2"/>
  <c r="B724" i="2"/>
  <c r="G724" i="2"/>
  <c r="C724" i="2"/>
  <c r="D724" i="2"/>
  <c r="A725" i="2"/>
  <c r="H725" i="2"/>
  <c r="B725" i="2"/>
  <c r="G725" i="2"/>
  <c r="C725" i="2"/>
  <c r="D725" i="2"/>
  <c r="A726" i="2"/>
  <c r="H726" i="2"/>
  <c r="B726" i="2"/>
  <c r="G726" i="2"/>
  <c r="C726" i="2"/>
  <c r="D726" i="2"/>
  <c r="A727" i="2"/>
  <c r="H727" i="2"/>
  <c r="B727" i="2"/>
  <c r="G727" i="2"/>
  <c r="C727" i="2"/>
  <c r="D727" i="2"/>
  <c r="A728" i="2"/>
  <c r="H728" i="2"/>
  <c r="B728" i="2"/>
  <c r="G728" i="2"/>
  <c r="C728" i="2"/>
  <c r="D728" i="2"/>
  <c r="A729" i="2"/>
  <c r="H729" i="2"/>
  <c r="B729" i="2"/>
  <c r="G729" i="2"/>
  <c r="C729" i="2"/>
  <c r="D729" i="2"/>
  <c r="A730" i="2"/>
  <c r="H730" i="2"/>
  <c r="B730" i="2"/>
  <c r="G730" i="2"/>
  <c r="C730" i="2"/>
  <c r="D730" i="2"/>
  <c r="A731" i="2"/>
  <c r="H731" i="2"/>
  <c r="B731" i="2"/>
  <c r="G731" i="2"/>
  <c r="C731" i="2"/>
  <c r="D731" i="2"/>
  <c r="A732" i="2"/>
  <c r="H732" i="2"/>
  <c r="B732" i="2"/>
  <c r="G732" i="2"/>
  <c r="C732" i="2"/>
  <c r="D732" i="2"/>
  <c r="A733" i="2"/>
  <c r="H733" i="2"/>
  <c r="B733" i="2"/>
  <c r="G733" i="2"/>
  <c r="C733" i="2"/>
  <c r="D733" i="2"/>
  <c r="A734" i="2"/>
  <c r="H734" i="2"/>
  <c r="B734" i="2"/>
  <c r="G734" i="2"/>
  <c r="C734" i="2"/>
  <c r="D734" i="2"/>
  <c r="A735" i="2"/>
  <c r="H735" i="2"/>
  <c r="B735" i="2"/>
  <c r="G735" i="2"/>
  <c r="C735" i="2"/>
  <c r="D735" i="2"/>
  <c r="A736" i="2"/>
  <c r="H736" i="2"/>
  <c r="B736" i="2"/>
  <c r="G736" i="2"/>
  <c r="C736" i="2"/>
  <c r="D736" i="2"/>
  <c r="A737" i="2"/>
  <c r="H737" i="2"/>
  <c r="B737" i="2"/>
  <c r="G737" i="2"/>
  <c r="C737" i="2"/>
  <c r="D737" i="2"/>
  <c r="A738" i="2"/>
  <c r="H738" i="2"/>
  <c r="B738" i="2"/>
  <c r="G738" i="2"/>
  <c r="C738" i="2"/>
  <c r="D738" i="2"/>
  <c r="A739" i="2"/>
  <c r="H739" i="2"/>
  <c r="B739" i="2"/>
  <c r="G739" i="2"/>
  <c r="C739" i="2"/>
  <c r="D739" i="2"/>
  <c r="A740" i="2"/>
  <c r="H740" i="2"/>
  <c r="B740" i="2"/>
  <c r="G740" i="2"/>
  <c r="C740" i="2"/>
  <c r="D740" i="2"/>
  <c r="A741" i="2"/>
  <c r="H741" i="2"/>
  <c r="B741" i="2"/>
  <c r="G741" i="2"/>
  <c r="C741" i="2"/>
  <c r="D741" i="2"/>
  <c r="A742" i="2"/>
  <c r="H742" i="2"/>
  <c r="B742" i="2"/>
  <c r="G742" i="2"/>
  <c r="C742" i="2"/>
  <c r="D742" i="2"/>
  <c r="A743" i="2"/>
  <c r="H743" i="2"/>
  <c r="B743" i="2"/>
  <c r="G743" i="2"/>
  <c r="C743" i="2"/>
  <c r="D743" i="2"/>
  <c r="A744" i="2"/>
  <c r="H744" i="2"/>
  <c r="B744" i="2"/>
  <c r="G744" i="2"/>
  <c r="C744" i="2"/>
  <c r="E744" i="2"/>
  <c r="D744" i="2"/>
  <c r="A745" i="2"/>
  <c r="H745" i="2"/>
  <c r="B745" i="2"/>
  <c r="G745" i="2"/>
  <c r="C745" i="2"/>
  <c r="E745" i="2"/>
  <c r="D745" i="2"/>
  <c r="A746" i="2"/>
  <c r="H746" i="2"/>
  <c r="B746" i="2"/>
  <c r="G746" i="2"/>
  <c r="C746" i="2"/>
  <c r="E746" i="2"/>
  <c r="D746" i="2"/>
  <c r="A747" i="2"/>
  <c r="H747" i="2"/>
  <c r="B747" i="2"/>
  <c r="G747" i="2"/>
  <c r="C747" i="2"/>
  <c r="E747" i="2"/>
  <c r="D747" i="2"/>
  <c r="A748" i="2"/>
  <c r="H748" i="2"/>
  <c r="B748" i="2"/>
  <c r="G748" i="2"/>
  <c r="C748" i="2"/>
  <c r="E748" i="2"/>
  <c r="D748" i="2"/>
  <c r="A749" i="2"/>
  <c r="H749" i="2"/>
  <c r="B749" i="2"/>
  <c r="G749" i="2"/>
  <c r="C749" i="2"/>
  <c r="E749" i="2"/>
  <c r="D749" i="2"/>
  <c r="A750" i="2"/>
  <c r="H750" i="2"/>
  <c r="B750" i="2"/>
  <c r="G750" i="2"/>
  <c r="C750" i="2"/>
  <c r="E750" i="2"/>
  <c r="D750" i="2"/>
  <c r="A751" i="2"/>
  <c r="H751" i="2"/>
  <c r="B751" i="2"/>
  <c r="G751" i="2"/>
  <c r="C751" i="2"/>
  <c r="E751" i="2"/>
  <c r="D751" i="2"/>
  <c r="A752" i="2"/>
  <c r="H752" i="2"/>
  <c r="B752" i="2"/>
  <c r="G752" i="2"/>
  <c r="C752" i="2"/>
  <c r="E752" i="2"/>
  <c r="D752" i="2"/>
  <c r="A753" i="2"/>
  <c r="H753" i="2"/>
  <c r="B753" i="2"/>
  <c r="G753" i="2"/>
  <c r="C753" i="2"/>
  <c r="E753" i="2"/>
  <c r="D753" i="2"/>
  <c r="A754" i="2"/>
  <c r="H754" i="2"/>
  <c r="B754" i="2"/>
  <c r="G754" i="2"/>
  <c r="C754" i="2"/>
  <c r="E754" i="2"/>
  <c r="D754" i="2"/>
  <c r="A755" i="2"/>
  <c r="H755" i="2"/>
  <c r="B755" i="2"/>
  <c r="G755" i="2"/>
  <c r="C755" i="2"/>
  <c r="E755" i="2"/>
  <c r="D755" i="2"/>
  <c r="A756" i="2"/>
  <c r="H756" i="2"/>
  <c r="B756" i="2"/>
  <c r="G756" i="2"/>
  <c r="C756" i="2"/>
  <c r="E756" i="2"/>
  <c r="D756" i="2"/>
  <c r="A757" i="2"/>
  <c r="H757" i="2"/>
  <c r="B757" i="2"/>
  <c r="G757" i="2"/>
  <c r="C757" i="2"/>
  <c r="E757" i="2"/>
  <c r="D757" i="2"/>
  <c r="A758" i="2"/>
  <c r="H758" i="2"/>
  <c r="B758" i="2"/>
  <c r="G758" i="2"/>
  <c r="C758" i="2"/>
  <c r="E758" i="2"/>
  <c r="D758" i="2"/>
  <c r="H40" i="2"/>
  <c r="B40" i="2"/>
  <c r="D40" i="2"/>
  <c r="A40" i="2"/>
  <c r="H39" i="2"/>
  <c r="B39" i="2"/>
  <c r="D39" i="2"/>
  <c r="A39" i="2"/>
  <c r="H400" i="2"/>
  <c r="B400" i="2"/>
  <c r="D400" i="2"/>
  <c r="A400" i="2"/>
  <c r="H399" i="2"/>
  <c r="B399" i="2"/>
  <c r="D399" i="2"/>
  <c r="A399" i="2"/>
  <c r="H38" i="2"/>
  <c r="B38" i="2"/>
  <c r="D38" i="2"/>
  <c r="A38" i="2"/>
  <c r="H37" i="2"/>
  <c r="B37" i="2"/>
  <c r="D37" i="2"/>
  <c r="A37" i="2"/>
  <c r="H36" i="2"/>
  <c r="B36" i="2"/>
  <c r="D36" i="2"/>
  <c r="A36" i="2"/>
  <c r="H35" i="2"/>
  <c r="B35" i="2"/>
  <c r="D35" i="2"/>
  <c r="A35" i="2"/>
  <c r="H34" i="2"/>
  <c r="B34" i="2"/>
  <c r="D34" i="2"/>
  <c r="A34" i="2"/>
  <c r="H33" i="2"/>
  <c r="B33" i="2"/>
  <c r="D33" i="2"/>
  <c r="A33" i="2"/>
  <c r="H32" i="2"/>
  <c r="B32" i="2"/>
  <c r="D32" i="2"/>
  <c r="A32" i="2"/>
  <c r="H31" i="2"/>
  <c r="B31" i="2"/>
  <c r="D31" i="2"/>
  <c r="A31" i="2"/>
  <c r="H30" i="2"/>
  <c r="B30" i="2"/>
  <c r="D30" i="2"/>
  <c r="A30" i="2"/>
  <c r="H29" i="2"/>
  <c r="B29" i="2"/>
  <c r="D29" i="2"/>
  <c r="A29" i="2"/>
  <c r="H28" i="2"/>
  <c r="B28" i="2"/>
  <c r="D28" i="2"/>
  <c r="A28" i="2"/>
  <c r="H27" i="2"/>
  <c r="B27" i="2"/>
  <c r="D27" i="2"/>
  <c r="A27" i="2"/>
  <c r="H26" i="2"/>
  <c r="B26" i="2"/>
  <c r="D26" i="2"/>
  <c r="A26" i="2"/>
  <c r="H25" i="2"/>
  <c r="B25" i="2"/>
  <c r="D25" i="2"/>
  <c r="A25" i="2"/>
  <c r="H24" i="2"/>
  <c r="B24" i="2"/>
  <c r="D24" i="2"/>
  <c r="A24" i="2"/>
  <c r="H23" i="2"/>
  <c r="B23" i="2"/>
  <c r="D23" i="2"/>
  <c r="A23" i="2"/>
  <c r="H22" i="2"/>
  <c r="B22" i="2"/>
  <c r="D22" i="2"/>
  <c r="A22" i="2"/>
  <c r="H398" i="2"/>
  <c r="B398" i="2"/>
  <c r="D398" i="2"/>
  <c r="A398" i="2"/>
  <c r="H397" i="2"/>
  <c r="B397" i="2"/>
  <c r="D397" i="2"/>
  <c r="A397" i="2"/>
  <c r="H21" i="2"/>
  <c r="B21" i="2"/>
  <c r="D21" i="2"/>
  <c r="A21" i="2"/>
  <c r="H20" i="2"/>
  <c r="B20" i="2"/>
  <c r="D20" i="2"/>
  <c r="A20" i="2"/>
  <c r="H396" i="2"/>
  <c r="B396" i="2"/>
  <c r="D396" i="2"/>
  <c r="A396" i="2"/>
  <c r="H395" i="2"/>
  <c r="B395" i="2"/>
  <c r="D395" i="2"/>
  <c r="A395" i="2"/>
  <c r="H394" i="2"/>
  <c r="B394" i="2"/>
  <c r="D394" i="2"/>
  <c r="A394" i="2"/>
  <c r="H393" i="2"/>
  <c r="B393" i="2"/>
  <c r="D393" i="2"/>
  <c r="A393" i="2"/>
  <c r="H19" i="2"/>
  <c r="B19" i="2"/>
  <c r="D19" i="2"/>
  <c r="A19" i="2"/>
  <c r="H18" i="2"/>
  <c r="B18" i="2"/>
  <c r="D18" i="2"/>
  <c r="A18" i="2"/>
  <c r="H17" i="2"/>
  <c r="B17" i="2"/>
  <c r="D17" i="2"/>
  <c r="A17" i="2"/>
  <c r="H392" i="2"/>
  <c r="B392" i="2"/>
  <c r="D392" i="2"/>
  <c r="A392" i="2"/>
  <c r="H16" i="2"/>
  <c r="B16" i="2"/>
  <c r="D16" i="2"/>
  <c r="A16" i="2"/>
  <c r="H15" i="2"/>
  <c r="B15" i="2"/>
  <c r="D15" i="2"/>
  <c r="A15" i="2"/>
  <c r="H14" i="2"/>
  <c r="B14" i="2"/>
  <c r="D14" i="2"/>
  <c r="A14" i="2"/>
  <c r="H391" i="2"/>
  <c r="B391" i="2"/>
  <c r="D391" i="2"/>
  <c r="A391" i="2"/>
  <c r="H13" i="2"/>
  <c r="B13" i="2"/>
  <c r="D13" i="2"/>
  <c r="A13" i="2"/>
  <c r="H12" i="2"/>
  <c r="B12" i="2"/>
  <c r="D12" i="2"/>
  <c r="A12" i="2"/>
  <c r="H390" i="2"/>
  <c r="B390" i="2"/>
  <c r="D390" i="2"/>
  <c r="A390" i="2"/>
  <c r="H389" i="2"/>
  <c r="B389" i="2"/>
  <c r="D389" i="2"/>
  <c r="A389" i="2"/>
  <c r="H388" i="2"/>
  <c r="B388" i="2"/>
  <c r="D388" i="2"/>
  <c r="A388" i="2"/>
  <c r="H387" i="2"/>
  <c r="B387" i="2"/>
  <c r="D387" i="2"/>
  <c r="A387" i="2"/>
  <c r="H386" i="2"/>
  <c r="B386" i="2"/>
  <c r="D386" i="2"/>
  <c r="A386" i="2"/>
  <c r="H385" i="2"/>
  <c r="B385" i="2"/>
  <c r="D385" i="2"/>
  <c r="A385" i="2"/>
  <c r="H384" i="2"/>
  <c r="B384" i="2"/>
  <c r="D384" i="2"/>
  <c r="A384" i="2"/>
  <c r="H383" i="2"/>
  <c r="B383" i="2"/>
  <c r="D383" i="2"/>
  <c r="A383" i="2"/>
  <c r="H382" i="2"/>
  <c r="B382" i="2"/>
  <c r="D382" i="2"/>
  <c r="A382" i="2"/>
  <c r="H381" i="2"/>
  <c r="B381" i="2"/>
  <c r="D381" i="2"/>
  <c r="A381" i="2"/>
  <c r="H380" i="2"/>
  <c r="B380" i="2"/>
  <c r="D380" i="2"/>
  <c r="A380" i="2"/>
  <c r="H379" i="2"/>
  <c r="B379" i="2"/>
  <c r="D379" i="2"/>
  <c r="A379" i="2"/>
  <c r="H11" i="2"/>
  <c r="B11" i="2"/>
  <c r="D11" i="2"/>
  <c r="A11" i="2"/>
  <c r="H378" i="2"/>
  <c r="B378" i="2"/>
  <c r="D378" i="2"/>
  <c r="A378" i="2"/>
  <c r="H377" i="2"/>
  <c r="B377" i="2"/>
  <c r="D377" i="2"/>
  <c r="A377" i="2"/>
  <c r="H376" i="2"/>
  <c r="B376" i="2"/>
  <c r="D376" i="2"/>
  <c r="A376" i="2"/>
  <c r="H375" i="2"/>
  <c r="B375" i="2"/>
  <c r="D375" i="2"/>
  <c r="A375" i="2"/>
  <c r="H374" i="2"/>
  <c r="B374" i="2"/>
  <c r="D374" i="2"/>
  <c r="A374" i="2"/>
  <c r="H373" i="2"/>
  <c r="B373" i="2"/>
  <c r="D373" i="2"/>
  <c r="A373" i="2"/>
  <c r="H372" i="2"/>
  <c r="B372" i="2"/>
  <c r="D372" i="2"/>
  <c r="A372" i="2"/>
  <c r="H371" i="2"/>
  <c r="B371" i="2"/>
  <c r="D371" i="2"/>
  <c r="A371" i="2"/>
  <c r="H370" i="2"/>
  <c r="B370" i="2"/>
  <c r="D370" i="2"/>
  <c r="A370" i="2"/>
  <c r="H369" i="2"/>
  <c r="B369" i="2"/>
  <c r="D369" i="2"/>
  <c r="A369" i="2"/>
  <c r="H368" i="2"/>
  <c r="B368" i="2"/>
  <c r="D368" i="2"/>
  <c r="A368" i="2"/>
  <c r="H367" i="2"/>
  <c r="B367" i="2"/>
  <c r="D367" i="2"/>
  <c r="A367" i="2"/>
  <c r="H366" i="2"/>
  <c r="B366" i="2"/>
  <c r="D366" i="2"/>
  <c r="A366" i="2"/>
  <c r="H365" i="2"/>
  <c r="B365" i="2"/>
  <c r="D365" i="2"/>
  <c r="A365" i="2"/>
  <c r="H364" i="2"/>
  <c r="B364" i="2"/>
  <c r="D364" i="2"/>
  <c r="A364" i="2"/>
  <c r="H363" i="2"/>
  <c r="B363" i="2"/>
  <c r="D363" i="2"/>
  <c r="A363" i="2"/>
  <c r="H362" i="2"/>
  <c r="B362" i="2"/>
  <c r="D362" i="2"/>
  <c r="A362" i="2"/>
  <c r="H361" i="2"/>
  <c r="B361" i="2"/>
  <c r="D361" i="2"/>
  <c r="A361" i="2"/>
  <c r="H360" i="2"/>
  <c r="B360" i="2"/>
  <c r="D360" i="2"/>
  <c r="A360" i="2"/>
  <c r="H359" i="2"/>
  <c r="B359" i="2"/>
  <c r="D359" i="2"/>
  <c r="A359" i="2"/>
  <c r="H358" i="2"/>
  <c r="B358" i="2"/>
  <c r="D358" i="2"/>
  <c r="A358" i="2"/>
  <c r="H357" i="2"/>
  <c r="B357" i="2"/>
  <c r="D357" i="2"/>
  <c r="A357" i="2"/>
  <c r="H356" i="2"/>
  <c r="B356" i="2"/>
  <c r="D356" i="2"/>
  <c r="A356" i="2"/>
  <c r="H355" i="2"/>
  <c r="B355" i="2"/>
  <c r="D355" i="2"/>
  <c r="A355" i="2"/>
  <c r="H354" i="2"/>
  <c r="B354" i="2"/>
  <c r="D354" i="2"/>
  <c r="A354" i="2"/>
  <c r="H353" i="2"/>
  <c r="B353" i="2"/>
  <c r="D353" i="2"/>
  <c r="A353" i="2"/>
  <c r="H352" i="2"/>
  <c r="B352" i="2"/>
  <c r="D352" i="2"/>
  <c r="A352" i="2"/>
  <c r="H351" i="2"/>
  <c r="B351" i="2"/>
  <c r="D351" i="2"/>
  <c r="A351" i="2"/>
  <c r="H350" i="2"/>
  <c r="B350" i="2"/>
  <c r="D350" i="2"/>
  <c r="A350" i="2"/>
  <c r="H349" i="2"/>
  <c r="B349" i="2"/>
  <c r="D349" i="2"/>
  <c r="A349" i="2"/>
  <c r="H348" i="2"/>
  <c r="B348" i="2"/>
  <c r="D348" i="2"/>
  <c r="A348" i="2"/>
  <c r="H347" i="2"/>
  <c r="B347" i="2"/>
  <c r="D347" i="2"/>
  <c r="A347" i="2"/>
  <c r="H346" i="2"/>
  <c r="B346" i="2"/>
  <c r="D346" i="2"/>
  <c r="A346" i="2"/>
  <c r="H345" i="2"/>
  <c r="B345" i="2"/>
  <c r="D345" i="2"/>
  <c r="A345" i="2"/>
  <c r="H344" i="2"/>
  <c r="B344" i="2"/>
  <c r="D344" i="2"/>
  <c r="A344" i="2"/>
  <c r="H343" i="2"/>
  <c r="B343" i="2"/>
  <c r="D343" i="2"/>
  <c r="A343" i="2"/>
  <c r="H342" i="2"/>
  <c r="B342" i="2"/>
  <c r="D342" i="2"/>
  <c r="A342" i="2"/>
  <c r="H341" i="2"/>
  <c r="B341" i="2"/>
  <c r="D341" i="2"/>
  <c r="A341" i="2"/>
  <c r="H340" i="2"/>
  <c r="B340" i="2"/>
  <c r="D340" i="2"/>
  <c r="A340" i="2"/>
  <c r="H339" i="2"/>
  <c r="B339" i="2"/>
  <c r="D339" i="2"/>
  <c r="A339" i="2"/>
  <c r="H338" i="2"/>
  <c r="B338" i="2"/>
  <c r="D338" i="2"/>
  <c r="A338" i="2"/>
  <c r="H337" i="2"/>
  <c r="B337" i="2"/>
  <c r="D337" i="2"/>
  <c r="A337" i="2"/>
  <c r="H336" i="2"/>
  <c r="B336" i="2"/>
  <c r="D336" i="2"/>
  <c r="A336" i="2"/>
  <c r="H335" i="2"/>
  <c r="B335" i="2"/>
  <c r="D335" i="2"/>
  <c r="A335" i="2"/>
  <c r="H334" i="2"/>
  <c r="B334" i="2"/>
  <c r="D334" i="2"/>
  <c r="A334" i="2"/>
  <c r="H333" i="2"/>
  <c r="B333" i="2"/>
  <c r="D333" i="2"/>
  <c r="A333" i="2"/>
  <c r="H332" i="2"/>
  <c r="B332" i="2"/>
  <c r="D332" i="2"/>
  <c r="A332" i="2"/>
  <c r="H331" i="2"/>
  <c r="B331" i="2"/>
  <c r="D331" i="2"/>
  <c r="A331" i="2"/>
  <c r="H330" i="2"/>
  <c r="B330" i="2"/>
  <c r="D330" i="2"/>
  <c r="A330" i="2"/>
  <c r="H329" i="2"/>
  <c r="B329" i="2"/>
  <c r="D329" i="2"/>
  <c r="A329" i="2"/>
  <c r="H328" i="2"/>
  <c r="B328" i="2"/>
  <c r="D328" i="2"/>
  <c r="A328" i="2"/>
  <c r="H327" i="2"/>
  <c r="B327" i="2"/>
  <c r="D327" i="2"/>
  <c r="A327" i="2"/>
  <c r="H326" i="2"/>
  <c r="B326" i="2"/>
  <c r="D326" i="2"/>
  <c r="A326" i="2"/>
  <c r="H325" i="2"/>
  <c r="B325" i="2"/>
  <c r="D325" i="2"/>
  <c r="A325" i="2"/>
  <c r="H324" i="2"/>
  <c r="B324" i="2"/>
  <c r="F324" i="2"/>
  <c r="D324" i="2"/>
  <c r="A324" i="2"/>
  <c r="H323" i="2"/>
  <c r="B323" i="2"/>
  <c r="F323" i="2"/>
  <c r="D323" i="2"/>
  <c r="A323" i="2"/>
  <c r="H322" i="2"/>
  <c r="F322" i="2"/>
  <c r="D322" i="2"/>
  <c r="B322" i="2"/>
  <c r="A322" i="2"/>
  <c r="H321" i="2"/>
  <c r="B321" i="2"/>
  <c r="F321" i="2"/>
  <c r="D321" i="2"/>
  <c r="A321" i="2"/>
  <c r="H320" i="2"/>
  <c r="B320" i="2"/>
  <c r="F320" i="2"/>
  <c r="D320" i="2"/>
  <c r="A320" i="2"/>
  <c r="H319" i="2"/>
  <c r="B319" i="2"/>
  <c r="D319" i="2"/>
  <c r="A319" i="2"/>
  <c r="H318" i="2"/>
  <c r="B318" i="2"/>
  <c r="D318" i="2"/>
  <c r="A318" i="2"/>
  <c r="H317" i="2"/>
  <c r="B317" i="2"/>
  <c r="D317" i="2"/>
  <c r="A317" i="2"/>
  <c r="H316" i="2"/>
  <c r="B316" i="2"/>
  <c r="D316" i="2"/>
  <c r="A316" i="2"/>
  <c r="H315" i="2"/>
  <c r="B315" i="2"/>
  <c r="D315" i="2"/>
  <c r="A315" i="2"/>
  <c r="H314" i="2"/>
  <c r="B314" i="2"/>
  <c r="D314" i="2"/>
  <c r="A314" i="2"/>
  <c r="H313" i="2"/>
  <c r="B313" i="2"/>
  <c r="D313" i="2"/>
  <c r="A313" i="2"/>
  <c r="H312" i="2"/>
  <c r="B312" i="2"/>
  <c r="D312" i="2"/>
  <c r="A312" i="2"/>
  <c r="H311" i="2"/>
  <c r="B311" i="2"/>
  <c r="D311" i="2"/>
  <c r="A311" i="2"/>
  <c r="H310" i="2"/>
  <c r="B310" i="2"/>
  <c r="D310" i="2"/>
  <c r="A310" i="2"/>
  <c r="H309" i="2"/>
  <c r="B309" i="2"/>
  <c r="D309" i="2"/>
  <c r="A309" i="2"/>
  <c r="H308" i="2"/>
  <c r="B308" i="2"/>
  <c r="D308" i="2"/>
  <c r="A308" i="2"/>
  <c r="H307" i="2"/>
  <c r="B307" i="2"/>
  <c r="D307" i="2"/>
  <c r="A307" i="2"/>
  <c r="H306" i="2"/>
  <c r="B306" i="2"/>
  <c r="D306" i="2"/>
  <c r="A306" i="2"/>
  <c r="H305" i="2"/>
  <c r="B305" i="2"/>
  <c r="D305" i="2"/>
  <c r="A305" i="2"/>
  <c r="H304" i="2"/>
  <c r="B304" i="2"/>
  <c r="D304" i="2"/>
  <c r="A304" i="2"/>
  <c r="H303" i="2"/>
  <c r="B303" i="2"/>
  <c r="D303" i="2"/>
  <c r="A303" i="2"/>
  <c r="H302" i="2"/>
  <c r="B302" i="2"/>
  <c r="D302" i="2"/>
  <c r="A302" i="2"/>
  <c r="H301" i="2"/>
  <c r="B301" i="2"/>
  <c r="D301" i="2"/>
  <c r="A301" i="2"/>
  <c r="H300" i="2"/>
  <c r="B300" i="2"/>
  <c r="D300" i="2"/>
  <c r="A300" i="2"/>
  <c r="H299" i="2"/>
  <c r="B299" i="2"/>
  <c r="D299" i="2"/>
  <c r="A299" i="2"/>
  <c r="H298" i="2"/>
  <c r="B298" i="2"/>
  <c r="D298" i="2"/>
  <c r="A298" i="2"/>
  <c r="H297" i="2"/>
  <c r="B297" i="2"/>
  <c r="D297" i="2"/>
  <c r="A297" i="2"/>
  <c r="H296" i="2"/>
  <c r="B296" i="2"/>
  <c r="D296" i="2"/>
  <c r="A296" i="2"/>
  <c r="H295" i="2"/>
  <c r="B295" i="2"/>
  <c r="D295" i="2"/>
  <c r="A295" i="2"/>
  <c r="H294" i="2"/>
  <c r="B294" i="2"/>
  <c r="D294" i="2"/>
  <c r="A294" i="2"/>
  <c r="H293" i="2"/>
  <c r="B293" i="2"/>
  <c r="D293" i="2"/>
  <c r="A293" i="2"/>
  <c r="H292" i="2"/>
  <c r="B292" i="2"/>
  <c r="D292" i="2"/>
  <c r="A292" i="2"/>
  <c r="H291" i="2"/>
  <c r="B291" i="2"/>
  <c r="D291" i="2"/>
  <c r="A291" i="2"/>
  <c r="H290" i="2"/>
  <c r="B290" i="2"/>
  <c r="D290" i="2"/>
  <c r="A290" i="2"/>
  <c r="H289" i="2"/>
  <c r="B289" i="2"/>
  <c r="D289" i="2"/>
  <c r="A289" i="2"/>
  <c r="H288" i="2"/>
  <c r="B288" i="2"/>
  <c r="D288" i="2"/>
  <c r="A288" i="2"/>
  <c r="H287" i="2"/>
  <c r="B287" i="2"/>
  <c r="D287" i="2"/>
  <c r="A287" i="2"/>
  <c r="H286" i="2"/>
  <c r="B286" i="2"/>
  <c r="D286" i="2"/>
  <c r="A286" i="2"/>
  <c r="H285" i="2"/>
  <c r="B285" i="2"/>
  <c r="D285" i="2"/>
  <c r="A285" i="2"/>
  <c r="H284" i="2"/>
  <c r="B284" i="2"/>
  <c r="D284" i="2"/>
  <c r="A284" i="2"/>
  <c r="H283" i="2"/>
  <c r="B283" i="2"/>
  <c r="D283" i="2"/>
  <c r="A283" i="2"/>
  <c r="H282" i="2"/>
  <c r="B282" i="2"/>
  <c r="D282" i="2"/>
  <c r="A282" i="2"/>
  <c r="H281" i="2"/>
  <c r="B281" i="2"/>
  <c r="D281" i="2"/>
  <c r="A281" i="2"/>
  <c r="H280" i="2"/>
  <c r="B280" i="2"/>
  <c r="D280" i="2"/>
  <c r="A280" i="2"/>
  <c r="H279" i="2"/>
  <c r="B279" i="2"/>
  <c r="D279" i="2"/>
  <c r="A279" i="2"/>
  <c r="H278" i="2"/>
  <c r="B278" i="2"/>
  <c r="D278" i="2"/>
  <c r="A278" i="2"/>
  <c r="H277" i="2"/>
  <c r="B277" i="2"/>
  <c r="D277" i="2"/>
  <c r="A277" i="2"/>
  <c r="H276" i="2"/>
  <c r="B276" i="2"/>
  <c r="D276" i="2"/>
  <c r="A276" i="2"/>
  <c r="H275" i="2"/>
  <c r="B275" i="2"/>
  <c r="D275" i="2"/>
  <c r="A275" i="2"/>
  <c r="H274" i="2"/>
  <c r="B274" i="2"/>
  <c r="D274" i="2"/>
  <c r="A274" i="2"/>
  <c r="H273" i="2"/>
  <c r="B273" i="2"/>
  <c r="D273" i="2"/>
  <c r="A273" i="2"/>
  <c r="H272" i="2"/>
  <c r="B272" i="2"/>
  <c r="D272" i="2"/>
  <c r="A272" i="2"/>
  <c r="H271" i="2"/>
  <c r="B271" i="2"/>
  <c r="D271" i="2"/>
  <c r="A271" i="2"/>
  <c r="H270" i="2"/>
  <c r="B270" i="2"/>
  <c r="D270" i="2"/>
  <c r="A270" i="2"/>
  <c r="H269" i="2"/>
  <c r="B269" i="2"/>
  <c r="D269" i="2"/>
  <c r="A269" i="2"/>
  <c r="H268" i="2"/>
  <c r="B268" i="2"/>
  <c r="D268" i="2"/>
  <c r="A268" i="2"/>
  <c r="H267" i="2"/>
  <c r="B267" i="2"/>
  <c r="D267" i="2"/>
  <c r="A267" i="2"/>
  <c r="H266" i="2"/>
  <c r="B266" i="2"/>
  <c r="D266" i="2"/>
  <c r="A266" i="2"/>
  <c r="H265" i="2"/>
  <c r="B265" i="2"/>
  <c r="D265" i="2"/>
  <c r="A265" i="2"/>
  <c r="H264" i="2"/>
  <c r="B264" i="2"/>
  <c r="D264" i="2"/>
  <c r="A264" i="2"/>
  <c r="H263" i="2"/>
  <c r="B263" i="2"/>
  <c r="D263" i="2"/>
  <c r="A263" i="2"/>
  <c r="H262" i="2"/>
  <c r="B262" i="2"/>
  <c r="D262" i="2"/>
  <c r="A262" i="2"/>
  <c r="H261" i="2"/>
  <c r="B261" i="2"/>
  <c r="D261" i="2"/>
  <c r="A261" i="2"/>
  <c r="H260" i="2"/>
  <c r="B260" i="2"/>
  <c r="D260" i="2"/>
  <c r="A260" i="2"/>
  <c r="H259" i="2"/>
  <c r="B259" i="2"/>
  <c r="D259" i="2"/>
  <c r="A259" i="2"/>
  <c r="H258" i="2"/>
  <c r="B258" i="2"/>
  <c r="D258" i="2"/>
  <c r="A258" i="2"/>
  <c r="H257" i="2"/>
  <c r="B257" i="2"/>
  <c r="D257" i="2"/>
  <c r="A257" i="2"/>
  <c r="H256" i="2"/>
  <c r="B256" i="2"/>
  <c r="D256" i="2"/>
  <c r="A256" i="2"/>
  <c r="H255" i="2"/>
  <c r="B255" i="2"/>
  <c r="D255" i="2"/>
  <c r="A255" i="2"/>
  <c r="H254" i="2"/>
  <c r="B254" i="2"/>
  <c r="D254" i="2"/>
  <c r="A254" i="2"/>
  <c r="H253" i="2"/>
  <c r="B253" i="2"/>
  <c r="D253" i="2"/>
  <c r="A253" i="2"/>
  <c r="Q980" i="1"/>
  <c r="Q996" i="1"/>
  <c r="Q993" i="1"/>
  <c r="Q991" i="1"/>
  <c r="Q937" i="1"/>
  <c r="Q938" i="1"/>
  <c r="Q986" i="1"/>
  <c r="Q906" i="1"/>
  <c r="Q990" i="1"/>
  <c r="Q978" i="1"/>
  <c r="Q987" i="1"/>
  <c r="Q983" i="1"/>
  <c r="Q977" i="1"/>
  <c r="Q971" i="1"/>
  <c r="Q968" i="1"/>
  <c r="Q961" i="1"/>
  <c r="Q959" i="1"/>
  <c r="Q957" i="1"/>
  <c r="Q965" i="1"/>
  <c r="Q954" i="1"/>
  <c r="Q952" i="1"/>
  <c r="Q204" i="1"/>
  <c r="Q206" i="1"/>
  <c r="Q208" i="1"/>
  <c r="Q901" i="1"/>
  <c r="Q903" i="1"/>
  <c r="Q981" i="1"/>
  <c r="F322" i="1"/>
  <c r="G322" i="1" s="1"/>
  <c r="I322" i="1" s="1"/>
  <c r="F324" i="1"/>
  <c r="G324" i="1" s="1"/>
  <c r="I324" i="1" s="1"/>
  <c r="F326" i="1"/>
  <c r="G326" i="1" s="1"/>
  <c r="I326" i="1" s="1"/>
  <c r="F330" i="1"/>
  <c r="G330" i="1" s="1"/>
  <c r="I330" i="1" s="1"/>
  <c r="Q955" i="1"/>
  <c r="Q972" i="1"/>
  <c r="Q974" i="1"/>
  <c r="Q963" i="1"/>
  <c r="Q969" i="1"/>
  <c r="Q878" i="1"/>
  <c r="Q925" i="1"/>
  <c r="Q929" i="1"/>
  <c r="Q941" i="1"/>
  <c r="Q943" i="1"/>
  <c r="Q945" i="1"/>
  <c r="Q947" i="1"/>
  <c r="Q949" i="1"/>
  <c r="C17" i="1"/>
  <c r="Q826" i="1"/>
  <c r="Q928" i="1"/>
  <c r="Q934" i="1"/>
  <c r="Q939" i="1"/>
  <c r="Q886" i="1"/>
  <c r="Q891" i="1"/>
  <c r="Q911" i="1"/>
  <c r="Q920" i="1"/>
  <c r="Q922" i="1"/>
  <c r="Q185" i="1"/>
  <c r="Q199" i="1"/>
  <c r="Q200" i="1"/>
  <c r="Q201" i="1"/>
  <c r="Q203" i="1"/>
  <c r="Q205" i="1"/>
  <c r="Q207" i="1"/>
  <c r="Q209" i="1"/>
  <c r="Q211" i="1"/>
  <c r="Q212" i="1"/>
  <c r="Q214" i="1"/>
  <c r="Q216" i="1"/>
  <c r="Q218" i="1"/>
  <c r="Q219" i="1"/>
  <c r="Q228" i="1"/>
  <c r="Q231" i="1"/>
  <c r="Q232" i="1"/>
  <c r="Q233" i="1"/>
  <c r="Q234" i="1"/>
  <c r="Q236" i="1"/>
  <c r="Q240" i="1"/>
  <c r="Q241" i="1"/>
  <c r="Q242" i="1"/>
  <c r="Q243" i="1"/>
  <c r="Q273" i="1"/>
  <c r="Q277" i="1"/>
  <c r="Q279" i="1"/>
  <c r="Q147" i="1"/>
  <c r="Q160" i="1"/>
  <c r="Q161" i="1"/>
  <c r="Q163" i="1"/>
  <c r="Q169" i="1"/>
  <c r="Q170" i="1"/>
  <c r="Q179" i="1"/>
  <c r="Q180" i="1"/>
  <c r="Q181" i="1"/>
  <c r="Q182" i="1"/>
  <c r="Q183" i="1"/>
  <c r="Q189" i="1"/>
  <c r="Q190" i="1"/>
  <c r="Q192" i="1"/>
  <c r="Q193" i="1"/>
  <c r="Q194" i="1"/>
  <c r="Q195" i="1"/>
  <c r="Q215" i="1"/>
  <c r="Q217" i="1"/>
  <c r="Q220" i="1"/>
  <c r="Q221" i="1"/>
  <c r="Q222" i="1"/>
  <c r="Q223" i="1"/>
  <c r="Q224" i="1"/>
  <c r="Q226" i="1"/>
  <c r="Q235" i="1"/>
  <c r="Q897" i="1"/>
  <c r="Q894" i="1"/>
  <c r="Q865" i="1"/>
  <c r="Q882" i="1"/>
  <c r="Q880" i="1"/>
  <c r="Q895" i="1"/>
  <c r="Q888" i="1"/>
  <c r="Q825" i="1"/>
  <c r="Q176" i="1"/>
  <c r="Q184" i="1"/>
  <c r="Q186" i="1"/>
  <c r="Q187" i="1"/>
  <c r="Q188" i="1"/>
  <c r="Q191" i="1"/>
  <c r="Q198" i="1"/>
  <c r="Q225" i="1"/>
  <c r="Q227" i="1"/>
  <c r="Q229" i="1"/>
  <c r="Q230" i="1"/>
  <c r="Q237" i="1"/>
  <c r="Q239" i="1"/>
  <c r="Q244" i="1"/>
  <c r="Q245" i="1"/>
  <c r="Q247" i="1"/>
  <c r="Q253" i="1"/>
  <c r="Q254" i="1"/>
  <c r="Q261" i="1"/>
  <c r="Q262" i="1"/>
  <c r="Q265" i="1"/>
  <c r="Q266" i="1"/>
  <c r="Q267" i="1"/>
  <c r="Q268" i="1"/>
  <c r="Q269" i="1"/>
  <c r="Q271" i="1"/>
  <c r="Q272" i="1"/>
  <c r="Q274" i="1"/>
  <c r="Q275" i="1"/>
  <c r="Q276" i="1"/>
  <c r="Q278" i="1"/>
  <c r="Q280" i="1"/>
  <c r="Q282" i="1"/>
  <c r="Q285" i="1"/>
  <c r="Q286" i="1"/>
  <c r="Q287" i="1"/>
  <c r="Q290" i="1"/>
  <c r="Q293" i="1"/>
  <c r="Q294" i="1"/>
  <c r="Q295" i="1"/>
  <c r="Q296" i="1"/>
  <c r="Q302" i="1"/>
  <c r="Q303" i="1"/>
  <c r="Q305" i="1"/>
  <c r="Q306" i="1"/>
  <c r="Q308" i="1"/>
  <c r="Q310" i="1"/>
  <c r="Q311" i="1"/>
  <c r="Q314" i="1"/>
  <c r="Q318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5" i="1"/>
  <c r="Q346" i="1"/>
  <c r="Q347" i="1"/>
  <c r="Q351" i="1"/>
  <c r="Q352" i="1"/>
  <c r="Q353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60" i="1"/>
  <c r="Q462" i="1"/>
  <c r="Q464" i="1"/>
  <c r="Q466" i="1"/>
  <c r="Q468" i="1"/>
  <c r="Q470" i="1"/>
  <c r="Q472" i="1"/>
  <c r="Q474" i="1"/>
  <c r="Q476" i="1"/>
  <c r="Q478" i="1"/>
  <c r="Q480" i="1"/>
  <c r="Q482" i="1"/>
  <c r="Q484" i="1"/>
  <c r="Q486" i="1"/>
  <c r="Q488" i="1"/>
  <c r="Q490" i="1"/>
  <c r="Q492" i="1"/>
  <c r="Q494" i="1"/>
  <c r="Q496" i="1"/>
  <c r="Q498" i="1"/>
  <c r="Q500" i="1"/>
  <c r="Q502" i="1"/>
  <c r="Q504" i="1"/>
  <c r="Q507" i="1"/>
  <c r="Q509" i="1"/>
  <c r="Q511" i="1"/>
  <c r="Q513" i="1"/>
  <c r="Q515" i="1"/>
  <c r="Q517" i="1"/>
  <c r="Q519" i="1"/>
  <c r="Q521" i="1"/>
  <c r="Q523" i="1"/>
  <c r="Q525" i="1"/>
  <c r="Q527" i="1"/>
  <c r="Q529" i="1"/>
  <c r="Q531" i="1"/>
  <c r="Q533" i="1"/>
  <c r="Q535" i="1"/>
  <c r="Q537" i="1"/>
  <c r="Q539" i="1"/>
  <c r="Q541" i="1"/>
  <c r="Q543" i="1"/>
  <c r="Q545" i="1"/>
  <c r="Q547" i="1"/>
  <c r="Q550" i="1"/>
  <c r="Q552" i="1"/>
  <c r="Q554" i="1"/>
  <c r="Q556" i="1"/>
  <c r="Q558" i="1"/>
  <c r="Q560" i="1"/>
  <c r="Q562" i="1"/>
  <c r="Q564" i="1"/>
  <c r="Q566" i="1"/>
  <c r="Q568" i="1"/>
  <c r="Q570" i="1"/>
  <c r="Q572" i="1"/>
  <c r="Q574" i="1"/>
  <c r="Q576" i="1"/>
  <c r="Q578" i="1"/>
  <c r="Q580" i="1"/>
  <c r="Q582" i="1"/>
  <c r="Q584" i="1"/>
  <c r="Q586" i="1"/>
  <c r="Q588" i="1"/>
  <c r="Q590" i="1"/>
  <c r="Q592" i="1"/>
  <c r="Q594" i="1"/>
  <c r="Q596" i="1"/>
  <c r="Q597" i="1"/>
  <c r="Q600" i="1"/>
  <c r="Q602" i="1"/>
  <c r="Q604" i="1"/>
  <c r="Q606" i="1"/>
  <c r="Q608" i="1"/>
  <c r="Q610" i="1"/>
  <c r="Q612" i="1"/>
  <c r="Q614" i="1"/>
  <c r="Q616" i="1"/>
  <c r="Q618" i="1"/>
  <c r="Q620" i="1"/>
  <c r="Q622" i="1"/>
  <c r="Q624" i="1"/>
  <c r="Q626" i="1"/>
  <c r="Q628" i="1"/>
  <c r="Q630" i="1"/>
  <c r="Q632" i="1"/>
  <c r="Q634" i="1"/>
  <c r="Q636" i="1"/>
  <c r="Q637" i="1"/>
  <c r="Q640" i="1"/>
  <c r="Q642" i="1"/>
  <c r="Q644" i="1"/>
  <c r="Q646" i="1"/>
  <c r="Q648" i="1"/>
  <c r="Q651" i="1"/>
  <c r="Q653" i="1"/>
  <c r="Q655" i="1"/>
  <c r="Q657" i="1"/>
  <c r="Q659" i="1"/>
  <c r="Q661" i="1"/>
  <c r="Q663" i="1"/>
  <c r="Q665" i="1"/>
  <c r="Q667" i="1"/>
  <c r="Q669" i="1"/>
  <c r="Q671" i="1"/>
  <c r="Q673" i="1"/>
  <c r="Q675" i="1"/>
  <c r="Q677" i="1"/>
  <c r="Q679" i="1"/>
  <c r="Q681" i="1"/>
  <c r="Q683" i="1"/>
  <c r="Q684" i="1"/>
  <c r="Q688" i="1"/>
  <c r="Q690" i="1"/>
  <c r="Q692" i="1"/>
  <c r="Q694" i="1"/>
  <c r="Q696" i="1"/>
  <c r="Q698" i="1"/>
  <c r="Q700" i="1"/>
  <c r="Q702" i="1"/>
  <c r="Q704" i="1"/>
  <c r="Q706" i="1"/>
  <c r="Q709" i="1"/>
  <c r="Q710" i="1"/>
  <c r="Q712" i="1"/>
  <c r="Q714" i="1"/>
  <c r="Q716" i="1"/>
  <c r="Q718" i="1"/>
  <c r="Q720" i="1"/>
  <c r="Q722" i="1"/>
  <c r="Q724" i="1"/>
  <c r="Q726" i="1"/>
  <c r="Q728" i="1"/>
  <c r="Q730" i="1"/>
  <c r="Q732" i="1"/>
  <c r="Q734" i="1"/>
  <c r="Q736" i="1"/>
  <c r="Q738" i="1"/>
  <c r="Q740" i="1"/>
  <c r="Q742" i="1"/>
  <c r="Q745" i="1"/>
  <c r="Q747" i="1"/>
  <c r="Q749" i="1"/>
  <c r="Q751" i="1"/>
  <c r="Q753" i="1"/>
  <c r="Q755" i="1"/>
  <c r="Q757" i="1"/>
  <c r="Q759" i="1"/>
  <c r="Q762" i="1"/>
  <c r="Q764" i="1"/>
  <c r="Q766" i="1"/>
  <c r="Q768" i="1"/>
  <c r="Q771" i="1"/>
  <c r="Q773" i="1"/>
  <c r="Q775" i="1"/>
  <c r="Q777" i="1"/>
  <c r="Q779" i="1"/>
  <c r="Q781" i="1"/>
  <c r="Q783" i="1"/>
  <c r="Q785" i="1"/>
  <c r="Q787" i="1"/>
  <c r="Q789" i="1"/>
  <c r="Q791" i="1"/>
  <c r="Q793" i="1"/>
  <c r="Q795" i="1"/>
  <c r="Q797" i="1"/>
  <c r="Q799" i="1"/>
  <c r="Q801" i="1"/>
  <c r="Q803" i="1"/>
  <c r="Q805" i="1"/>
  <c r="Q807" i="1"/>
  <c r="Q809" i="1"/>
  <c r="Q811" i="1"/>
  <c r="Q813" i="1"/>
  <c r="Q815" i="1"/>
  <c r="Q819" i="1"/>
  <c r="Q824" i="1"/>
  <c r="Q828" i="1"/>
  <c r="Q831" i="1"/>
  <c r="Q839" i="1"/>
  <c r="Q844" i="1"/>
  <c r="Q164" i="1"/>
  <c r="Q165" i="1"/>
  <c r="Q166" i="1"/>
  <c r="Q168" i="1"/>
  <c r="Q175" i="1"/>
  <c r="Q319" i="1"/>
  <c r="E310" i="1"/>
  <c r="F310" i="1" s="1"/>
  <c r="G310" i="1" s="1"/>
  <c r="I310" i="1" s="1"/>
  <c r="E824" i="1"/>
  <c r="F824" i="1" s="1"/>
  <c r="G824" i="1" s="1"/>
  <c r="I824" i="1" s="1"/>
  <c r="E809" i="1"/>
  <c r="F809" i="1" s="1"/>
  <c r="G809" i="1" s="1"/>
  <c r="I809" i="1" s="1"/>
  <c r="E801" i="1"/>
  <c r="F801" i="1" s="1"/>
  <c r="G801" i="1" s="1"/>
  <c r="I801" i="1" s="1"/>
  <c r="E789" i="1"/>
  <c r="F789" i="1" s="1"/>
  <c r="G789" i="1" s="1"/>
  <c r="I789" i="1" s="1"/>
  <c r="E777" i="1"/>
  <c r="F777" i="1" s="1"/>
  <c r="G777" i="1" s="1"/>
  <c r="I777" i="1" s="1"/>
  <c r="E764" i="1"/>
  <c r="F764" i="1" s="1"/>
  <c r="G764" i="1" s="1"/>
  <c r="I764" i="1" s="1"/>
  <c r="E732" i="1"/>
  <c r="F732" i="1" s="1"/>
  <c r="G732" i="1" s="1"/>
  <c r="I732" i="1" s="1"/>
  <c r="E266" i="1"/>
  <c r="E87" i="2" s="1"/>
  <c r="E254" i="1"/>
  <c r="F254" i="1" s="1"/>
  <c r="G254" i="1" s="1"/>
  <c r="I254" i="1" s="1"/>
  <c r="E244" i="1"/>
  <c r="F244" i="1" s="1"/>
  <c r="G244" i="1" s="1"/>
  <c r="I244" i="1" s="1"/>
  <c r="E229" i="1"/>
  <c r="F229" i="1" s="1"/>
  <c r="G229" i="1" s="1"/>
  <c r="I229" i="1" s="1"/>
  <c r="E191" i="1"/>
  <c r="F191" i="1" s="1"/>
  <c r="G191" i="1" s="1"/>
  <c r="I191" i="1" s="1"/>
  <c r="E184" i="1"/>
  <c r="F184" i="1" s="1"/>
  <c r="G184" i="1" s="1"/>
  <c r="I184" i="1" s="1"/>
  <c r="E988" i="1"/>
  <c r="F988" i="1" s="1"/>
  <c r="G988" i="1" s="1"/>
  <c r="K988" i="1" s="1"/>
  <c r="E570" i="1"/>
  <c r="F570" i="1" s="1"/>
  <c r="G570" i="1" s="1"/>
  <c r="I570" i="1" s="1"/>
  <c r="E513" i="1"/>
  <c r="F513" i="1" s="1"/>
  <c r="G513" i="1" s="1"/>
  <c r="I513" i="1" s="1"/>
  <c r="E795" i="1"/>
  <c r="F795" i="1" s="1"/>
  <c r="G795" i="1" s="1"/>
  <c r="I795" i="1" s="1"/>
  <c r="E781" i="1"/>
  <c r="F781" i="1" s="1"/>
  <c r="G781" i="1" s="1"/>
  <c r="I781" i="1" s="1"/>
  <c r="E762" i="1"/>
  <c r="F762" i="1" s="1"/>
  <c r="G762" i="1" s="1"/>
  <c r="I762" i="1" s="1"/>
  <c r="E751" i="1"/>
  <c r="F751" i="1" s="1"/>
  <c r="G751" i="1" s="1"/>
  <c r="I751" i="1" s="1"/>
  <c r="E740" i="1"/>
  <c r="F740" i="1" s="1"/>
  <c r="G740" i="1" s="1"/>
  <c r="I740" i="1" s="1"/>
  <c r="E706" i="1"/>
  <c r="F706" i="1" s="1"/>
  <c r="G706" i="1" s="1"/>
  <c r="I706" i="1" s="1"/>
  <c r="E681" i="1"/>
  <c r="F681" i="1" s="1"/>
  <c r="G681" i="1" s="1"/>
  <c r="I681" i="1" s="1"/>
  <c r="E671" i="1"/>
  <c r="F671" i="1" s="1"/>
  <c r="G671" i="1" s="1"/>
  <c r="I671" i="1" s="1"/>
  <c r="E632" i="1"/>
  <c r="F632" i="1" s="1"/>
  <c r="G632" i="1" s="1"/>
  <c r="I632" i="1" s="1"/>
  <c r="E620" i="1"/>
  <c r="F620" i="1" s="1"/>
  <c r="G620" i="1" s="1"/>
  <c r="I620" i="1" s="1"/>
  <c r="E602" i="1"/>
  <c r="F602" i="1" s="1"/>
  <c r="G602" i="1" s="1"/>
  <c r="I602" i="1" s="1"/>
  <c r="E582" i="1"/>
  <c r="F582" i="1" s="1"/>
  <c r="G582" i="1" s="1"/>
  <c r="I582" i="1" s="1"/>
  <c r="E564" i="1"/>
  <c r="F564" i="1" s="1"/>
  <c r="G564" i="1" s="1"/>
  <c r="I564" i="1" s="1"/>
  <c r="E550" i="1"/>
  <c r="F550" i="1" s="1"/>
  <c r="G550" i="1" s="1"/>
  <c r="I550" i="1" s="1"/>
  <c r="E529" i="1"/>
  <c r="F529" i="1" s="1"/>
  <c r="G529" i="1" s="1"/>
  <c r="I529" i="1" s="1"/>
  <c r="E515" i="1"/>
  <c r="F515" i="1" s="1"/>
  <c r="G515" i="1" s="1"/>
  <c r="I515" i="1" s="1"/>
  <c r="E498" i="1"/>
  <c r="F498" i="1" s="1"/>
  <c r="G498" i="1" s="1"/>
  <c r="I498" i="1" s="1"/>
  <c r="E484" i="1"/>
  <c r="F484" i="1" s="1"/>
  <c r="G484" i="1" s="1"/>
  <c r="I484" i="1" s="1"/>
  <c r="E445" i="1"/>
  <c r="E239" i="2" s="1"/>
  <c r="E426" i="1"/>
  <c r="F426" i="1" s="1"/>
  <c r="G426" i="1" s="1"/>
  <c r="I426" i="1" s="1"/>
  <c r="E414" i="1"/>
  <c r="F414" i="1" s="1"/>
  <c r="G414" i="1" s="1"/>
  <c r="I414" i="1" s="1"/>
  <c r="E410" i="1"/>
  <c r="F410" i="1" s="1"/>
  <c r="G410" i="1" s="1"/>
  <c r="I410" i="1" s="1"/>
  <c r="E392" i="1"/>
  <c r="F392" i="1" s="1"/>
  <c r="G392" i="1" s="1"/>
  <c r="I392" i="1" s="1"/>
  <c r="E369" i="1"/>
  <c r="E164" i="2" s="1"/>
  <c r="E367" i="1"/>
  <c r="F367" i="1" s="1"/>
  <c r="G367" i="1" s="1"/>
  <c r="I367" i="1" s="1"/>
  <c r="E991" i="1"/>
  <c r="F991" i="1" s="1"/>
  <c r="G991" i="1" s="1"/>
  <c r="J991" i="1" s="1"/>
  <c r="E987" i="1"/>
  <c r="F987" i="1" s="1"/>
  <c r="G987" i="1" s="1"/>
  <c r="J987" i="1" s="1"/>
  <c r="E968" i="1"/>
  <c r="F968" i="1" s="1"/>
  <c r="G968" i="1" s="1"/>
  <c r="K968" i="1" s="1"/>
  <c r="E952" i="1"/>
  <c r="F952" i="1" s="1"/>
  <c r="G952" i="1" s="1"/>
  <c r="K952" i="1" s="1"/>
  <c r="E947" i="1"/>
  <c r="F947" i="1" s="1"/>
  <c r="G947" i="1" s="1"/>
  <c r="K947" i="1" s="1"/>
  <c r="E929" i="1"/>
  <c r="F929" i="1" s="1"/>
  <c r="G929" i="1" s="1"/>
  <c r="K929" i="1" s="1"/>
  <c r="E895" i="1"/>
  <c r="F895" i="1" s="1"/>
  <c r="G895" i="1" s="1"/>
  <c r="J895" i="1" s="1"/>
  <c r="E865" i="1"/>
  <c r="F865" i="1" s="1"/>
  <c r="G865" i="1" s="1"/>
  <c r="J865" i="1" s="1"/>
  <c r="E960" i="1"/>
  <c r="E740" i="2" s="1"/>
  <c r="E944" i="1"/>
  <c r="F944" i="1" s="1"/>
  <c r="G944" i="1" s="1"/>
  <c r="K944" i="1" s="1"/>
  <c r="E930" i="1"/>
  <c r="F930" i="1" s="1"/>
  <c r="G930" i="1" s="1"/>
  <c r="K930" i="1" s="1"/>
  <c r="E915" i="1"/>
  <c r="F915" i="1" s="1"/>
  <c r="G915" i="1" s="1"/>
  <c r="K915" i="1" s="1"/>
  <c r="E904" i="1"/>
  <c r="F904" i="1" s="1"/>
  <c r="G904" i="1" s="1"/>
  <c r="K904" i="1" s="1"/>
  <c r="E890" i="1"/>
  <c r="F890" i="1" s="1"/>
  <c r="G890" i="1" s="1"/>
  <c r="I890" i="1" s="1"/>
  <c r="E877" i="1"/>
  <c r="F877" i="1" s="1"/>
  <c r="G877" i="1" s="1"/>
  <c r="I877" i="1" s="1"/>
  <c r="E869" i="1"/>
  <c r="F869" i="1" s="1"/>
  <c r="G869" i="1" s="1"/>
  <c r="I869" i="1" s="1"/>
  <c r="E860" i="1"/>
  <c r="F860" i="1" s="1"/>
  <c r="G860" i="1" s="1"/>
  <c r="I860" i="1" s="1"/>
  <c r="E852" i="1"/>
  <c r="F852" i="1" s="1"/>
  <c r="G852" i="1" s="1"/>
  <c r="I852" i="1" s="1"/>
  <c r="E843" i="1"/>
  <c r="F843" i="1" s="1"/>
  <c r="G843" i="1" s="1"/>
  <c r="I843" i="1" s="1"/>
  <c r="E834" i="1"/>
  <c r="E821" i="1"/>
  <c r="F821" i="1" s="1"/>
  <c r="G821" i="1" s="1"/>
  <c r="I821" i="1" s="1"/>
  <c r="E808" i="1"/>
  <c r="F808" i="1" s="1"/>
  <c r="G808" i="1" s="1"/>
  <c r="I808" i="1" s="1"/>
  <c r="E792" i="1"/>
  <c r="F792" i="1" s="1"/>
  <c r="G792" i="1" s="1"/>
  <c r="I792" i="1" s="1"/>
  <c r="E776" i="1"/>
  <c r="F776" i="1" s="1"/>
  <c r="G776" i="1" s="1"/>
  <c r="I776" i="1" s="1"/>
  <c r="E761" i="1"/>
  <c r="F761" i="1" s="1"/>
  <c r="G761" i="1" s="1"/>
  <c r="I761" i="1" s="1"/>
  <c r="E746" i="1"/>
  <c r="F746" i="1" s="1"/>
  <c r="G746" i="1" s="1"/>
  <c r="I746" i="1" s="1"/>
  <c r="E731" i="1"/>
  <c r="F731" i="1" s="1"/>
  <c r="G731" i="1" s="1"/>
  <c r="I731" i="1" s="1"/>
  <c r="E715" i="1"/>
  <c r="F715" i="1" s="1"/>
  <c r="G715" i="1" s="1"/>
  <c r="I715" i="1" s="1"/>
  <c r="E699" i="1"/>
  <c r="F699" i="1" s="1"/>
  <c r="G699" i="1" s="1"/>
  <c r="I699" i="1" s="1"/>
  <c r="E682" i="1"/>
  <c r="F682" i="1" s="1"/>
  <c r="G682" i="1" s="1"/>
  <c r="I682" i="1" s="1"/>
  <c r="E666" i="1"/>
  <c r="F666" i="1" s="1"/>
  <c r="G666" i="1" s="1"/>
  <c r="I666" i="1" s="1"/>
  <c r="E650" i="1"/>
  <c r="F650" i="1" s="1"/>
  <c r="G650" i="1" s="1"/>
  <c r="I650" i="1" s="1"/>
  <c r="E633" i="1"/>
  <c r="F633" i="1" s="1"/>
  <c r="G633" i="1" s="1"/>
  <c r="I633" i="1" s="1"/>
  <c r="E617" i="1"/>
  <c r="F617" i="1" s="1"/>
  <c r="G617" i="1" s="1"/>
  <c r="I617" i="1" s="1"/>
  <c r="E601" i="1"/>
  <c r="F601" i="1" s="1"/>
  <c r="G601" i="1" s="1"/>
  <c r="I601" i="1" s="1"/>
  <c r="E583" i="1"/>
  <c r="F583" i="1" s="1"/>
  <c r="G583" i="1" s="1"/>
  <c r="I583" i="1" s="1"/>
  <c r="E567" i="1"/>
  <c r="F567" i="1" s="1"/>
  <c r="G567" i="1" s="1"/>
  <c r="I567" i="1" s="1"/>
  <c r="E551" i="1"/>
  <c r="F551" i="1" s="1"/>
  <c r="G551" i="1" s="1"/>
  <c r="I551" i="1" s="1"/>
  <c r="E536" i="1"/>
  <c r="F536" i="1" s="1"/>
  <c r="G536" i="1" s="1"/>
  <c r="I536" i="1" s="1"/>
  <c r="E520" i="1"/>
  <c r="F520" i="1" s="1"/>
  <c r="G520" i="1" s="1"/>
  <c r="I520" i="1" s="1"/>
  <c r="E505" i="1"/>
  <c r="F505" i="1" s="1"/>
  <c r="G505" i="1" s="1"/>
  <c r="I505" i="1" s="1"/>
  <c r="E489" i="1"/>
  <c r="F489" i="1" s="1"/>
  <c r="G489" i="1" s="1"/>
  <c r="I489" i="1" s="1"/>
  <c r="E473" i="1"/>
  <c r="F473" i="1" s="1"/>
  <c r="G473" i="1" s="1"/>
  <c r="I473" i="1" s="1"/>
  <c r="E370" i="1"/>
  <c r="E320" i="1"/>
  <c r="F320" i="1" s="1"/>
  <c r="G320" i="1" s="1"/>
  <c r="I320" i="1" s="1"/>
  <c r="E304" i="1"/>
  <c r="F304" i="1" s="1"/>
  <c r="G304" i="1" s="1"/>
  <c r="I304" i="1" s="1"/>
  <c r="E289" i="1"/>
  <c r="E424" i="2" s="1"/>
  <c r="E260" i="1"/>
  <c r="F260" i="1" s="1"/>
  <c r="G260" i="1" s="1"/>
  <c r="I260" i="1" s="1"/>
  <c r="E250" i="1"/>
  <c r="E197" i="1"/>
  <c r="F197" i="1" s="1"/>
  <c r="G197" i="1" s="1"/>
  <c r="I197" i="1" s="1"/>
  <c r="E167" i="1"/>
  <c r="F167" i="1" s="1"/>
  <c r="G167" i="1" s="1"/>
  <c r="I167" i="1" s="1"/>
  <c r="E153" i="1"/>
  <c r="F153" i="1" s="1"/>
  <c r="G153" i="1" s="1"/>
  <c r="I153" i="1" s="1"/>
  <c r="E144" i="1"/>
  <c r="F144" i="1" s="1"/>
  <c r="G144" i="1" s="1"/>
  <c r="J144" i="1" s="1"/>
  <c r="E136" i="1"/>
  <c r="F136" i="1" s="1"/>
  <c r="G136" i="1" s="1"/>
  <c r="I136" i="1" s="1"/>
  <c r="E128" i="1"/>
  <c r="F128" i="1" s="1"/>
  <c r="G128" i="1" s="1"/>
  <c r="J128" i="1" s="1"/>
  <c r="E120" i="1"/>
  <c r="E112" i="1"/>
  <c r="F112" i="1" s="1"/>
  <c r="G112" i="1" s="1"/>
  <c r="I112" i="1" s="1"/>
  <c r="E104" i="1"/>
  <c r="F104" i="1" s="1"/>
  <c r="G104" i="1" s="1"/>
  <c r="I104" i="1" s="1"/>
  <c r="E96" i="1"/>
  <c r="F96" i="1" s="1"/>
  <c r="G96" i="1" s="1"/>
  <c r="J96" i="1" s="1"/>
  <c r="E88" i="1"/>
  <c r="F88" i="1" s="1"/>
  <c r="G88" i="1" s="1"/>
  <c r="J88" i="1" s="1"/>
  <c r="E80" i="1"/>
  <c r="F80" i="1" s="1"/>
  <c r="G80" i="1" s="1"/>
  <c r="J80" i="1" s="1"/>
  <c r="E72" i="1"/>
  <c r="F72" i="1" s="1"/>
  <c r="G72" i="1" s="1"/>
  <c r="I72" i="1" s="1"/>
  <c r="E64" i="1"/>
  <c r="E50" i="1"/>
  <c r="F50" i="1" s="1"/>
  <c r="G50" i="1" s="1"/>
  <c r="I50" i="1" s="1"/>
  <c r="E42" i="1"/>
  <c r="F42" i="1" s="1"/>
  <c r="G42" i="1" s="1"/>
  <c r="I42" i="1" s="1"/>
  <c r="E34" i="1"/>
  <c r="E26" i="1"/>
  <c r="F26" i="1" s="1"/>
  <c r="G26" i="1" s="1"/>
  <c r="I26" i="1" s="1"/>
  <c r="E21" i="1"/>
  <c r="F21" i="1" s="1"/>
  <c r="G21" i="1" s="1"/>
  <c r="I21" i="1" s="1"/>
  <c r="E168" i="1"/>
  <c r="F168" i="1" s="1"/>
  <c r="G168" i="1" s="1"/>
  <c r="I168" i="1" s="1"/>
  <c r="E165" i="1"/>
  <c r="F165" i="1" s="1"/>
  <c r="G165" i="1" s="1"/>
  <c r="I165" i="1" s="1"/>
  <c r="E268" i="1"/>
  <c r="E517" i="1"/>
  <c r="F517" i="1" s="1"/>
  <c r="G517" i="1" s="1"/>
  <c r="I517" i="1" s="1"/>
  <c r="E839" i="1"/>
  <c r="F839" i="1" s="1"/>
  <c r="G839" i="1" s="1"/>
  <c r="I839" i="1" s="1"/>
  <c r="E60" i="1"/>
  <c r="F60" i="1" s="1"/>
  <c r="G60" i="1" s="1"/>
  <c r="I60" i="1" s="1"/>
  <c r="E58" i="1"/>
  <c r="F58" i="1" s="1"/>
  <c r="G58" i="1" s="1"/>
  <c r="I58" i="1" s="1"/>
  <c r="E56" i="1"/>
  <c r="F56" i="1" s="1"/>
  <c r="G56" i="1" s="1"/>
  <c r="I56" i="1" s="1"/>
  <c r="E685" i="1"/>
  <c r="F685" i="1" s="1"/>
  <c r="G685" i="1" s="1"/>
  <c r="I685" i="1" s="1"/>
  <c r="E638" i="1"/>
  <c r="F638" i="1" s="1"/>
  <c r="G638" i="1" s="1"/>
  <c r="I638" i="1" s="1"/>
  <c r="E637" i="1"/>
  <c r="F637" i="1" s="1"/>
  <c r="G637" i="1" s="1"/>
  <c r="I637" i="1" s="1"/>
  <c r="E485" i="1"/>
  <c r="F485" i="1" s="1"/>
  <c r="G485" i="1" s="1"/>
  <c r="I485" i="1" s="1"/>
  <c r="E469" i="1"/>
  <c r="F469" i="1" s="1"/>
  <c r="G469" i="1" s="1"/>
  <c r="I469" i="1" s="1"/>
  <c r="E354" i="1"/>
  <c r="F354" i="1" s="1"/>
  <c r="G354" i="1" s="1"/>
  <c r="I354" i="1" s="1"/>
  <c r="E316" i="1"/>
  <c r="F316" i="1" s="1"/>
  <c r="G316" i="1" s="1"/>
  <c r="I316" i="1" s="1"/>
  <c r="E300" i="1"/>
  <c r="E430" i="2" s="1"/>
  <c r="E284" i="1"/>
  <c r="F284" i="1" s="1"/>
  <c r="G284" i="1" s="1"/>
  <c r="I284" i="1" s="1"/>
  <c r="E258" i="1"/>
  <c r="F258" i="1" s="1"/>
  <c r="G258" i="1" s="1"/>
  <c r="I258" i="1" s="1"/>
  <c r="E248" i="1"/>
  <c r="F248" i="1" s="1"/>
  <c r="G248" i="1" s="1"/>
  <c r="I248" i="1" s="1"/>
  <c r="E178" i="1"/>
  <c r="F178" i="1" s="1"/>
  <c r="G178" i="1" s="1"/>
  <c r="I178" i="1" s="1"/>
  <c r="E159" i="1"/>
  <c r="F159" i="1" s="1"/>
  <c r="G159" i="1" s="1"/>
  <c r="J159" i="1" s="1"/>
  <c r="E151" i="1"/>
  <c r="F151" i="1" s="1"/>
  <c r="G151" i="1" s="1"/>
  <c r="I151" i="1" s="1"/>
  <c r="E142" i="1"/>
  <c r="F142" i="1" s="1"/>
  <c r="G142" i="1" s="1"/>
  <c r="J142" i="1" s="1"/>
  <c r="E134" i="1"/>
  <c r="F134" i="1" s="1"/>
  <c r="G134" i="1" s="1"/>
  <c r="J134" i="1" s="1"/>
  <c r="E126" i="1"/>
  <c r="F126" i="1" s="1"/>
  <c r="G126" i="1" s="1"/>
  <c r="J126" i="1" s="1"/>
  <c r="E118" i="1"/>
  <c r="F118" i="1" s="1"/>
  <c r="G118" i="1" s="1"/>
  <c r="I118" i="1" s="1"/>
  <c r="E110" i="1"/>
  <c r="F110" i="1" s="1"/>
  <c r="G110" i="1" s="1"/>
  <c r="I110" i="1" s="1"/>
  <c r="E102" i="1"/>
  <c r="F102" i="1" s="1"/>
  <c r="G102" i="1" s="1"/>
  <c r="I102" i="1" s="1"/>
  <c r="E94" i="1"/>
  <c r="E326" i="2" s="1"/>
  <c r="E86" i="1"/>
  <c r="F86" i="1" s="1"/>
  <c r="G86" i="1" s="1"/>
  <c r="I86" i="1" s="1"/>
  <c r="E78" i="1"/>
  <c r="F78" i="1" s="1"/>
  <c r="G78" i="1" s="1"/>
  <c r="I78" i="1" s="1"/>
  <c r="E70" i="1"/>
  <c r="F70" i="1" s="1"/>
  <c r="G70" i="1" s="1"/>
  <c r="I70" i="1" s="1"/>
  <c r="E62" i="1"/>
  <c r="F62" i="1" s="1"/>
  <c r="G62" i="1" s="1"/>
  <c r="I62" i="1" s="1"/>
  <c r="E48" i="1"/>
  <c r="F48" i="1" s="1"/>
  <c r="G48" i="1" s="1"/>
  <c r="I48" i="1" s="1"/>
  <c r="E40" i="1"/>
  <c r="F40" i="1" s="1"/>
  <c r="G40" i="1" s="1"/>
  <c r="I40" i="1" s="1"/>
  <c r="E32" i="1"/>
  <c r="F32" i="1" s="1"/>
  <c r="G32" i="1" s="1"/>
  <c r="I32" i="1" s="1"/>
  <c r="E921" i="1"/>
  <c r="F921" i="1" s="1"/>
  <c r="G921" i="1" s="1"/>
  <c r="K921" i="1" s="1"/>
  <c r="E25" i="1"/>
  <c r="F25" i="1" s="1"/>
  <c r="G25" i="1" s="1"/>
  <c r="I25" i="1" s="1"/>
  <c r="E29" i="1"/>
  <c r="E261" i="2" s="1"/>
  <c r="E33" i="1"/>
  <c r="F33" i="1" s="1"/>
  <c r="G33" i="1" s="1"/>
  <c r="I33" i="1" s="1"/>
  <c r="E37" i="1"/>
  <c r="F37" i="1" s="1"/>
  <c r="G37" i="1" s="1"/>
  <c r="I37" i="1" s="1"/>
  <c r="E41" i="1"/>
  <c r="F41" i="1" s="1"/>
  <c r="G41" i="1" s="1"/>
  <c r="I41" i="1" s="1"/>
  <c r="E45" i="1"/>
  <c r="E49" i="1"/>
  <c r="F49" i="1" s="1"/>
  <c r="G49" i="1" s="1"/>
  <c r="I49" i="1" s="1"/>
  <c r="E53" i="1"/>
  <c r="F53" i="1" s="1"/>
  <c r="G53" i="1" s="1"/>
  <c r="J53" i="1" s="1"/>
  <c r="E63" i="1"/>
  <c r="F63" i="1" s="1"/>
  <c r="G63" i="1" s="1"/>
  <c r="I63" i="1" s="1"/>
  <c r="E67" i="1"/>
  <c r="E299" i="2" s="1"/>
  <c r="E71" i="1"/>
  <c r="E303" i="2" s="1"/>
  <c r="E75" i="1"/>
  <c r="E79" i="1"/>
  <c r="F79" i="1" s="1"/>
  <c r="G79" i="1" s="1"/>
  <c r="J79" i="1" s="1"/>
  <c r="E83" i="1"/>
  <c r="E315" i="2" s="1"/>
  <c r="E87" i="1"/>
  <c r="E91" i="1"/>
  <c r="F91" i="1" s="1"/>
  <c r="G91" i="1" s="1"/>
  <c r="I91" i="1" s="1"/>
  <c r="E95" i="1"/>
  <c r="F95" i="1" s="1"/>
  <c r="G95" i="1" s="1"/>
  <c r="J95" i="1" s="1"/>
  <c r="E99" i="1"/>
  <c r="E103" i="1"/>
  <c r="F103" i="1" s="1"/>
  <c r="G103" i="1" s="1"/>
  <c r="J103" i="1" s="1"/>
  <c r="E107" i="1"/>
  <c r="E111" i="1"/>
  <c r="F111" i="1" s="1"/>
  <c r="G111" i="1" s="1"/>
  <c r="I111" i="1" s="1"/>
  <c r="E115" i="1"/>
  <c r="F115" i="1" s="1"/>
  <c r="G115" i="1" s="1"/>
  <c r="J115" i="1" s="1"/>
  <c r="E119" i="1"/>
  <c r="E123" i="1"/>
  <c r="E127" i="1"/>
  <c r="F127" i="1" s="1"/>
  <c r="G127" i="1" s="1"/>
  <c r="J127" i="1" s="1"/>
  <c r="E131" i="1"/>
  <c r="E135" i="1"/>
  <c r="F135" i="1" s="1"/>
  <c r="G135" i="1" s="1"/>
  <c r="I135" i="1" s="1"/>
  <c r="E139" i="1"/>
  <c r="E143" i="1"/>
  <c r="F143" i="1" s="1"/>
  <c r="G143" i="1" s="1"/>
  <c r="J143" i="1" s="1"/>
  <c r="E148" i="1"/>
  <c r="F148" i="1" s="1"/>
  <c r="G148" i="1" s="1"/>
  <c r="I148" i="1" s="1"/>
  <c r="E152" i="1"/>
  <c r="F152" i="1" s="1"/>
  <c r="G152" i="1" s="1"/>
  <c r="I152" i="1" s="1"/>
  <c r="E156" i="1"/>
  <c r="E162" i="1"/>
  <c r="E173" i="1"/>
  <c r="F173" i="1" s="1"/>
  <c r="G173" i="1" s="1"/>
  <c r="I173" i="1" s="1"/>
  <c r="E196" i="1"/>
  <c r="F196" i="1" s="1"/>
  <c r="G196" i="1" s="1"/>
  <c r="I196" i="1" s="1"/>
  <c r="E213" i="1"/>
  <c r="F213" i="1" s="1"/>
  <c r="G213" i="1" s="1"/>
  <c r="I213" i="1" s="1"/>
  <c r="E249" i="1"/>
  <c r="F249" i="1" s="1"/>
  <c r="G249" i="1" s="1"/>
  <c r="I249" i="1" s="1"/>
  <c r="E255" i="1"/>
  <c r="E259" i="1"/>
  <c r="F259" i="1" s="1"/>
  <c r="G259" i="1" s="1"/>
  <c r="I259" i="1" s="1"/>
  <c r="E270" i="1"/>
  <c r="E288" i="1"/>
  <c r="F288" i="1" s="1"/>
  <c r="G288" i="1" s="1"/>
  <c r="I288" i="1" s="1"/>
  <c r="E297" i="1"/>
  <c r="F297" i="1" s="1"/>
  <c r="G297" i="1" s="1"/>
  <c r="I297" i="1" s="1"/>
  <c r="E301" i="1"/>
  <c r="F301" i="1" s="1"/>
  <c r="G301" i="1" s="1"/>
  <c r="I301" i="1" s="1"/>
  <c r="E312" i="1"/>
  <c r="F312" i="1" s="1"/>
  <c r="G312" i="1" s="1"/>
  <c r="I312" i="1" s="1"/>
  <c r="E317" i="1"/>
  <c r="F317" i="1" s="1"/>
  <c r="G317" i="1" s="1"/>
  <c r="I317" i="1" s="1"/>
  <c r="E348" i="1"/>
  <c r="F348" i="1" s="1"/>
  <c r="G348" i="1" s="1"/>
  <c r="I348" i="1" s="1"/>
  <c r="E355" i="1"/>
  <c r="F355" i="1" s="1"/>
  <c r="G355" i="1" s="1"/>
  <c r="I355" i="1" s="1"/>
  <c r="E463" i="1"/>
  <c r="F463" i="1" s="1"/>
  <c r="G463" i="1" s="1"/>
  <c r="I463" i="1" s="1"/>
  <c r="E471" i="1"/>
  <c r="F471" i="1" s="1"/>
  <c r="G471" i="1" s="1"/>
  <c r="I471" i="1" s="1"/>
  <c r="E479" i="1"/>
  <c r="F479" i="1" s="1"/>
  <c r="G479" i="1" s="1"/>
  <c r="I479" i="1" s="1"/>
  <c r="E487" i="1"/>
  <c r="F487" i="1" s="1"/>
  <c r="G487" i="1" s="1"/>
  <c r="I487" i="1" s="1"/>
  <c r="E495" i="1"/>
  <c r="F495" i="1" s="1"/>
  <c r="G495" i="1" s="1"/>
  <c r="I495" i="1" s="1"/>
  <c r="E503" i="1"/>
  <c r="F503" i="1" s="1"/>
  <c r="G503" i="1" s="1"/>
  <c r="I503" i="1" s="1"/>
  <c r="E510" i="1"/>
  <c r="F510" i="1" s="1"/>
  <c r="G510" i="1" s="1"/>
  <c r="I510" i="1" s="1"/>
  <c r="E518" i="1"/>
  <c r="F518" i="1" s="1"/>
  <c r="G518" i="1" s="1"/>
  <c r="I518" i="1" s="1"/>
  <c r="E526" i="1"/>
  <c r="F526" i="1" s="1"/>
  <c r="G526" i="1" s="1"/>
  <c r="I526" i="1" s="1"/>
  <c r="E534" i="1"/>
  <c r="F534" i="1" s="1"/>
  <c r="G534" i="1" s="1"/>
  <c r="I534" i="1" s="1"/>
  <c r="E542" i="1"/>
  <c r="E491" i="2" s="1"/>
  <c r="E549" i="1"/>
  <c r="F549" i="1" s="1"/>
  <c r="G549" i="1" s="1"/>
  <c r="I549" i="1" s="1"/>
  <c r="E557" i="1"/>
  <c r="F557" i="1" s="1"/>
  <c r="G557" i="1" s="1"/>
  <c r="I557" i="1" s="1"/>
  <c r="E565" i="1"/>
  <c r="F565" i="1" s="1"/>
  <c r="G565" i="1" s="1"/>
  <c r="I565" i="1" s="1"/>
  <c r="E573" i="1"/>
  <c r="F573" i="1" s="1"/>
  <c r="G573" i="1" s="1"/>
  <c r="I573" i="1" s="1"/>
  <c r="E581" i="1"/>
  <c r="F581" i="1" s="1"/>
  <c r="G581" i="1" s="1"/>
  <c r="I581" i="1" s="1"/>
  <c r="E589" i="1"/>
  <c r="F589" i="1" s="1"/>
  <c r="G589" i="1" s="1"/>
  <c r="I589" i="1" s="1"/>
  <c r="E599" i="1"/>
  <c r="F599" i="1" s="1"/>
  <c r="G599" i="1" s="1"/>
  <c r="I599" i="1" s="1"/>
  <c r="E607" i="1"/>
  <c r="F607" i="1" s="1"/>
  <c r="G607" i="1" s="1"/>
  <c r="I607" i="1" s="1"/>
  <c r="E615" i="1"/>
  <c r="F615" i="1" s="1"/>
  <c r="G615" i="1" s="1"/>
  <c r="I615" i="1" s="1"/>
  <c r="E623" i="1"/>
  <c r="F623" i="1" s="1"/>
  <c r="G623" i="1" s="1"/>
  <c r="I623" i="1" s="1"/>
  <c r="E631" i="1"/>
  <c r="F631" i="1" s="1"/>
  <c r="G631" i="1" s="1"/>
  <c r="I631" i="1" s="1"/>
  <c r="E641" i="1"/>
  <c r="F641" i="1" s="1"/>
  <c r="G641" i="1" s="1"/>
  <c r="I641" i="1" s="1"/>
  <c r="E649" i="1"/>
  <c r="F649" i="1" s="1"/>
  <c r="G649" i="1" s="1"/>
  <c r="I649" i="1" s="1"/>
  <c r="E656" i="1"/>
  <c r="F656" i="1" s="1"/>
  <c r="G656" i="1" s="1"/>
  <c r="I656" i="1" s="1"/>
  <c r="E664" i="1"/>
  <c r="F664" i="1" s="1"/>
  <c r="G664" i="1" s="1"/>
  <c r="I664" i="1" s="1"/>
  <c r="E672" i="1"/>
  <c r="F672" i="1" s="1"/>
  <c r="G672" i="1" s="1"/>
  <c r="I672" i="1" s="1"/>
  <c r="E680" i="1"/>
  <c r="F680" i="1" s="1"/>
  <c r="G680" i="1" s="1"/>
  <c r="I680" i="1" s="1"/>
  <c r="E689" i="1"/>
  <c r="F689" i="1" s="1"/>
  <c r="G689" i="1" s="1"/>
  <c r="I689" i="1" s="1"/>
  <c r="E697" i="1"/>
  <c r="E705" i="1"/>
  <c r="F705" i="1" s="1"/>
  <c r="G705" i="1" s="1"/>
  <c r="I705" i="1" s="1"/>
  <c r="E713" i="1"/>
  <c r="F713" i="1" s="1"/>
  <c r="G713" i="1" s="1"/>
  <c r="I713" i="1" s="1"/>
  <c r="E721" i="1"/>
  <c r="F721" i="1" s="1"/>
  <c r="G721" i="1" s="1"/>
  <c r="I721" i="1" s="1"/>
  <c r="E729" i="1"/>
  <c r="F729" i="1" s="1"/>
  <c r="G729" i="1" s="1"/>
  <c r="I729" i="1" s="1"/>
  <c r="E737" i="1"/>
  <c r="E590" i="2" s="1"/>
  <c r="E744" i="1"/>
  <c r="F744" i="1" s="1"/>
  <c r="G744" i="1" s="1"/>
  <c r="I744" i="1" s="1"/>
  <c r="E752" i="1"/>
  <c r="F752" i="1" s="1"/>
  <c r="G752" i="1" s="1"/>
  <c r="I752" i="1" s="1"/>
  <c r="E760" i="1"/>
  <c r="F760" i="1" s="1"/>
  <c r="G760" i="1" s="1"/>
  <c r="I760" i="1" s="1"/>
  <c r="E767" i="1"/>
  <c r="F767" i="1" s="1"/>
  <c r="G767" i="1" s="1"/>
  <c r="I767" i="1" s="1"/>
  <c r="E774" i="1"/>
  <c r="E610" i="2" s="1"/>
  <c r="E782" i="1"/>
  <c r="E790" i="1"/>
  <c r="F790" i="1" s="1"/>
  <c r="G790" i="1" s="1"/>
  <c r="I790" i="1" s="1"/>
  <c r="E798" i="1"/>
  <c r="F798" i="1" s="1"/>
  <c r="G798" i="1" s="1"/>
  <c r="I798" i="1" s="1"/>
  <c r="E806" i="1"/>
  <c r="F806" i="1" s="1"/>
  <c r="G806" i="1" s="1"/>
  <c r="I806" i="1" s="1"/>
  <c r="E814" i="1"/>
  <c r="F814" i="1" s="1"/>
  <c r="G814" i="1" s="1"/>
  <c r="I814" i="1" s="1"/>
  <c r="E820" i="1"/>
  <c r="F820" i="1" s="1"/>
  <c r="G820" i="1" s="1"/>
  <c r="I820" i="1" s="1"/>
  <c r="E827" i="1"/>
  <c r="F827" i="1" s="1"/>
  <c r="G827" i="1" s="1"/>
  <c r="I827" i="1" s="1"/>
  <c r="E833" i="1"/>
  <c r="F833" i="1" s="1"/>
  <c r="G833" i="1" s="1"/>
  <c r="I833" i="1" s="1"/>
  <c r="E837" i="1"/>
  <c r="E842" i="1"/>
  <c r="F842" i="1" s="1"/>
  <c r="G842" i="1" s="1"/>
  <c r="I842" i="1" s="1"/>
  <c r="E847" i="1"/>
  <c r="F847" i="1" s="1"/>
  <c r="G847" i="1" s="1"/>
  <c r="I847" i="1" s="1"/>
  <c r="E851" i="1"/>
  <c r="F851" i="1" s="1"/>
  <c r="G851" i="1" s="1"/>
  <c r="I851" i="1" s="1"/>
  <c r="E855" i="1"/>
  <c r="F855" i="1" s="1"/>
  <c r="G855" i="1" s="1"/>
  <c r="I855" i="1" s="1"/>
  <c r="E859" i="1"/>
  <c r="F859" i="1" s="1"/>
  <c r="G859" i="1" s="1"/>
  <c r="I859" i="1" s="1"/>
  <c r="E863" i="1"/>
  <c r="F863" i="1" s="1"/>
  <c r="G863" i="1" s="1"/>
  <c r="I863" i="1" s="1"/>
  <c r="E868" i="1"/>
  <c r="F868" i="1" s="1"/>
  <c r="G868" i="1" s="1"/>
  <c r="I868" i="1" s="1"/>
  <c r="E872" i="1"/>
  <c r="E876" i="1"/>
  <c r="F876" i="1" s="1"/>
  <c r="G876" i="1" s="1"/>
  <c r="I876" i="1" s="1"/>
  <c r="E883" i="1"/>
  <c r="F883" i="1" s="1"/>
  <c r="G883" i="1" s="1"/>
  <c r="K883" i="1" s="1"/>
  <c r="E889" i="1"/>
  <c r="F889" i="1" s="1"/>
  <c r="G889" i="1" s="1"/>
  <c r="I889" i="1" s="1"/>
  <c r="E896" i="1"/>
  <c r="F896" i="1" s="1"/>
  <c r="G896" i="1" s="1"/>
  <c r="I896" i="1" s="1"/>
  <c r="E902" i="1"/>
  <c r="F902" i="1" s="1"/>
  <c r="G902" i="1" s="1"/>
  <c r="I902" i="1" s="1"/>
  <c r="E908" i="1"/>
  <c r="E914" i="1"/>
  <c r="F914" i="1" s="1"/>
  <c r="G914" i="1" s="1"/>
  <c r="I914" i="1" s="1"/>
  <c r="E918" i="1"/>
  <c r="F918" i="1" s="1"/>
  <c r="G918" i="1" s="1"/>
  <c r="I918" i="1" s="1"/>
  <c r="E927" i="1"/>
  <c r="F927" i="1" s="1"/>
  <c r="G927" i="1" s="1"/>
  <c r="I927" i="1" s="1"/>
  <c r="E933" i="1"/>
  <c r="F933" i="1" s="1"/>
  <c r="G933" i="1" s="1"/>
  <c r="I933" i="1" s="1"/>
  <c r="E942" i="1"/>
  <c r="F942" i="1" s="1"/>
  <c r="G942" i="1" s="1"/>
  <c r="K942" i="1" s="1"/>
  <c r="E950" i="1"/>
  <c r="F950" i="1" s="1"/>
  <c r="G950" i="1" s="1"/>
  <c r="K950" i="1" s="1"/>
  <c r="E958" i="1"/>
  <c r="F958" i="1" s="1"/>
  <c r="G958" i="1" s="1"/>
  <c r="K958" i="1" s="1"/>
  <c r="E966" i="1"/>
  <c r="E831" i="1"/>
  <c r="F831" i="1" s="1"/>
  <c r="G831" i="1" s="1"/>
  <c r="I831" i="1" s="1"/>
  <c r="E882" i="1"/>
  <c r="F882" i="1" s="1"/>
  <c r="G882" i="1" s="1"/>
  <c r="J882" i="1" s="1"/>
  <c r="E894" i="1"/>
  <c r="F894" i="1" s="1"/>
  <c r="G894" i="1" s="1"/>
  <c r="K894" i="1" s="1"/>
  <c r="E113" i="1"/>
  <c r="F113" i="1" s="1"/>
  <c r="G113" i="1" s="1"/>
  <c r="J113" i="1" s="1"/>
  <c r="E117" i="1"/>
  <c r="F117" i="1" s="1"/>
  <c r="G117" i="1" s="1"/>
  <c r="J117" i="1" s="1"/>
  <c r="E121" i="1"/>
  <c r="F121" i="1" s="1"/>
  <c r="G121" i="1" s="1"/>
  <c r="I121" i="1" s="1"/>
  <c r="E125" i="1"/>
  <c r="F125" i="1" s="1"/>
  <c r="G125" i="1" s="1"/>
  <c r="J125" i="1" s="1"/>
  <c r="E129" i="1"/>
  <c r="F129" i="1" s="1"/>
  <c r="G129" i="1" s="1"/>
  <c r="J129" i="1" s="1"/>
  <c r="E133" i="1"/>
  <c r="F133" i="1" s="1"/>
  <c r="G133" i="1" s="1"/>
  <c r="I133" i="1" s="1"/>
  <c r="E137" i="1"/>
  <c r="E141" i="1"/>
  <c r="F141" i="1" s="1"/>
  <c r="G141" i="1" s="1"/>
  <c r="J141" i="1" s="1"/>
  <c r="E145" i="1"/>
  <c r="F145" i="1" s="1"/>
  <c r="G145" i="1" s="1"/>
  <c r="J145" i="1" s="1"/>
  <c r="E150" i="1"/>
  <c r="F150" i="1" s="1"/>
  <c r="G150" i="1" s="1"/>
  <c r="I150" i="1" s="1"/>
  <c r="E154" i="1"/>
  <c r="F154" i="1" s="1"/>
  <c r="G154" i="1" s="1"/>
  <c r="I154" i="1" s="1"/>
  <c r="E158" i="1"/>
  <c r="F158" i="1" s="1"/>
  <c r="G158" i="1" s="1"/>
  <c r="J158" i="1" s="1"/>
  <c r="E171" i="1"/>
  <c r="E177" i="1"/>
  <c r="F177" i="1" s="1"/>
  <c r="G177" i="1" s="1"/>
  <c r="I177" i="1" s="1"/>
  <c r="E202" i="1"/>
  <c r="F202" i="1" s="1"/>
  <c r="G202" i="1" s="1"/>
  <c r="J202" i="1" s="1"/>
  <c r="E246" i="1"/>
  <c r="F246" i="1" s="1"/>
  <c r="G246" i="1" s="1"/>
  <c r="I246" i="1" s="1"/>
  <c r="E251" i="1"/>
  <c r="E257" i="1"/>
  <c r="F257" i="1" s="1"/>
  <c r="G257" i="1" s="1"/>
  <c r="I257" i="1" s="1"/>
  <c r="E263" i="1"/>
  <c r="F263" i="1" s="1"/>
  <c r="G263" i="1" s="1"/>
  <c r="I263" i="1" s="1"/>
  <c r="E283" i="1"/>
  <c r="E291" i="1"/>
  <c r="F291" i="1" s="1"/>
  <c r="G291" i="1" s="1"/>
  <c r="I291" i="1" s="1"/>
  <c r="E299" i="1"/>
  <c r="E429" i="2" s="1"/>
  <c r="E307" i="1"/>
  <c r="F307" i="1" s="1"/>
  <c r="G307" i="1" s="1"/>
  <c r="I307" i="1" s="1"/>
  <c r="E315" i="1"/>
  <c r="E437" i="2" s="1"/>
  <c r="E321" i="1"/>
  <c r="F321" i="1" s="1"/>
  <c r="G321" i="1" s="1"/>
  <c r="I321" i="1" s="1"/>
  <c r="E350" i="1"/>
  <c r="F350" i="1" s="1"/>
  <c r="G350" i="1" s="1"/>
  <c r="I350" i="1" s="1"/>
  <c r="E459" i="1"/>
  <c r="F459" i="1" s="1"/>
  <c r="G459" i="1" s="1"/>
  <c r="I459" i="1" s="1"/>
  <c r="E467" i="1"/>
  <c r="F467" i="1" s="1"/>
  <c r="G467" i="1" s="1"/>
  <c r="I467" i="1" s="1"/>
  <c r="E475" i="1"/>
  <c r="F475" i="1" s="1"/>
  <c r="G475" i="1" s="1"/>
  <c r="I475" i="1" s="1"/>
  <c r="E483" i="1"/>
  <c r="F483" i="1" s="1"/>
  <c r="G483" i="1" s="1"/>
  <c r="I483" i="1" s="1"/>
  <c r="E491" i="1"/>
  <c r="F491" i="1" s="1"/>
  <c r="G491" i="1" s="1"/>
  <c r="I491" i="1" s="1"/>
  <c r="E499" i="1"/>
  <c r="F499" i="1" s="1"/>
  <c r="G499" i="1" s="1"/>
  <c r="I499" i="1" s="1"/>
  <c r="E506" i="1"/>
  <c r="F506" i="1" s="1"/>
  <c r="G506" i="1" s="1"/>
  <c r="I506" i="1" s="1"/>
  <c r="E514" i="1"/>
  <c r="F514" i="1" s="1"/>
  <c r="G514" i="1" s="1"/>
  <c r="I514" i="1" s="1"/>
  <c r="E522" i="1"/>
  <c r="E530" i="1"/>
  <c r="F530" i="1" s="1"/>
  <c r="G530" i="1" s="1"/>
  <c r="I530" i="1" s="1"/>
  <c r="E538" i="1"/>
  <c r="E546" i="1"/>
  <c r="F546" i="1" s="1"/>
  <c r="G546" i="1" s="1"/>
  <c r="I546" i="1" s="1"/>
  <c r="E553" i="1"/>
  <c r="F553" i="1" s="1"/>
  <c r="G553" i="1" s="1"/>
  <c r="I553" i="1" s="1"/>
  <c r="E561" i="1"/>
  <c r="F561" i="1" s="1"/>
  <c r="G561" i="1" s="1"/>
  <c r="I561" i="1" s="1"/>
  <c r="E569" i="1"/>
  <c r="F569" i="1" s="1"/>
  <c r="G569" i="1" s="1"/>
  <c r="I569" i="1" s="1"/>
  <c r="E577" i="1"/>
  <c r="F577" i="1" s="1"/>
  <c r="G577" i="1" s="1"/>
  <c r="I577" i="1" s="1"/>
  <c r="E585" i="1"/>
  <c r="F585" i="1" s="1"/>
  <c r="G585" i="1" s="1"/>
  <c r="I585" i="1" s="1"/>
  <c r="E593" i="1"/>
  <c r="F593" i="1" s="1"/>
  <c r="G593" i="1" s="1"/>
  <c r="I593" i="1" s="1"/>
  <c r="E603" i="1"/>
  <c r="F603" i="1" s="1"/>
  <c r="G603" i="1" s="1"/>
  <c r="I603" i="1" s="1"/>
  <c r="E611" i="1"/>
  <c r="F611" i="1" s="1"/>
  <c r="G611" i="1" s="1"/>
  <c r="I611" i="1" s="1"/>
  <c r="E619" i="1"/>
  <c r="E530" i="2" s="1"/>
  <c r="E627" i="1"/>
  <c r="F627" i="1" s="1"/>
  <c r="G627" i="1" s="1"/>
  <c r="I627" i="1" s="1"/>
  <c r="E635" i="1"/>
  <c r="F635" i="1" s="1"/>
  <c r="G635" i="1" s="1"/>
  <c r="I635" i="1" s="1"/>
  <c r="E645" i="1"/>
  <c r="F645" i="1" s="1"/>
  <c r="G645" i="1" s="1"/>
  <c r="I645" i="1" s="1"/>
  <c r="E652" i="1"/>
  <c r="E547" i="2" s="1"/>
  <c r="E660" i="1"/>
  <c r="E551" i="2" s="1"/>
  <c r="E668" i="1"/>
  <c r="E555" i="2" s="1"/>
  <c r="E676" i="1"/>
  <c r="E686" i="1"/>
  <c r="F686" i="1" s="1"/>
  <c r="G686" i="1" s="1"/>
  <c r="I686" i="1" s="1"/>
  <c r="E693" i="1"/>
  <c r="E568" i="2" s="1"/>
  <c r="E701" i="1"/>
  <c r="E572" i="2" s="1"/>
  <c r="E708" i="1"/>
  <c r="F708" i="1" s="1"/>
  <c r="G708" i="1" s="1"/>
  <c r="I708" i="1" s="1"/>
  <c r="E717" i="1"/>
  <c r="F717" i="1" s="1"/>
  <c r="G717" i="1" s="1"/>
  <c r="I717" i="1" s="1"/>
  <c r="E725" i="1"/>
  <c r="F725" i="1" s="1"/>
  <c r="G725" i="1" s="1"/>
  <c r="I725" i="1" s="1"/>
  <c r="E733" i="1"/>
  <c r="F733" i="1" s="1"/>
  <c r="G733" i="1" s="1"/>
  <c r="I733" i="1" s="1"/>
  <c r="E741" i="1"/>
  <c r="F741" i="1" s="1"/>
  <c r="G741" i="1" s="1"/>
  <c r="I741" i="1" s="1"/>
  <c r="E748" i="1"/>
  <c r="F748" i="1" s="1"/>
  <c r="G748" i="1" s="1"/>
  <c r="I748" i="1" s="1"/>
  <c r="E756" i="1"/>
  <c r="F756" i="1" s="1"/>
  <c r="G756" i="1" s="1"/>
  <c r="I756" i="1" s="1"/>
  <c r="E763" i="1"/>
  <c r="F763" i="1" s="1"/>
  <c r="G763" i="1" s="1"/>
  <c r="I763" i="1" s="1"/>
  <c r="E770" i="1"/>
  <c r="F770" i="1" s="1"/>
  <c r="G770" i="1" s="1"/>
  <c r="I770" i="1" s="1"/>
  <c r="E778" i="1"/>
  <c r="F778" i="1" s="1"/>
  <c r="G778" i="1" s="1"/>
  <c r="I778" i="1" s="1"/>
  <c r="E786" i="1"/>
  <c r="E794" i="1"/>
  <c r="E620" i="2" s="1"/>
  <c r="E802" i="1"/>
  <c r="F802" i="1" s="1"/>
  <c r="G802" i="1" s="1"/>
  <c r="I802" i="1" s="1"/>
  <c r="E810" i="1"/>
  <c r="E628" i="2" s="1"/>
  <c r="E817" i="1"/>
  <c r="F817" i="1" s="1"/>
  <c r="G817" i="1" s="1"/>
  <c r="I817" i="1" s="1"/>
  <c r="E822" i="1"/>
  <c r="F822" i="1" s="1"/>
  <c r="G822" i="1" s="1"/>
  <c r="I822" i="1" s="1"/>
  <c r="E830" i="1"/>
  <c r="F830" i="1" s="1"/>
  <c r="G830" i="1" s="1"/>
  <c r="I830" i="1" s="1"/>
  <c r="E835" i="1"/>
  <c r="E645" i="2" s="1"/>
  <c r="E840" i="1"/>
  <c r="E845" i="1"/>
  <c r="E653" i="2" s="1"/>
  <c r="E849" i="1"/>
  <c r="E657" i="2" s="1"/>
  <c r="E853" i="1"/>
  <c r="F853" i="1" s="1"/>
  <c r="G853" i="1" s="1"/>
  <c r="I853" i="1" s="1"/>
  <c r="E857" i="1"/>
  <c r="E665" i="2" s="1"/>
  <c r="E861" i="1"/>
  <c r="E669" i="2" s="1"/>
  <c r="E866" i="1"/>
  <c r="F866" i="1" s="1"/>
  <c r="G866" i="1" s="1"/>
  <c r="K866" i="1" s="1"/>
  <c r="E870" i="1"/>
  <c r="E677" i="2" s="1"/>
  <c r="E874" i="1"/>
  <c r="E879" i="1"/>
  <c r="F879" i="1" s="1"/>
  <c r="G879" i="1" s="1"/>
  <c r="K879" i="1" s="1"/>
  <c r="E885" i="1"/>
  <c r="E690" i="2" s="1"/>
  <c r="E892" i="1"/>
  <c r="F892" i="1" s="1"/>
  <c r="G892" i="1" s="1"/>
  <c r="K892" i="1" s="1"/>
  <c r="E899" i="1"/>
  <c r="F899" i="1" s="1"/>
  <c r="G899" i="1" s="1"/>
  <c r="K899" i="1" s="1"/>
  <c r="E905" i="1"/>
  <c r="E703" i="2" s="1"/>
  <c r="E910" i="1"/>
  <c r="F910" i="1" s="1"/>
  <c r="G910" i="1" s="1"/>
  <c r="I910" i="1" s="1"/>
  <c r="E916" i="1"/>
  <c r="F916" i="1" s="1"/>
  <c r="G916" i="1" s="1"/>
  <c r="I916" i="1" s="1"/>
  <c r="E924" i="1"/>
  <c r="E931" i="1"/>
  <c r="F931" i="1" s="1"/>
  <c r="G931" i="1" s="1"/>
  <c r="I931" i="1" s="1"/>
  <c r="E936" i="1"/>
  <c r="F936" i="1" s="1"/>
  <c r="G936" i="1" s="1"/>
  <c r="K936" i="1" s="1"/>
  <c r="E946" i="1"/>
  <c r="F946" i="1" s="1"/>
  <c r="G946" i="1" s="1"/>
  <c r="K946" i="1" s="1"/>
  <c r="E953" i="1"/>
  <c r="F953" i="1" s="1"/>
  <c r="G953" i="1" s="1"/>
  <c r="K953" i="1" s="1"/>
  <c r="E962" i="1"/>
  <c r="F962" i="1" s="1"/>
  <c r="G962" i="1" s="1"/>
  <c r="I962" i="1" s="1"/>
  <c r="E826" i="1"/>
  <c r="F826" i="1" s="1"/>
  <c r="G826" i="1" s="1"/>
  <c r="K826" i="1" s="1"/>
  <c r="E878" i="1"/>
  <c r="E685" i="2" s="1"/>
  <c r="E888" i="1"/>
  <c r="F888" i="1" s="1"/>
  <c r="G888" i="1" s="1"/>
  <c r="K888" i="1" s="1"/>
  <c r="E897" i="1"/>
  <c r="F897" i="1" s="1"/>
  <c r="G897" i="1" s="1"/>
  <c r="J897" i="1" s="1"/>
  <c r="E920" i="1"/>
  <c r="F920" i="1" s="1"/>
  <c r="G920" i="1" s="1"/>
  <c r="K920" i="1" s="1"/>
  <c r="E938" i="1"/>
  <c r="F938" i="1" s="1"/>
  <c r="G938" i="1" s="1"/>
  <c r="K938" i="1" s="1"/>
  <c r="E945" i="1"/>
  <c r="F945" i="1" s="1"/>
  <c r="G945" i="1" s="1"/>
  <c r="K945" i="1" s="1"/>
  <c r="E954" i="1"/>
  <c r="F954" i="1" s="1"/>
  <c r="G954" i="1" s="1"/>
  <c r="K954" i="1" s="1"/>
  <c r="E963" i="1"/>
  <c r="F963" i="1" s="1"/>
  <c r="G963" i="1" s="1"/>
  <c r="K963" i="1" s="1"/>
  <c r="E977" i="1"/>
  <c r="F977" i="1" s="1"/>
  <c r="G977" i="1" s="1"/>
  <c r="K977" i="1" s="1"/>
  <c r="E986" i="1"/>
  <c r="F986" i="1" s="1"/>
  <c r="G986" i="1" s="1"/>
  <c r="K986" i="1" s="1"/>
  <c r="E993" i="1"/>
  <c r="F993" i="1" s="1"/>
  <c r="G993" i="1" s="1"/>
  <c r="J993" i="1" s="1"/>
  <c r="E353" i="1"/>
  <c r="F353" i="1" s="1"/>
  <c r="G353" i="1" s="1"/>
  <c r="I353" i="1" s="1"/>
  <c r="E364" i="1"/>
  <c r="E159" i="2" s="1"/>
  <c r="E371" i="1"/>
  <c r="F371" i="1" s="1"/>
  <c r="G371" i="1" s="1"/>
  <c r="I371" i="1" s="1"/>
  <c r="E390" i="1"/>
  <c r="F390" i="1" s="1"/>
  <c r="G390" i="1" s="1"/>
  <c r="I390" i="1" s="1"/>
  <c r="E396" i="1"/>
  <c r="E409" i="1"/>
  <c r="F409" i="1" s="1"/>
  <c r="G409" i="1" s="1"/>
  <c r="I409" i="1" s="1"/>
  <c r="E493" i="1"/>
  <c r="F493" i="1" s="1"/>
  <c r="G493" i="1" s="1"/>
  <c r="I493" i="1" s="1"/>
  <c r="E477" i="1"/>
  <c r="F477" i="1" s="1"/>
  <c r="G477" i="1" s="1"/>
  <c r="I477" i="1" s="1"/>
  <c r="E461" i="1"/>
  <c r="F461" i="1" s="1"/>
  <c r="G461" i="1" s="1"/>
  <c r="I461" i="1" s="1"/>
  <c r="E344" i="1"/>
  <c r="F344" i="1" s="1"/>
  <c r="G344" i="1" s="1"/>
  <c r="I344" i="1" s="1"/>
  <c r="E309" i="1"/>
  <c r="F309" i="1" s="1"/>
  <c r="G309" i="1" s="1"/>
  <c r="I309" i="1" s="1"/>
  <c r="E292" i="1"/>
  <c r="F292" i="1" s="1"/>
  <c r="G292" i="1" s="1"/>
  <c r="I292" i="1" s="1"/>
  <c r="E264" i="1"/>
  <c r="F264" i="1" s="1"/>
  <c r="G264" i="1" s="1"/>
  <c r="I264" i="1" s="1"/>
  <c r="E252" i="1"/>
  <c r="F252" i="1" s="1"/>
  <c r="G252" i="1" s="1"/>
  <c r="I252" i="1" s="1"/>
  <c r="E210" i="1"/>
  <c r="F210" i="1" s="1"/>
  <c r="G210" i="1" s="1"/>
  <c r="I210" i="1" s="1"/>
  <c r="E172" i="1"/>
  <c r="E155" i="1"/>
  <c r="F155" i="1" s="1"/>
  <c r="G155" i="1" s="1"/>
  <c r="J155" i="1" s="1"/>
  <c r="E146" i="1"/>
  <c r="F146" i="1" s="1"/>
  <c r="G146" i="1" s="1"/>
  <c r="J146" i="1" s="1"/>
  <c r="E138" i="1"/>
  <c r="F138" i="1" s="1"/>
  <c r="G138" i="1" s="1"/>
  <c r="I138" i="1" s="1"/>
  <c r="E130" i="1"/>
  <c r="E122" i="1"/>
  <c r="F122" i="1" s="1"/>
  <c r="G122" i="1" s="1"/>
  <c r="J122" i="1" s="1"/>
  <c r="E114" i="1"/>
  <c r="F114" i="1" s="1"/>
  <c r="G114" i="1" s="1"/>
  <c r="J114" i="1" s="1"/>
  <c r="E106" i="1"/>
  <c r="F106" i="1" s="1"/>
  <c r="G106" i="1" s="1"/>
  <c r="I106" i="1" s="1"/>
  <c r="E98" i="1"/>
  <c r="E330" i="2" s="1"/>
  <c r="E90" i="1"/>
  <c r="F90" i="1" s="1"/>
  <c r="G90" i="1" s="1"/>
  <c r="I90" i="1" s="1"/>
  <c r="E82" i="1"/>
  <c r="F82" i="1" s="1"/>
  <c r="G82" i="1" s="1"/>
  <c r="I82" i="1" s="1"/>
  <c r="E74" i="1"/>
  <c r="F74" i="1" s="1"/>
  <c r="G74" i="1" s="1"/>
  <c r="I74" i="1" s="1"/>
  <c r="E66" i="1"/>
  <c r="E52" i="1"/>
  <c r="F52" i="1" s="1"/>
  <c r="G52" i="1" s="1"/>
  <c r="I52" i="1" s="1"/>
  <c r="E44" i="1"/>
  <c r="F44" i="1" s="1"/>
  <c r="G44" i="1" s="1"/>
  <c r="I44" i="1" s="1"/>
  <c r="E36" i="1"/>
  <c r="F36" i="1" s="1"/>
  <c r="G36" i="1" s="1"/>
  <c r="I36" i="1" s="1"/>
  <c r="E28" i="1"/>
  <c r="F28" i="1" s="1"/>
  <c r="G28" i="1" s="1"/>
  <c r="I28" i="1" s="1"/>
  <c r="E109" i="1"/>
  <c r="F109" i="1" s="1"/>
  <c r="G109" i="1" s="1"/>
  <c r="I109" i="1" s="1"/>
  <c r="E105" i="1"/>
  <c r="F105" i="1" s="1"/>
  <c r="G105" i="1" s="1"/>
  <c r="I105" i="1" s="1"/>
  <c r="E101" i="1"/>
  <c r="F101" i="1" s="1"/>
  <c r="G101" i="1" s="1"/>
  <c r="J101" i="1" s="1"/>
  <c r="E97" i="1"/>
  <c r="E93" i="1"/>
  <c r="F93" i="1" s="1"/>
  <c r="G93" i="1" s="1"/>
  <c r="I93" i="1" s="1"/>
  <c r="E89" i="1"/>
  <c r="E322" i="2" s="1"/>
  <c r="E85" i="1"/>
  <c r="E81" i="1"/>
  <c r="E313" i="2" s="1"/>
  <c r="E77" i="1"/>
  <c r="F77" i="1" s="1"/>
  <c r="G77" i="1" s="1"/>
  <c r="J77" i="1" s="1"/>
  <c r="E73" i="1"/>
  <c r="F73" i="1" s="1"/>
  <c r="G73" i="1" s="1"/>
  <c r="J73" i="1" s="1"/>
  <c r="E69" i="1"/>
  <c r="F69" i="1" s="1"/>
  <c r="G69" i="1" s="1"/>
  <c r="I69" i="1" s="1"/>
  <c r="E65" i="1"/>
  <c r="F65" i="1" s="1"/>
  <c r="G65" i="1" s="1"/>
  <c r="J65" i="1" s="1"/>
  <c r="E61" i="1"/>
  <c r="F61" i="1" s="1"/>
  <c r="G61" i="1" s="1"/>
  <c r="I61" i="1" s="1"/>
  <c r="E51" i="1"/>
  <c r="F51" i="1" s="1"/>
  <c r="G51" i="1" s="1"/>
  <c r="I51" i="1" s="1"/>
  <c r="E47" i="1"/>
  <c r="E43" i="1"/>
  <c r="F43" i="1" s="1"/>
  <c r="G43" i="1" s="1"/>
  <c r="J43" i="1" s="1"/>
  <c r="E39" i="1"/>
  <c r="E271" i="2" s="1"/>
  <c r="E35" i="1"/>
  <c r="F35" i="1" s="1"/>
  <c r="G35" i="1" s="1"/>
  <c r="I35" i="1" s="1"/>
  <c r="E31" i="1"/>
  <c r="F31" i="1" s="1"/>
  <c r="G31" i="1" s="1"/>
  <c r="I31" i="1" s="1"/>
  <c r="E27" i="1"/>
  <c r="F27" i="1" s="1"/>
  <c r="G27" i="1" s="1"/>
  <c r="I27" i="1" s="1"/>
  <c r="E23" i="1"/>
  <c r="E720" i="1"/>
  <c r="F720" i="1" s="1"/>
  <c r="G720" i="1" s="1"/>
  <c r="I720" i="1" s="1"/>
  <c r="E718" i="1"/>
  <c r="F718" i="1" s="1"/>
  <c r="G718" i="1" s="1"/>
  <c r="I718" i="1" s="1"/>
  <c r="E716" i="1"/>
  <c r="F716" i="1" s="1"/>
  <c r="G716" i="1" s="1"/>
  <c r="I716" i="1" s="1"/>
  <c r="E714" i="1"/>
  <c r="F714" i="1" s="1"/>
  <c r="G714" i="1" s="1"/>
  <c r="I714" i="1" s="1"/>
  <c r="E712" i="1"/>
  <c r="F712" i="1"/>
  <c r="G712" i="1" s="1"/>
  <c r="I712" i="1" s="1"/>
  <c r="E710" i="1"/>
  <c r="F710" i="1" s="1"/>
  <c r="G710" i="1" s="1"/>
  <c r="I710" i="1" s="1"/>
  <c r="E709" i="1"/>
  <c r="F709" i="1" s="1"/>
  <c r="G709" i="1" s="1"/>
  <c r="I709" i="1" s="1"/>
  <c r="E667" i="1"/>
  <c r="F667" i="1" s="1"/>
  <c r="G667" i="1" s="1"/>
  <c r="I667" i="1" s="1"/>
  <c r="E644" i="1"/>
  <c r="F644" i="1" s="1"/>
  <c r="G644" i="1" s="1"/>
  <c r="I644" i="1" s="1"/>
  <c r="E642" i="1"/>
  <c r="F642" i="1" s="1"/>
  <c r="G642" i="1" s="1"/>
  <c r="I642" i="1" s="1"/>
  <c r="E646" i="1"/>
  <c r="F646" i="1" s="1"/>
  <c r="G646" i="1" s="1"/>
  <c r="I646" i="1" s="1"/>
  <c r="E606" i="1"/>
  <c r="F606" i="1" s="1"/>
  <c r="G606" i="1" s="1"/>
  <c r="I606" i="1" s="1"/>
  <c r="E574" i="1"/>
  <c r="F574" i="1" s="1"/>
  <c r="G574" i="1" s="1"/>
  <c r="I574" i="1" s="1"/>
  <c r="E543" i="1"/>
  <c r="F543" i="1" s="1"/>
  <c r="G543" i="1" s="1"/>
  <c r="I543" i="1" s="1"/>
  <c r="E533" i="1"/>
  <c r="F533" i="1" s="1"/>
  <c r="G533" i="1" s="1"/>
  <c r="I533" i="1" s="1"/>
  <c r="E486" i="1"/>
  <c r="F486" i="1" s="1"/>
  <c r="G486" i="1" s="1"/>
  <c r="I486" i="1" s="1"/>
  <c r="E458" i="1"/>
  <c r="F458" i="1" s="1"/>
  <c r="G458" i="1" s="1"/>
  <c r="I458" i="1" s="1"/>
  <c r="E457" i="1"/>
  <c r="E251" i="2" s="1"/>
  <c r="E452" i="1"/>
  <c r="F452" i="1" s="1"/>
  <c r="G452" i="1" s="1"/>
  <c r="I452" i="1" s="1"/>
  <c r="E451" i="1"/>
  <c r="F451" i="1" s="1"/>
  <c r="G451" i="1" s="1"/>
  <c r="I451" i="1" s="1"/>
  <c r="E450" i="1"/>
  <c r="E442" i="1"/>
  <c r="F442" i="1" s="1"/>
  <c r="G442" i="1" s="1"/>
  <c r="I442" i="1" s="1"/>
  <c r="E441" i="1"/>
  <c r="F441" i="1" s="1"/>
  <c r="G441" i="1" s="1"/>
  <c r="I441" i="1" s="1"/>
  <c r="E440" i="1"/>
  <c r="F440" i="1" s="1"/>
  <c r="G440" i="1" s="1"/>
  <c r="I440" i="1" s="1"/>
  <c r="E439" i="1"/>
  <c r="F439" i="1" s="1"/>
  <c r="G439" i="1" s="1"/>
  <c r="I439" i="1" s="1"/>
  <c r="E431" i="1"/>
  <c r="F431" i="1" s="1"/>
  <c r="G431" i="1" s="1"/>
  <c r="I431" i="1" s="1"/>
  <c r="E430" i="1"/>
  <c r="F430" i="1" s="1"/>
  <c r="G430" i="1" s="1"/>
  <c r="I430" i="1" s="1"/>
  <c r="E402" i="1"/>
  <c r="F402" i="1" s="1"/>
  <c r="G402" i="1" s="1"/>
  <c r="I402" i="1" s="1"/>
  <c r="E406" i="1"/>
  <c r="F406" i="1" s="1"/>
  <c r="G406" i="1" s="1"/>
  <c r="I406" i="1" s="1"/>
  <c r="E401" i="1"/>
  <c r="E195" i="2" s="1"/>
  <c r="E400" i="1"/>
  <c r="E194" i="2" s="1"/>
  <c r="E399" i="1"/>
  <c r="F399" i="1" s="1"/>
  <c r="G399" i="1" s="1"/>
  <c r="I399" i="1" s="1"/>
  <c r="E397" i="1"/>
  <c r="E191" i="2" s="1"/>
  <c r="E386" i="1"/>
  <c r="E385" i="1"/>
  <c r="F385" i="1" s="1"/>
  <c r="G385" i="1" s="1"/>
  <c r="I385" i="1" s="1"/>
  <c r="E384" i="1"/>
  <c r="F384" i="1" s="1"/>
  <c r="G384" i="1" s="1"/>
  <c r="I384" i="1" s="1"/>
  <c r="E383" i="1"/>
  <c r="F383" i="1" s="1"/>
  <c r="G383" i="1" s="1"/>
  <c r="I383" i="1" s="1"/>
  <c r="E382" i="1"/>
  <c r="F382" i="1" s="1"/>
  <c r="G382" i="1" s="1"/>
  <c r="I382" i="1" s="1"/>
  <c r="E381" i="1"/>
  <c r="E175" i="2" s="1"/>
  <c r="E380" i="1"/>
  <c r="F380" i="1" s="1"/>
  <c r="G380" i="1" s="1"/>
  <c r="I380" i="1" s="1"/>
  <c r="E379" i="1"/>
  <c r="F379" i="1" s="1"/>
  <c r="G379" i="1" s="1"/>
  <c r="I379" i="1" s="1"/>
  <c r="E378" i="1"/>
  <c r="F378" i="1" s="1"/>
  <c r="G378" i="1" s="1"/>
  <c r="I378" i="1" s="1"/>
  <c r="E377" i="1"/>
  <c r="E374" i="1"/>
  <c r="F374" i="1" s="1"/>
  <c r="G374" i="1" s="1"/>
  <c r="I374" i="1" s="1"/>
  <c r="E373" i="1"/>
  <c r="E167" i="2" s="1"/>
  <c r="G567" i="3"/>
  <c r="G416" i="3"/>
  <c r="AC416" i="3" s="1"/>
  <c r="Z151" i="3"/>
  <c r="E922" i="1"/>
  <c r="E975" i="1"/>
  <c r="F975" i="1" s="1"/>
  <c r="G975" i="1" s="1"/>
  <c r="K975" i="1" s="1"/>
  <c r="E973" i="1"/>
  <c r="F973" i="1" s="1"/>
  <c r="G973" i="1" s="1"/>
  <c r="K973" i="1" s="1"/>
  <c r="E974" i="1"/>
  <c r="F974" i="1" s="1"/>
  <c r="G974" i="1" s="1"/>
  <c r="K974" i="1" s="1"/>
  <c r="E972" i="1"/>
  <c r="F972" i="1" s="1"/>
  <c r="G972" i="1" s="1"/>
  <c r="K972" i="1" s="1"/>
  <c r="E955" i="1"/>
  <c r="F955" i="1" s="1"/>
  <c r="G955" i="1" s="1"/>
  <c r="K955" i="1" s="1"/>
  <c r="E969" i="1"/>
  <c r="F969" i="1" s="1"/>
  <c r="G969" i="1" s="1"/>
  <c r="K969" i="1" s="1"/>
  <c r="E934" i="1"/>
  <c r="F934" i="1" s="1"/>
  <c r="G934" i="1" s="1"/>
  <c r="K934" i="1" s="1"/>
  <c r="E928" i="1"/>
  <c r="E721" i="2" s="1"/>
  <c r="E912" i="1"/>
  <c r="F912" i="1" s="1"/>
  <c r="G912" i="1" s="1"/>
  <c r="K912" i="1" s="1"/>
  <c r="E911" i="1"/>
  <c r="F911" i="1" s="1"/>
  <c r="G911" i="1" s="1"/>
  <c r="K911" i="1" s="1"/>
  <c r="E923" i="1"/>
  <c r="F923" i="1" s="1"/>
  <c r="G923" i="1" s="1"/>
  <c r="K923" i="1" s="1"/>
  <c r="G485" i="3"/>
  <c r="I485" i="3" s="1"/>
  <c r="G408" i="3"/>
  <c r="AF408" i="3" s="1"/>
  <c r="G128" i="3"/>
  <c r="AC128" i="3" s="1"/>
  <c r="E926" i="3"/>
  <c r="F926" i="3" s="1"/>
  <c r="E81" i="3"/>
  <c r="F81" i="3" s="1"/>
  <c r="E77" i="3"/>
  <c r="F77" i="3" s="1"/>
  <c r="E73" i="3"/>
  <c r="F73" i="3" s="1"/>
  <c r="E69" i="3"/>
  <c r="F69" i="3" s="1"/>
  <c r="E65" i="3"/>
  <c r="F65" i="3" s="1"/>
  <c r="E84" i="3"/>
  <c r="F84" i="3" s="1"/>
  <c r="E80" i="3"/>
  <c r="F80" i="3" s="1"/>
  <c r="E76" i="3"/>
  <c r="F76" i="3" s="1"/>
  <c r="E72" i="3"/>
  <c r="F72" i="3" s="1"/>
  <c r="E83" i="3"/>
  <c r="F83" i="3" s="1"/>
  <c r="E79" i="3"/>
  <c r="F79" i="3" s="1"/>
  <c r="E75" i="3"/>
  <c r="F75" i="3" s="1"/>
  <c r="Z75" i="3" s="1"/>
  <c r="E82" i="3"/>
  <c r="F82" i="3" s="1"/>
  <c r="E78" i="3"/>
  <c r="F78" i="3" s="1"/>
  <c r="E74" i="3"/>
  <c r="F74" i="3" s="1"/>
  <c r="E70" i="3"/>
  <c r="F70" i="3" s="1"/>
  <c r="E66" i="3"/>
  <c r="F66" i="3" s="1"/>
  <c r="E62" i="3"/>
  <c r="F62" i="3" s="1"/>
  <c r="E58" i="3"/>
  <c r="F58" i="3" s="1"/>
  <c r="G58" i="3" s="1"/>
  <c r="E54" i="3"/>
  <c r="F54" i="3" s="1"/>
  <c r="E50" i="3"/>
  <c r="F50" i="3" s="1"/>
  <c r="E46" i="3"/>
  <c r="F46" i="3" s="1"/>
  <c r="E42" i="3"/>
  <c r="F42" i="3" s="1"/>
  <c r="E41" i="3"/>
  <c r="F41" i="3" s="1"/>
  <c r="G41" i="3" s="1"/>
  <c r="E40" i="3"/>
  <c r="F40" i="3" s="1"/>
  <c r="Z40" i="3" s="1"/>
  <c r="E39" i="3"/>
  <c r="F39" i="3" s="1"/>
  <c r="E38" i="3"/>
  <c r="F38" i="3" s="1"/>
  <c r="E37" i="3"/>
  <c r="F37" i="3" s="1"/>
  <c r="E36" i="3"/>
  <c r="F36" i="3" s="1"/>
  <c r="E35" i="3"/>
  <c r="F35" i="3" s="1"/>
  <c r="E34" i="3"/>
  <c r="F34" i="3" s="1"/>
  <c r="Z34" i="3" s="1"/>
  <c r="E21" i="3"/>
  <c r="F21" i="3" s="1"/>
  <c r="E22" i="3"/>
  <c r="F22" i="3" s="1"/>
  <c r="E23" i="3"/>
  <c r="F23" i="3" s="1"/>
  <c r="E24" i="3"/>
  <c r="F24" i="3" s="1"/>
  <c r="Z24" i="3" s="1"/>
  <c r="E25" i="3"/>
  <c r="F25" i="3" s="1"/>
  <c r="E26" i="3"/>
  <c r="F26" i="3" s="1"/>
  <c r="E27" i="3"/>
  <c r="F27" i="3" s="1"/>
  <c r="G27" i="3" s="1"/>
  <c r="I27" i="3" s="1"/>
  <c r="E28" i="3"/>
  <c r="F28" i="3" s="1"/>
  <c r="E29" i="3"/>
  <c r="F29" i="3" s="1"/>
  <c r="E30" i="3"/>
  <c r="F30" i="3" s="1"/>
  <c r="E31" i="3"/>
  <c r="F31" i="3" s="1"/>
  <c r="E32" i="3"/>
  <c r="F32" i="3" s="1"/>
  <c r="E33" i="3"/>
  <c r="F33" i="3" s="1"/>
  <c r="E45" i="3"/>
  <c r="F45" i="3" s="1"/>
  <c r="E48" i="3"/>
  <c r="F48" i="3" s="1"/>
  <c r="Z48" i="3" s="1"/>
  <c r="E53" i="3"/>
  <c r="F53" i="3" s="1"/>
  <c r="E56" i="3"/>
  <c r="F56" i="3" s="1"/>
  <c r="E61" i="3"/>
  <c r="F61" i="3" s="1"/>
  <c r="E64" i="3"/>
  <c r="F64" i="3" s="1"/>
  <c r="AB14" i="3"/>
  <c r="E47" i="3"/>
  <c r="F47" i="3" s="1"/>
  <c r="E55" i="3"/>
  <c r="F55" i="3" s="1"/>
  <c r="E63" i="3"/>
  <c r="F63" i="3" s="1"/>
  <c r="G63" i="3" s="1"/>
  <c r="I63" i="3" s="1"/>
  <c r="E44" i="3"/>
  <c r="F44" i="3" s="1"/>
  <c r="G44" i="3" s="1"/>
  <c r="E49" i="3"/>
  <c r="F49" i="3" s="1"/>
  <c r="E52" i="3"/>
  <c r="F52" i="3" s="1"/>
  <c r="E57" i="3"/>
  <c r="F57" i="3" s="1"/>
  <c r="E60" i="3"/>
  <c r="F60" i="3" s="1"/>
  <c r="G60" i="3" s="1"/>
  <c r="E43" i="3"/>
  <c r="F43" i="3" s="1"/>
  <c r="E51" i="3"/>
  <c r="F51" i="3" s="1"/>
  <c r="E59" i="3"/>
  <c r="F59" i="3" s="1"/>
  <c r="E67" i="3"/>
  <c r="F67" i="3" s="1"/>
  <c r="E68" i="3"/>
  <c r="F68" i="3" s="1"/>
  <c r="E71" i="3"/>
  <c r="F71" i="3" s="1"/>
  <c r="I567" i="3"/>
  <c r="E598" i="2"/>
  <c r="E606" i="2"/>
  <c r="E636" i="2"/>
  <c r="E454" i="2"/>
  <c r="E473" i="2"/>
  <c r="E493" i="2"/>
  <c r="E499" i="2"/>
  <c r="E538" i="2"/>
  <c r="E554" i="2"/>
  <c r="E566" i="2"/>
  <c r="E710" i="2"/>
  <c r="E417" i="2"/>
  <c r="E643" i="2"/>
  <c r="E267" i="2"/>
  <c r="E150" i="2"/>
  <c r="F119" i="1"/>
  <c r="G119" i="1" s="1"/>
  <c r="I119" i="1" s="1"/>
  <c r="E351" i="2"/>
  <c r="F87" i="1"/>
  <c r="G87" i="1" s="1"/>
  <c r="I87" i="1" s="1"/>
  <c r="E319" i="2"/>
  <c r="E204" i="2"/>
  <c r="E447" i="2"/>
  <c r="E604" i="2"/>
  <c r="E162" i="2"/>
  <c r="E433" i="2"/>
  <c r="E397" i="2"/>
  <c r="E453" i="2"/>
  <c r="E457" i="2"/>
  <c r="E462" i="2"/>
  <c r="E472" i="2"/>
  <c r="E479" i="2"/>
  <c r="E504" i="2"/>
  <c r="E571" i="2"/>
  <c r="E619" i="2"/>
  <c r="E168" i="2"/>
  <c r="E117" i="2"/>
  <c r="E334" i="2"/>
  <c r="E676" i="2"/>
  <c r="E386" i="2"/>
  <c r="E419" i="2"/>
  <c r="F270" i="1"/>
  <c r="G270" i="1" s="1"/>
  <c r="I270" i="1" s="1"/>
  <c r="E371" i="2"/>
  <c r="F139" i="1"/>
  <c r="G139" i="1" s="1"/>
  <c r="I139" i="1" s="1"/>
  <c r="E355" i="2"/>
  <c r="F123" i="1"/>
  <c r="G123" i="1" s="1"/>
  <c r="I123" i="1" s="1"/>
  <c r="E339" i="2"/>
  <c r="F107" i="1"/>
  <c r="G107" i="1" s="1"/>
  <c r="J107" i="1" s="1"/>
  <c r="E307" i="2"/>
  <c r="F75" i="1"/>
  <c r="G75" i="1" s="1"/>
  <c r="I75" i="1" s="1"/>
  <c r="E439" i="2"/>
  <c r="E361" i="2"/>
  <c r="E264" i="2"/>
  <c r="E684" i="2"/>
  <c r="E403" i="2"/>
  <c r="E451" i="2"/>
  <c r="E461" i="2"/>
  <c r="E483" i="2"/>
  <c r="E541" i="2"/>
  <c r="E611" i="2"/>
  <c r="E671" i="2"/>
  <c r="E698" i="2"/>
  <c r="E284" i="2"/>
  <c r="E733" i="2"/>
  <c r="E196" i="2"/>
  <c r="E401" i="2"/>
  <c r="E274" i="2"/>
  <c r="E673" i="2"/>
  <c r="E688" i="2"/>
  <c r="Z25" i="3"/>
  <c r="G25" i="3"/>
  <c r="AF25" i="3" s="1"/>
  <c r="E255" i="2"/>
  <c r="F23" i="1"/>
  <c r="G23" i="1" s="1"/>
  <c r="I23" i="1" s="1"/>
  <c r="E359" i="2"/>
  <c r="F250" i="1"/>
  <c r="G250" i="1" s="1"/>
  <c r="I250" i="1" s="1"/>
  <c r="E408" i="2"/>
  <c r="E77" i="2"/>
  <c r="E184" i="2"/>
  <c r="E443" i="2"/>
  <c r="E337" i="2"/>
  <c r="E305" i="2"/>
  <c r="E269" i="2"/>
  <c r="E624" i="2"/>
  <c r="E699" i="2"/>
  <c r="E252" i="2"/>
  <c r="E440" i="2"/>
  <c r="E475" i="2"/>
  <c r="E507" i="2"/>
  <c r="E582" i="2"/>
  <c r="E716" i="2"/>
  <c r="E178" i="2"/>
  <c r="E425" i="2"/>
  <c r="E385" i="2"/>
  <c r="E344" i="2"/>
  <c r="E325" i="2"/>
  <c r="E415" i="2"/>
  <c r="E402" i="2"/>
  <c r="E383" i="2"/>
  <c r="E282" i="2"/>
  <c r="F676" i="1"/>
  <c r="G676" i="1" s="1"/>
  <c r="I676" i="1" s="1"/>
  <c r="E559" i="2"/>
  <c r="F171" i="1"/>
  <c r="G171" i="1" s="1"/>
  <c r="I171" i="1" s="1"/>
  <c r="E393" i="2"/>
  <c r="F255" i="1"/>
  <c r="G255" i="1" s="1"/>
  <c r="I255" i="1" s="1"/>
  <c r="E411" i="2"/>
  <c r="G24" i="3"/>
  <c r="I24" i="3" s="1"/>
  <c r="Z58" i="3"/>
  <c r="F542" i="1"/>
  <c r="G542" i="1" s="1"/>
  <c r="I542" i="1" s="1"/>
  <c r="Z60" i="3"/>
  <c r="G40" i="3"/>
  <c r="I40" i="3" s="1"/>
  <c r="F81" i="1"/>
  <c r="G81" i="1" s="1"/>
  <c r="J81" i="1" s="1"/>
  <c r="E662" i="1"/>
  <c r="F662" i="1" s="1"/>
  <c r="G662" i="1" s="1"/>
  <c r="I662" i="1" s="1"/>
  <c r="E654" i="1"/>
  <c r="F654" i="1" s="1"/>
  <c r="G654" i="1" s="1"/>
  <c r="I654" i="1" s="1"/>
  <c r="E591" i="1"/>
  <c r="F591" i="1" s="1"/>
  <c r="G591" i="1" s="1"/>
  <c r="I591" i="1" s="1"/>
  <c r="E532" i="1"/>
  <c r="F532" i="1" s="1"/>
  <c r="G532" i="1" s="1"/>
  <c r="I532" i="1" s="1"/>
  <c r="E524" i="1"/>
  <c r="F524" i="1" s="1"/>
  <c r="G524" i="1" s="1"/>
  <c r="I524" i="1" s="1"/>
  <c r="E625" i="1"/>
  <c r="F625" i="1" s="1"/>
  <c r="G625" i="1" s="1"/>
  <c r="I625" i="1" s="1"/>
  <c r="E563" i="1"/>
  <c r="F563" i="1" s="1"/>
  <c r="G563" i="1" s="1"/>
  <c r="I563" i="1" s="1"/>
  <c r="E555" i="1"/>
  <c r="E498" i="2" s="1"/>
  <c r="E497" i="1"/>
  <c r="F497" i="1" s="1"/>
  <c r="G497" i="1" s="1"/>
  <c r="I497" i="1" s="1"/>
  <c r="E465" i="1"/>
  <c r="E452" i="2" s="1"/>
  <c r="E313" i="1"/>
  <c r="F313" i="1" s="1"/>
  <c r="G313" i="1" s="1"/>
  <c r="I313" i="1" s="1"/>
  <c r="E281" i="1"/>
  <c r="F281" i="1" s="1"/>
  <c r="G281" i="1" s="1"/>
  <c r="I281" i="1" s="1"/>
  <c r="E238" i="1"/>
  <c r="E404" i="2" s="1"/>
  <c r="E157" i="1"/>
  <c r="E388" i="2" s="1"/>
  <c r="E140" i="1"/>
  <c r="F140" i="1" s="1"/>
  <c r="G140" i="1" s="1"/>
  <c r="I140" i="1" s="1"/>
  <c r="E124" i="1"/>
  <c r="E356" i="2" s="1"/>
  <c r="E108" i="1"/>
  <c r="F108" i="1" s="1"/>
  <c r="G108" i="1" s="1"/>
  <c r="I108" i="1" s="1"/>
  <c r="E92" i="1"/>
  <c r="E324" i="2" s="1"/>
  <c r="E76" i="1"/>
  <c r="F76" i="1" s="1"/>
  <c r="G76" i="1" s="1"/>
  <c r="J76" i="1" s="1"/>
  <c r="E54" i="1"/>
  <c r="E286" i="2" s="1"/>
  <c r="E38" i="1"/>
  <c r="E270" i="2" s="1"/>
  <c r="E22" i="1"/>
  <c r="E254" i="2" s="1"/>
  <c r="E166" i="1"/>
  <c r="F166" i="1" s="1"/>
  <c r="G166" i="1" s="1"/>
  <c r="I166" i="1" s="1"/>
  <c r="E267" i="1"/>
  <c r="E88" i="2" s="1"/>
  <c r="E422" i="1"/>
  <c r="E216" i="2" s="1"/>
  <c r="E57" i="1"/>
  <c r="E289" i="2" s="1"/>
  <c r="E684" i="1"/>
  <c r="F684" i="1" s="1"/>
  <c r="G684" i="1" s="1"/>
  <c r="I684" i="1" s="1"/>
  <c r="E597" i="1"/>
  <c r="F597" i="1" s="1"/>
  <c r="G597" i="1" s="1"/>
  <c r="I597" i="1" s="1"/>
  <c r="E647" i="1"/>
  <c r="F647" i="1" s="1"/>
  <c r="G647" i="1" s="1"/>
  <c r="I647" i="1" s="1"/>
  <c r="E639" i="1"/>
  <c r="E575" i="1"/>
  <c r="F575" i="1" s="1"/>
  <c r="G575" i="1" s="1"/>
  <c r="I575" i="1" s="1"/>
  <c r="E516" i="1"/>
  <c r="E478" i="2" s="1"/>
  <c r="E508" i="1"/>
  <c r="E678" i="1"/>
  <c r="E560" i="2" s="1"/>
  <c r="E670" i="1"/>
  <c r="E609" i="1"/>
  <c r="F609" i="1" s="1"/>
  <c r="G609" i="1" s="1"/>
  <c r="I609" i="1" s="1"/>
  <c r="E548" i="1"/>
  <c r="F548" i="1" s="1"/>
  <c r="G548" i="1" s="1"/>
  <c r="I548" i="1" s="1"/>
  <c r="E540" i="1"/>
  <c r="E490" i="2" s="1"/>
  <c r="G361" i="3"/>
  <c r="AC361" i="3" s="1"/>
  <c r="E975" i="3"/>
  <c r="F975" i="3" s="1"/>
  <c r="Z975" i="3" s="1"/>
  <c r="E910" i="3"/>
  <c r="F910" i="3" s="1"/>
  <c r="Z910" i="3" s="1"/>
  <c r="E911" i="3"/>
  <c r="F911" i="3" s="1"/>
  <c r="U911" i="3" s="1"/>
  <c r="E777" i="3"/>
  <c r="F777" i="3" s="1"/>
  <c r="E788" i="3"/>
  <c r="F788" i="3" s="1"/>
  <c r="G788" i="3" s="1"/>
  <c r="E801" i="3"/>
  <c r="F801" i="3" s="1"/>
  <c r="E811" i="3"/>
  <c r="F811" i="3" s="1"/>
  <c r="G811" i="3" s="1"/>
  <c r="E819" i="3"/>
  <c r="F819" i="3" s="1"/>
  <c r="E827" i="3"/>
  <c r="F827" i="3" s="1"/>
  <c r="G827" i="3" s="1"/>
  <c r="AC827" i="3" s="1"/>
  <c r="E835" i="3"/>
  <c r="F835" i="3" s="1"/>
  <c r="G835" i="3" s="1"/>
  <c r="AF835" i="3" s="1"/>
  <c r="E843" i="3"/>
  <c r="F843" i="3" s="1"/>
  <c r="G843" i="3" s="1"/>
  <c r="E853" i="3"/>
  <c r="F853" i="3" s="1"/>
  <c r="G853" i="3" s="1"/>
  <c r="AC853" i="3" s="1"/>
  <c r="E862" i="3"/>
  <c r="F862" i="3" s="1"/>
  <c r="E870" i="3"/>
  <c r="F870" i="3" s="1"/>
  <c r="E880" i="3"/>
  <c r="F880" i="3" s="1"/>
  <c r="G880" i="3" s="1"/>
  <c r="E888" i="3"/>
  <c r="F888" i="3" s="1"/>
  <c r="E898" i="3"/>
  <c r="F898" i="3" s="1"/>
  <c r="Z898" i="3" s="1"/>
  <c r="E734" i="3"/>
  <c r="F734" i="3" s="1"/>
  <c r="E742" i="3"/>
  <c r="F742" i="3" s="1"/>
  <c r="G742" i="3" s="1"/>
  <c r="E750" i="3"/>
  <c r="F750" i="3" s="1"/>
  <c r="G750" i="3" s="1"/>
  <c r="E758" i="3"/>
  <c r="F758" i="3" s="1"/>
  <c r="E766" i="3"/>
  <c r="F766" i="3" s="1"/>
  <c r="E774" i="3"/>
  <c r="F774" i="3" s="1"/>
  <c r="E798" i="3"/>
  <c r="F798" i="3" s="1"/>
  <c r="G798" i="3" s="1"/>
  <c r="AF798" i="3" s="1"/>
  <c r="E879" i="3"/>
  <c r="F879" i="3" s="1"/>
  <c r="G879" i="3" s="1"/>
  <c r="E781" i="3"/>
  <c r="F781" i="3" s="1"/>
  <c r="G781" i="3" s="1"/>
  <c r="E793" i="3"/>
  <c r="F793" i="3" s="1"/>
  <c r="E806" i="3"/>
  <c r="F806" i="3" s="1"/>
  <c r="G806" i="3" s="1"/>
  <c r="E814" i="3"/>
  <c r="F814" i="3" s="1"/>
  <c r="E822" i="3"/>
  <c r="F822" i="3" s="1"/>
  <c r="G822" i="3" s="1"/>
  <c r="AC822" i="3" s="1"/>
  <c r="E830" i="3"/>
  <c r="F830" i="3" s="1"/>
  <c r="G830" i="3" s="1"/>
  <c r="E838" i="3"/>
  <c r="F838" i="3" s="1"/>
  <c r="G838" i="3" s="1"/>
  <c r="E846" i="3"/>
  <c r="F846" i="3" s="1"/>
  <c r="E856" i="3"/>
  <c r="F856" i="3" s="1"/>
  <c r="E865" i="3"/>
  <c r="F865" i="3" s="1"/>
  <c r="G865" i="3" s="1"/>
  <c r="E873" i="3"/>
  <c r="F873" i="3" s="1"/>
  <c r="E883" i="3"/>
  <c r="F883" i="3" s="1"/>
  <c r="Z883" i="3" s="1"/>
  <c r="E892" i="3"/>
  <c r="F892" i="3" s="1"/>
  <c r="E903" i="3"/>
  <c r="F903" i="3" s="1"/>
  <c r="E737" i="3"/>
  <c r="F737" i="3" s="1"/>
  <c r="G737" i="3" s="1"/>
  <c r="AF737" i="3" s="1"/>
  <c r="E745" i="3"/>
  <c r="F745" i="3" s="1"/>
  <c r="Z745" i="3" s="1"/>
  <c r="E753" i="3"/>
  <c r="F753" i="3" s="1"/>
  <c r="G753" i="3" s="1"/>
  <c r="AF753" i="3" s="1"/>
  <c r="E761" i="3"/>
  <c r="F761" i="3" s="1"/>
  <c r="G761" i="3" s="1"/>
  <c r="E769" i="3"/>
  <c r="F769" i="3" s="1"/>
  <c r="G769" i="3" s="1"/>
  <c r="E782" i="3"/>
  <c r="F782" i="3" s="1"/>
  <c r="E804" i="3"/>
  <c r="F804" i="3" s="1"/>
  <c r="E899" i="3"/>
  <c r="F899" i="3" s="1"/>
  <c r="G899" i="3" s="1"/>
  <c r="E907" i="3"/>
  <c r="F907" i="3" s="1"/>
  <c r="G907" i="3" s="1"/>
  <c r="K907" i="3" s="1"/>
  <c r="E786" i="3"/>
  <c r="F786" i="3" s="1"/>
  <c r="G786" i="3" s="1"/>
  <c r="E797" i="3"/>
  <c r="F797" i="3" s="1"/>
  <c r="E809" i="3"/>
  <c r="F809" i="3" s="1"/>
  <c r="E817" i="3"/>
  <c r="F817" i="3" s="1"/>
  <c r="G817" i="3" s="1"/>
  <c r="E825" i="3"/>
  <c r="F825" i="3" s="1"/>
  <c r="E833" i="3"/>
  <c r="F833" i="3" s="1"/>
  <c r="G833" i="3" s="1"/>
  <c r="E841" i="3"/>
  <c r="F841" i="3" s="1"/>
  <c r="E850" i="3"/>
  <c r="F850" i="3" s="1"/>
  <c r="E859" i="3"/>
  <c r="F859" i="3" s="1"/>
  <c r="E868" i="3"/>
  <c r="F868" i="3" s="1"/>
  <c r="Z868" i="3" s="1"/>
  <c r="E876" i="3"/>
  <c r="F876" i="3" s="1"/>
  <c r="G876" i="3" s="1"/>
  <c r="AF876" i="3" s="1"/>
  <c r="E886" i="3"/>
  <c r="F886" i="3" s="1"/>
  <c r="Z886" i="3" s="1"/>
  <c r="E895" i="3"/>
  <c r="F895" i="3" s="1"/>
  <c r="G895" i="3" s="1"/>
  <c r="E732" i="3"/>
  <c r="F732" i="3" s="1"/>
  <c r="E740" i="3"/>
  <c r="F740" i="3" s="1"/>
  <c r="E748" i="3"/>
  <c r="F748" i="3" s="1"/>
  <c r="G748" i="3" s="1"/>
  <c r="E756" i="3"/>
  <c r="F756" i="3" s="1"/>
  <c r="G756" i="3" s="1"/>
  <c r="E764" i="3"/>
  <c r="F764" i="3" s="1"/>
  <c r="E772" i="3"/>
  <c r="F772" i="3" s="1"/>
  <c r="E791" i="3"/>
  <c r="F791" i="3" s="1"/>
  <c r="E861" i="3"/>
  <c r="F861" i="3" s="1"/>
  <c r="Z861" i="3" s="1"/>
  <c r="E779" i="3"/>
  <c r="F779" i="3" s="1"/>
  <c r="G779" i="3" s="1"/>
  <c r="E789" i="3"/>
  <c r="F789" i="3" s="1"/>
  <c r="E802" i="3"/>
  <c r="F802" i="3" s="1"/>
  <c r="G802" i="3" s="1"/>
  <c r="E812" i="3"/>
  <c r="F812" i="3" s="1"/>
  <c r="G812" i="3" s="1"/>
  <c r="E820" i="3"/>
  <c r="F820" i="3" s="1"/>
  <c r="Z820" i="3" s="1"/>
  <c r="E828" i="3"/>
  <c r="F828" i="3" s="1"/>
  <c r="E836" i="3"/>
  <c r="F836" i="3" s="1"/>
  <c r="E844" i="3"/>
  <c r="F844" i="3" s="1"/>
  <c r="G844" i="3" s="1"/>
  <c r="E854" i="3"/>
  <c r="F854" i="3" s="1"/>
  <c r="E863" i="3"/>
  <c r="F863" i="3" s="1"/>
  <c r="E871" i="3"/>
  <c r="F871" i="3" s="1"/>
  <c r="Z871" i="3" s="1"/>
  <c r="G873" i="3"/>
  <c r="E881" i="3"/>
  <c r="F881" i="3" s="1"/>
  <c r="Z881" i="3" s="1"/>
  <c r="E889" i="3"/>
  <c r="F889" i="3" s="1"/>
  <c r="G889" i="3" s="1"/>
  <c r="AC889" i="3" s="1"/>
  <c r="E900" i="3"/>
  <c r="F900" i="3" s="1"/>
  <c r="G900" i="3" s="1"/>
  <c r="E735" i="3"/>
  <c r="F735" i="3" s="1"/>
  <c r="Z735" i="3" s="1"/>
  <c r="E743" i="3"/>
  <c r="F743" i="3" s="1"/>
  <c r="E751" i="3"/>
  <c r="F751" i="3" s="1"/>
  <c r="Z751" i="3" s="1"/>
  <c r="E759" i="3"/>
  <c r="F759" i="3" s="1"/>
  <c r="G759" i="3" s="1"/>
  <c r="E767" i="3"/>
  <c r="F767" i="3" s="1"/>
  <c r="Z767" i="3" s="1"/>
  <c r="E776" i="3"/>
  <c r="F776" i="3" s="1"/>
  <c r="G776" i="3" s="1"/>
  <c r="E799" i="3"/>
  <c r="F799" i="3" s="1"/>
  <c r="E890" i="3"/>
  <c r="F890" i="3" s="1"/>
  <c r="G890" i="3" s="1"/>
  <c r="AB2" i="3"/>
  <c r="E908" i="3"/>
  <c r="F908" i="3" s="1"/>
  <c r="E775" i="3"/>
  <c r="F775" i="3" s="1"/>
  <c r="G775" i="3" s="1"/>
  <c r="E787" i="3"/>
  <c r="F787" i="3" s="1"/>
  <c r="G787" i="3" s="1"/>
  <c r="E800" i="3"/>
  <c r="F800" i="3" s="1"/>
  <c r="G800" i="3" s="1"/>
  <c r="AC800" i="3" s="1"/>
  <c r="E810" i="3"/>
  <c r="F810" i="3" s="1"/>
  <c r="G810" i="3" s="1"/>
  <c r="E818" i="3"/>
  <c r="F818" i="3" s="1"/>
  <c r="E826" i="3"/>
  <c r="F826" i="3" s="1"/>
  <c r="E834" i="3"/>
  <c r="F834" i="3" s="1"/>
  <c r="E842" i="3"/>
  <c r="F842" i="3" s="1"/>
  <c r="E851" i="3"/>
  <c r="F851" i="3" s="1"/>
  <c r="Z851" i="3" s="1"/>
  <c r="E860" i="3"/>
  <c r="F860" i="3" s="1"/>
  <c r="G860" i="3" s="1"/>
  <c r="E869" i="3"/>
  <c r="F869" i="3" s="1"/>
  <c r="G869" i="3" s="1"/>
  <c r="E877" i="3"/>
  <c r="F877" i="3" s="1"/>
  <c r="E887" i="3"/>
  <c r="F887" i="3" s="1"/>
  <c r="E896" i="3"/>
  <c r="F896" i="3" s="1"/>
  <c r="G896" i="3" s="1"/>
  <c r="E733" i="3"/>
  <c r="F733" i="3" s="1"/>
  <c r="G733" i="3" s="1"/>
  <c r="AF733" i="3" s="1"/>
  <c r="E741" i="3"/>
  <c r="F741" i="3" s="1"/>
  <c r="E749" i="3"/>
  <c r="F749" i="3" s="1"/>
  <c r="G749" i="3" s="1"/>
  <c r="K749" i="3" s="1"/>
  <c r="E757" i="3"/>
  <c r="F757" i="3" s="1"/>
  <c r="E765" i="3"/>
  <c r="F765" i="3" s="1"/>
  <c r="E773" i="3"/>
  <c r="F773" i="3" s="1"/>
  <c r="E796" i="3"/>
  <c r="F796" i="3" s="1"/>
  <c r="E878" i="3"/>
  <c r="F878" i="3" s="1"/>
  <c r="E906" i="3"/>
  <c r="F906" i="3" s="1"/>
  <c r="E816" i="3"/>
  <c r="F816" i="3" s="1"/>
  <c r="G816" i="3" s="1"/>
  <c r="I816" i="3" s="1"/>
  <c r="E831" i="3"/>
  <c r="F831" i="3" s="1"/>
  <c r="E845" i="3"/>
  <c r="F845" i="3" s="1"/>
  <c r="Z845" i="3" s="1"/>
  <c r="E885" i="3"/>
  <c r="F885" i="3" s="1"/>
  <c r="G885" i="3" s="1"/>
  <c r="E730" i="3"/>
  <c r="F730" i="3" s="1"/>
  <c r="G730" i="3" s="1"/>
  <c r="AC730" i="3" s="1"/>
  <c r="E744" i="3"/>
  <c r="F744" i="3" s="1"/>
  <c r="Z744" i="3" s="1"/>
  <c r="E790" i="3"/>
  <c r="F790" i="3" s="1"/>
  <c r="E902" i="3"/>
  <c r="F902" i="3" s="1"/>
  <c r="E925" i="3"/>
  <c r="F925" i="3" s="1"/>
  <c r="E780" i="3"/>
  <c r="F780" i="3" s="1"/>
  <c r="G780" i="3" s="1"/>
  <c r="E824" i="3"/>
  <c r="F824" i="3" s="1"/>
  <c r="Z824" i="3" s="1"/>
  <c r="E839" i="3"/>
  <c r="F839" i="3" s="1"/>
  <c r="E855" i="3"/>
  <c r="F855" i="3" s="1"/>
  <c r="Z855" i="3" s="1"/>
  <c r="E894" i="3"/>
  <c r="F894" i="3" s="1"/>
  <c r="E738" i="3"/>
  <c r="F738" i="3" s="1"/>
  <c r="E752" i="3"/>
  <c r="F752" i="3" s="1"/>
  <c r="G752" i="3" s="1"/>
  <c r="I752" i="3" s="1"/>
  <c r="E852" i="3"/>
  <c r="F852" i="3" s="1"/>
  <c r="G852" i="3" s="1"/>
  <c r="E917" i="3"/>
  <c r="F917" i="3" s="1"/>
  <c r="G917" i="3" s="1"/>
  <c r="AC917" i="3" s="1"/>
  <c r="E923" i="3"/>
  <c r="F923" i="3" s="1"/>
  <c r="Z923" i="3" s="1"/>
  <c r="E929" i="3"/>
  <c r="F929" i="3" s="1"/>
  <c r="Z929" i="3" s="1"/>
  <c r="E935" i="3"/>
  <c r="F935" i="3" s="1"/>
  <c r="G935" i="3" s="1"/>
  <c r="E945" i="3"/>
  <c r="F945" i="3" s="1"/>
  <c r="E792" i="3"/>
  <c r="F792" i="3" s="1"/>
  <c r="E832" i="3"/>
  <c r="F832" i="3" s="1"/>
  <c r="G832" i="3" s="1"/>
  <c r="E847" i="3"/>
  <c r="F847" i="3" s="1"/>
  <c r="E864" i="3"/>
  <c r="F864" i="3" s="1"/>
  <c r="Z864" i="3" s="1"/>
  <c r="E731" i="3"/>
  <c r="F731" i="3" s="1"/>
  <c r="Z731" i="3" s="1"/>
  <c r="E746" i="3"/>
  <c r="F746" i="3" s="1"/>
  <c r="G746" i="3" s="1"/>
  <c r="E760" i="3"/>
  <c r="F760" i="3" s="1"/>
  <c r="G760" i="3" s="1"/>
  <c r="E905" i="3"/>
  <c r="F905" i="3" s="1"/>
  <c r="E913" i="3"/>
  <c r="F913" i="3" s="1"/>
  <c r="E784" i="3"/>
  <c r="F784" i="3" s="1"/>
  <c r="E807" i="3"/>
  <c r="F807" i="3" s="1"/>
  <c r="E821" i="3"/>
  <c r="F821" i="3" s="1"/>
  <c r="G821" i="3" s="1"/>
  <c r="I821" i="3" s="1"/>
  <c r="E858" i="3"/>
  <c r="F858" i="3" s="1"/>
  <c r="Z858" i="3" s="1"/>
  <c r="E874" i="3"/>
  <c r="F874" i="3" s="1"/>
  <c r="G874" i="3" s="1"/>
  <c r="E891" i="3"/>
  <c r="F891" i="3" s="1"/>
  <c r="E755" i="3"/>
  <c r="F755" i="3" s="1"/>
  <c r="Z755" i="3" s="1"/>
  <c r="E770" i="3"/>
  <c r="F770" i="3" s="1"/>
  <c r="E803" i="3"/>
  <c r="F803" i="3" s="1"/>
  <c r="G803" i="3" s="1"/>
  <c r="E920" i="3"/>
  <c r="F920" i="3" s="1"/>
  <c r="Z920" i="3" s="1"/>
  <c r="E927" i="3"/>
  <c r="F927" i="3" s="1"/>
  <c r="Z927" i="3" s="1"/>
  <c r="E933" i="3"/>
  <c r="F933" i="3" s="1"/>
  <c r="Z933" i="3" s="1"/>
  <c r="E939" i="3"/>
  <c r="F939" i="3" s="1"/>
  <c r="Z939" i="3" s="1"/>
  <c r="E829" i="3"/>
  <c r="F829" i="3" s="1"/>
  <c r="E815" i="3"/>
  <c r="F815" i="3" s="1"/>
  <c r="Z815" i="3" s="1"/>
  <c r="E795" i="3"/>
  <c r="F795" i="3" s="1"/>
  <c r="G795" i="3" s="1"/>
  <c r="E837" i="3"/>
  <c r="F837" i="3" s="1"/>
  <c r="Z837" i="3" s="1"/>
  <c r="E823" i="3"/>
  <c r="F823" i="3" s="1"/>
  <c r="G823" i="3" s="1"/>
  <c r="E808" i="3"/>
  <c r="F808" i="3" s="1"/>
  <c r="G808" i="3" s="1"/>
  <c r="I808" i="3" s="1"/>
  <c r="E901" i="3"/>
  <c r="F901" i="3" s="1"/>
  <c r="G901" i="3" s="1"/>
  <c r="E884" i="3"/>
  <c r="F884" i="3" s="1"/>
  <c r="Z884" i="3" s="1"/>
  <c r="E867" i="3"/>
  <c r="F867" i="3" s="1"/>
  <c r="G867" i="3" s="1"/>
  <c r="E882" i="3"/>
  <c r="F882" i="3" s="1"/>
  <c r="Z882" i="3" s="1"/>
  <c r="E866" i="3"/>
  <c r="F866" i="3" s="1"/>
  <c r="E848" i="3"/>
  <c r="F848" i="3" s="1"/>
  <c r="G848" i="3" s="1"/>
  <c r="AF848" i="3" s="1"/>
  <c r="E904" i="3"/>
  <c r="F904" i="3" s="1"/>
  <c r="Z904" i="3" s="1"/>
  <c r="AB11" i="3"/>
  <c r="Z817" i="3"/>
  <c r="Z782" i="3"/>
  <c r="Z835" i="3"/>
  <c r="F465" i="1"/>
  <c r="G465" i="1" s="1"/>
  <c r="I465" i="1" s="1"/>
  <c r="G881" i="3"/>
  <c r="AC881" i="3" s="1"/>
  <c r="Z810" i="3"/>
  <c r="Z935" i="3"/>
  <c r="G871" i="3"/>
  <c r="AF871" i="3" s="1"/>
  <c r="Z895" i="3"/>
  <c r="Z781" i="3"/>
  <c r="Z738" i="3"/>
  <c r="AC876" i="3"/>
  <c r="Z890" i="3"/>
  <c r="Z900" i="3"/>
  <c r="Z769" i="3"/>
  <c r="Z873" i="3"/>
  <c r="Z806" i="3"/>
  <c r="Z758" i="3"/>
  <c r="Z862" i="3"/>
  <c r="G933" i="3"/>
  <c r="K933" i="3" s="1"/>
  <c r="AC733" i="3"/>
  <c r="K733" i="3"/>
  <c r="G923" i="3"/>
  <c r="AC817" i="3"/>
  <c r="AF817" i="3"/>
  <c r="J817" i="3"/>
  <c r="AC860" i="3"/>
  <c r="I759" i="3"/>
  <c r="AF759" i="3"/>
  <c r="AC759" i="3"/>
  <c r="AC900" i="3"/>
  <c r="K900" i="3"/>
  <c r="AF900" i="3"/>
  <c r="G855" i="3"/>
  <c r="AF855" i="3" s="1"/>
  <c r="AC890" i="3"/>
  <c r="K890" i="3"/>
  <c r="AC896" i="3"/>
  <c r="I896" i="3"/>
  <c r="Z878" i="3"/>
  <c r="G878" i="3"/>
  <c r="AC878" i="3" s="1"/>
  <c r="Z896" i="3"/>
  <c r="G826" i="3"/>
  <c r="AC826" i="3" s="1"/>
  <c r="Z826" i="3"/>
  <c r="Z799" i="3"/>
  <c r="Z889" i="3"/>
  <c r="G764" i="3"/>
  <c r="K764" i="3" s="1"/>
  <c r="Z764" i="3"/>
  <c r="G868" i="3"/>
  <c r="AF868" i="3" s="1"/>
  <c r="G797" i="3"/>
  <c r="I797" i="3" s="1"/>
  <c r="Z797" i="3"/>
  <c r="Z761" i="3"/>
  <c r="Z760" i="3"/>
  <c r="Z790" i="3"/>
  <c r="Z757" i="3"/>
  <c r="Z860" i="3"/>
  <c r="Z787" i="3"/>
  <c r="Z750" i="3"/>
  <c r="G738" i="3"/>
  <c r="I738" i="3" s="1"/>
  <c r="G886" i="3"/>
  <c r="K886" i="3" s="1"/>
  <c r="G757" i="3"/>
  <c r="AF757" i="3" s="1"/>
  <c r="G799" i="3"/>
  <c r="K799" i="3" s="1"/>
  <c r="G782" i="3"/>
  <c r="AF782" i="3" s="1"/>
  <c r="G883" i="3"/>
  <c r="AC883" i="3" s="1"/>
  <c r="G758" i="3"/>
  <c r="G862" i="3"/>
  <c r="AC862" i="3" s="1"/>
  <c r="AF788" i="3"/>
  <c r="G858" i="3"/>
  <c r="G744" i="3"/>
  <c r="AC744" i="3" s="1"/>
  <c r="I58" i="3"/>
  <c r="AF58" i="3"/>
  <c r="AC58" i="3"/>
  <c r="Z753" i="3"/>
  <c r="Z742" i="3"/>
  <c r="Z843" i="3"/>
  <c r="Z901" i="3"/>
  <c r="I810" i="3"/>
  <c r="AC810" i="3"/>
  <c r="G796" i="3"/>
  <c r="AF796" i="3" s="1"/>
  <c r="Z796" i="3"/>
  <c r="Z776" i="3"/>
  <c r="Z812" i="3"/>
  <c r="Z730" i="3"/>
  <c r="AC798" i="3"/>
  <c r="K853" i="3"/>
  <c r="G790" i="3"/>
  <c r="AF790" i="3" s="1"/>
  <c r="E308" i="2"/>
  <c r="AC935" i="3"/>
  <c r="AF889" i="3"/>
  <c r="K889" i="3"/>
  <c r="AC781" i="3"/>
  <c r="Z979" i="3" l="1"/>
  <c r="AU979" i="3"/>
  <c r="AT979" i="3" s="1"/>
  <c r="AS979" i="3" s="1"/>
  <c r="AR979" i="3" s="1"/>
  <c r="AQ979" i="3" s="1"/>
  <c r="AP979" i="3" s="1"/>
  <c r="AO979" i="3" s="1"/>
  <c r="AN979" i="3" s="1"/>
  <c r="AM979" i="3" s="1"/>
  <c r="AL979" i="3" s="1"/>
  <c r="G898" i="3"/>
  <c r="K898" i="3" s="1"/>
  <c r="G767" i="3"/>
  <c r="AF767" i="3" s="1"/>
  <c r="AF24" i="3"/>
  <c r="Z869" i="3"/>
  <c r="AF896" i="3"/>
  <c r="AF810" i="3"/>
  <c r="AF800" i="3"/>
  <c r="Z874" i="3"/>
  <c r="G939" i="3"/>
  <c r="G745" i="3"/>
  <c r="K745" i="3" s="1"/>
  <c r="AC764" i="3"/>
  <c r="G970" i="3"/>
  <c r="AU970" i="3"/>
  <c r="Z970" i="3"/>
  <c r="G979" i="3"/>
  <c r="AF979" i="3" s="1"/>
  <c r="F15" i="3"/>
  <c r="E292" i="2"/>
  <c r="E318" i="2"/>
  <c r="E400" i="2"/>
  <c r="E455" i="2"/>
  <c r="E600" i="2"/>
  <c r="E529" i="2"/>
  <c r="E301" i="2"/>
  <c r="F401" i="1"/>
  <c r="G401" i="1" s="1"/>
  <c r="I401" i="1" s="1"/>
  <c r="E306" i="2"/>
  <c r="E295" i="2"/>
  <c r="E200" i="2"/>
  <c r="E382" i="2"/>
  <c r="E660" i="2"/>
  <c r="E423" i="2"/>
  <c r="E336" i="2"/>
  <c r="E426" i="2"/>
  <c r="E327" i="2"/>
  <c r="E446" i="2"/>
  <c r="E165" i="2"/>
  <c r="E257" i="2"/>
  <c r="E632" i="2"/>
  <c r="E608" i="2"/>
  <c r="E311" i="2"/>
  <c r="E375" i="2"/>
  <c r="E357" i="2"/>
  <c r="E509" i="2"/>
  <c r="E517" i="2"/>
  <c r="E354" i="2"/>
  <c r="E626" i="2"/>
  <c r="E730" i="2"/>
  <c r="E234" i="2"/>
  <c r="E692" i="2"/>
  <c r="E496" i="2"/>
  <c r="E602" i="2"/>
  <c r="E667" i="2"/>
  <c r="E236" i="2"/>
  <c r="E432" i="2"/>
  <c r="E68" i="2"/>
  <c r="E503" i="2"/>
  <c r="E273" i="2"/>
  <c r="E543" i="2"/>
  <c r="E343" i="2"/>
  <c r="E471" i="2"/>
  <c r="E297" i="2"/>
  <c r="E634" i="2"/>
  <c r="E707" i="2"/>
  <c r="E466" i="2"/>
  <c r="E368" i="2"/>
  <c r="E627" i="2"/>
  <c r="E641" i="2"/>
  <c r="F98" i="1"/>
  <c r="G98" i="1" s="1"/>
  <c r="I98" i="1" s="1"/>
  <c r="E338" i="2"/>
  <c r="E193" i="2"/>
  <c r="F300" i="1"/>
  <c r="G300" i="1" s="1"/>
  <c r="I300" i="1" s="1"/>
  <c r="E418" i="2"/>
  <c r="E304" i="2"/>
  <c r="E536" i="2"/>
  <c r="E389" i="2"/>
  <c r="E366" i="2"/>
  <c r="E739" i="2"/>
  <c r="F15" i="1"/>
  <c r="AF567" i="3"/>
  <c r="AF879" i="3"/>
  <c r="AF869" i="3"/>
  <c r="AF860" i="3"/>
  <c r="AF748" i="3"/>
  <c r="AF838" i="3"/>
  <c r="AF128" i="3"/>
  <c r="E374" i="2"/>
  <c r="E395" i="2"/>
  <c r="E258" i="2"/>
  <c r="F668" i="1"/>
  <c r="G668" i="1" s="1"/>
  <c r="I668" i="1" s="1"/>
  <c r="E521" i="2"/>
  <c r="E220" i="2"/>
  <c r="E587" i="2"/>
  <c r="E392" i="2"/>
  <c r="E47" i="2"/>
  <c r="E486" i="2"/>
  <c r="E340" i="2"/>
  <c r="E501" i="2"/>
  <c r="E524" i="2"/>
  <c r="E283" i="2"/>
  <c r="E260" i="2"/>
  <c r="E328" i="2"/>
  <c r="E58" i="2"/>
  <c r="E525" i="2"/>
  <c r="E557" i="2"/>
  <c r="K868" i="3"/>
  <c r="AC745" i="3"/>
  <c r="G927" i="3"/>
  <c r="AC796" i="3"/>
  <c r="AC868" i="3"/>
  <c r="G815" i="3"/>
  <c r="AF815" i="3" s="1"/>
  <c r="U971" i="3"/>
  <c r="AF971" i="3" s="1"/>
  <c r="Z971" i="3"/>
  <c r="E495" i="2"/>
  <c r="E27" i="2"/>
  <c r="E463" i="2"/>
  <c r="E384" i="2"/>
  <c r="F71" i="1"/>
  <c r="G71" i="1" s="1"/>
  <c r="J71" i="1" s="1"/>
  <c r="F333" i="1"/>
  <c r="G333" i="1" s="1"/>
  <c r="I333" i="1" s="1"/>
  <c r="E431" i="2"/>
  <c r="E534" i="2"/>
  <c r="E579" i="2"/>
  <c r="E561" i="2"/>
  <c r="E711" i="2"/>
  <c r="E40" i="2"/>
  <c r="E528" i="2"/>
  <c r="E413" i="2"/>
  <c r="E179" i="2"/>
  <c r="E349" i="2"/>
  <c r="E320" i="2"/>
  <c r="E564" i="2"/>
  <c r="E565" i="2"/>
  <c r="E661" i="2"/>
  <c r="E208" i="2"/>
  <c r="F39" i="1"/>
  <c r="G39" i="1" s="1"/>
  <c r="I39" i="1" s="1"/>
  <c r="E477" i="2"/>
  <c r="E372" i="2"/>
  <c r="E594" i="2"/>
  <c r="E288" i="2"/>
  <c r="E445" i="2"/>
  <c r="E44" i="2"/>
  <c r="AC833" i="3"/>
  <c r="AF833" i="3"/>
  <c r="I757" i="3"/>
  <c r="AC40" i="3"/>
  <c r="AC567" i="3"/>
  <c r="G539" i="3"/>
  <c r="I539" i="3" s="1"/>
  <c r="AC782" i="3"/>
  <c r="AC757" i="3"/>
  <c r="AC485" i="3"/>
  <c r="K862" i="3"/>
  <c r="AC752" i="3"/>
  <c r="Z880" i="3"/>
  <c r="Z833" i="3"/>
  <c r="G861" i="3"/>
  <c r="AC861" i="3" s="1"/>
  <c r="I408" i="3"/>
  <c r="G297" i="3"/>
  <c r="G977" i="3"/>
  <c r="AF977" i="3" s="1"/>
  <c r="Z977" i="3"/>
  <c r="AC24" i="3"/>
  <c r="Z779" i="3"/>
  <c r="Z823" i="3"/>
  <c r="AF862" i="3"/>
  <c r="AC808" i="3"/>
  <c r="I744" i="3"/>
  <c r="AF63" i="3"/>
  <c r="AF27" i="3"/>
  <c r="Z822" i="3"/>
  <c r="AF752" i="3"/>
  <c r="G904" i="3"/>
  <c r="G75" i="3"/>
  <c r="Z27" i="3"/>
  <c r="AC907" i="3"/>
  <c r="AC63" i="3"/>
  <c r="AF933" i="3"/>
  <c r="AF808" i="3"/>
  <c r="AF878" i="3"/>
  <c r="AC27" i="3"/>
  <c r="G920" i="3"/>
  <c r="Z798" i="3"/>
  <c r="I25" i="3"/>
  <c r="AC933" i="3"/>
  <c r="K878" i="3"/>
  <c r="AC848" i="3"/>
  <c r="Z844" i="3"/>
  <c r="Z795" i="3"/>
  <c r="Z830" i="3"/>
  <c r="G864" i="3"/>
  <c r="I838" i="3"/>
  <c r="AC25" i="3"/>
  <c r="G458" i="3"/>
  <c r="AC458" i="3" s="1"/>
  <c r="AC838" i="3"/>
  <c r="K798" i="3"/>
  <c r="Z811" i="3"/>
  <c r="Z780" i="3"/>
  <c r="Z899" i="3"/>
  <c r="Z832" i="3"/>
  <c r="Z838" i="3"/>
  <c r="AC408" i="3"/>
  <c r="E341" i="2"/>
  <c r="E563" i="2"/>
  <c r="E63" i="2"/>
  <c r="F678" i="1"/>
  <c r="G678" i="1" s="1"/>
  <c r="I678" i="1" s="1"/>
  <c r="E69" i="2"/>
  <c r="E552" i="2"/>
  <c r="E346" i="2"/>
  <c r="E250" i="2"/>
  <c r="F181" i="1"/>
  <c r="G181" i="1" s="1"/>
  <c r="I181" i="1" s="1"/>
  <c r="F57" i="1"/>
  <c r="G57" i="1" s="1"/>
  <c r="I57" i="1" s="1"/>
  <c r="E57" i="2"/>
  <c r="G74" i="3"/>
  <c r="I74" i="3" s="1"/>
  <c r="Z74" i="3"/>
  <c r="I802" i="3"/>
  <c r="AC802" i="3"/>
  <c r="AF786" i="3"/>
  <c r="I786" i="3"/>
  <c r="G854" i="3"/>
  <c r="Z854" i="3"/>
  <c r="G969" i="3"/>
  <c r="AF969" i="3" s="1"/>
  <c r="Z969" i="3"/>
  <c r="I835" i="3"/>
  <c r="Z775" i="3"/>
  <c r="AC835" i="3"/>
  <c r="AC748" i="3"/>
  <c r="I748" i="3"/>
  <c r="Z786" i="3"/>
  <c r="Z978" i="3"/>
  <c r="G837" i="3"/>
  <c r="AC837" i="3" s="1"/>
  <c r="Z749" i="3"/>
  <c r="G910" i="3"/>
  <c r="Z748" i="3"/>
  <c r="G751" i="3"/>
  <c r="AC753" i="3"/>
  <c r="Z802" i="3"/>
  <c r="AF816" i="3"/>
  <c r="AC871" i="3"/>
  <c r="K879" i="3"/>
  <c r="I848" i="3"/>
  <c r="I871" i="3"/>
  <c r="Z803" i="3"/>
  <c r="AC816" i="3"/>
  <c r="AC978" i="3"/>
  <c r="AF978" i="3"/>
  <c r="E422" i="2"/>
  <c r="E618" i="2"/>
  <c r="E741" i="2"/>
  <c r="F364" i="1"/>
  <c r="G364" i="1" s="1"/>
  <c r="I364" i="1" s="1"/>
  <c r="F861" i="1"/>
  <c r="G861" i="1" s="1"/>
  <c r="I861" i="1" s="1"/>
  <c r="E469" i="2"/>
  <c r="E683" i="2"/>
  <c r="E16" i="2"/>
  <c r="E459" i="2"/>
  <c r="E17" i="2"/>
  <c r="E722" i="2"/>
  <c r="F381" i="1"/>
  <c r="G381" i="1" s="1"/>
  <c r="I381" i="1" s="1"/>
  <c r="E377" i="2"/>
  <c r="F94" i="1"/>
  <c r="G94" i="1" s="1"/>
  <c r="J94" i="1" s="1"/>
  <c r="E482" i="2"/>
  <c r="F157" i="1"/>
  <c r="G157" i="1" s="1"/>
  <c r="J157" i="1" s="1"/>
  <c r="E586" i="2"/>
  <c r="E233" i="2"/>
  <c r="E720" i="2"/>
  <c r="F369" i="1"/>
  <c r="G369" i="1" s="1"/>
  <c r="I369" i="1" s="1"/>
  <c r="E314" i="2"/>
  <c r="E19" i="2"/>
  <c r="E176" i="2"/>
  <c r="E651" i="2"/>
  <c r="E434" i="2"/>
  <c r="E302" i="2"/>
  <c r="F457" i="1"/>
  <c r="G457" i="1" s="1"/>
  <c r="I457" i="1" s="1"/>
  <c r="E376" i="2"/>
  <c r="E427" i="2"/>
  <c r="E342" i="2"/>
  <c r="E265" i="2"/>
  <c r="E639" i="2"/>
  <c r="E225" i="2"/>
  <c r="E174" i="2"/>
  <c r="E497" i="2"/>
  <c r="E612" i="2"/>
  <c r="E697" i="2"/>
  <c r="E186" i="2"/>
  <c r="E11" i="2"/>
  <c r="E399" i="2"/>
  <c r="E35" i="2"/>
  <c r="E350" i="2"/>
  <c r="F124" i="1"/>
  <c r="G124" i="1" s="1"/>
  <c r="J124" i="1" s="1"/>
  <c r="E732" i="2"/>
  <c r="E373" i="2"/>
  <c r="E414" i="2"/>
  <c r="E335" i="2"/>
  <c r="E520" i="2"/>
  <c r="E22" i="2"/>
  <c r="E268" i="2"/>
  <c r="F238" i="1"/>
  <c r="G238" i="1" s="1"/>
  <c r="I238" i="1" s="1"/>
  <c r="F289" i="1"/>
  <c r="G289" i="1" s="1"/>
  <c r="I289" i="1" s="1"/>
  <c r="E574" i="2"/>
  <c r="F315" i="1"/>
  <c r="G315" i="1" s="1"/>
  <c r="I315" i="1" s="1"/>
  <c r="E441" i="2"/>
  <c r="E280" i="2"/>
  <c r="E83" i="2"/>
  <c r="E406" i="2"/>
  <c r="E15" i="2"/>
  <c r="E588" i="2"/>
  <c r="E177" i="2"/>
  <c r="F327" i="1"/>
  <c r="G327" i="1" s="1"/>
  <c r="I327" i="1" s="1"/>
  <c r="E33" i="2"/>
  <c r="E173" i="2"/>
  <c r="E416" i="2"/>
  <c r="E515" i="2"/>
  <c r="E663" i="2"/>
  <c r="E259" i="2"/>
  <c r="F22" i="1"/>
  <c r="G22" i="1" s="1"/>
  <c r="I22" i="1" s="1"/>
  <c r="E549" i="2"/>
  <c r="E488" i="2"/>
  <c r="E546" i="2"/>
  <c r="E294" i="2"/>
  <c r="E595" i="2"/>
  <c r="E480" i="2"/>
  <c r="E693" i="2"/>
  <c r="F67" i="1"/>
  <c r="G67" i="1" s="1"/>
  <c r="I67" i="1" s="1"/>
  <c r="E23" i="2"/>
  <c r="E49" i="2"/>
  <c r="E93" i="2"/>
  <c r="E100" i="2"/>
  <c r="E378" i="2"/>
  <c r="E545" i="2"/>
  <c r="E539" i="2"/>
  <c r="E263" i="2"/>
  <c r="E652" i="2"/>
  <c r="E584" i="2"/>
  <c r="E659" i="2"/>
  <c r="E367" i="2"/>
  <c r="Z186" i="3"/>
  <c r="G186" i="3"/>
  <c r="K796" i="3"/>
  <c r="AC879" i="3"/>
  <c r="AF744" i="3"/>
  <c r="G824" i="3"/>
  <c r="I824" i="3" s="1"/>
  <c r="Z917" i="3"/>
  <c r="G731" i="3"/>
  <c r="AF731" i="3" s="1"/>
  <c r="G850" i="3"/>
  <c r="AF850" i="3" s="1"/>
  <c r="Z850" i="3"/>
  <c r="AC790" i="3"/>
  <c r="AF749" i="3"/>
  <c r="AF917" i="3"/>
  <c r="G866" i="3"/>
  <c r="Z866" i="3"/>
  <c r="AF795" i="3"/>
  <c r="AC795" i="3"/>
  <c r="Z549" i="3"/>
  <c r="G549" i="3"/>
  <c r="K790" i="3"/>
  <c r="AC749" i="3"/>
  <c r="AF361" i="3"/>
  <c r="K361" i="3"/>
  <c r="Z821" i="3"/>
  <c r="Z367" i="3"/>
  <c r="G367" i="3"/>
  <c r="G81" i="3"/>
  <c r="Z81" i="3"/>
  <c r="AF826" i="3"/>
  <c r="G845" i="3"/>
  <c r="AF845" i="3" s="1"/>
  <c r="AF821" i="3"/>
  <c r="AC821" i="3"/>
  <c r="Z501" i="3"/>
  <c r="G501" i="3"/>
  <c r="Z641" i="3"/>
  <c r="G641" i="3"/>
  <c r="Z328" i="3"/>
  <c r="G328" i="3"/>
  <c r="AD2" i="3"/>
  <c r="E875" i="3"/>
  <c r="F875" i="3" s="1"/>
  <c r="E664" i="3"/>
  <c r="F664" i="3" s="1"/>
  <c r="E928" i="3"/>
  <c r="F928" i="3" s="1"/>
  <c r="E119" i="3"/>
  <c r="F119" i="3" s="1"/>
  <c r="E126" i="3"/>
  <c r="F126" i="3" s="1"/>
  <c r="G126" i="3" s="1"/>
  <c r="E146" i="3"/>
  <c r="F146" i="3" s="1"/>
  <c r="E176" i="3"/>
  <c r="F176" i="3" s="1"/>
  <c r="E202" i="3"/>
  <c r="F202" i="3" s="1"/>
  <c r="E209" i="3"/>
  <c r="F209" i="3" s="1"/>
  <c r="E214" i="3"/>
  <c r="F214" i="3" s="1"/>
  <c r="G214" i="3" s="1"/>
  <c r="AF214" i="3" s="1"/>
  <c r="E242" i="3"/>
  <c r="F242" i="3" s="1"/>
  <c r="G242" i="3" s="1"/>
  <c r="E253" i="3"/>
  <c r="F253" i="3" s="1"/>
  <c r="Z253" i="3" s="1"/>
  <c r="E264" i="3"/>
  <c r="F264" i="3" s="1"/>
  <c r="E272" i="3"/>
  <c r="F272" i="3" s="1"/>
  <c r="Z272" i="3" s="1"/>
  <c r="E280" i="3"/>
  <c r="F280" i="3" s="1"/>
  <c r="E288" i="3"/>
  <c r="F288" i="3" s="1"/>
  <c r="E298" i="3"/>
  <c r="F298" i="3" s="1"/>
  <c r="E306" i="3"/>
  <c r="F306" i="3" s="1"/>
  <c r="E314" i="3"/>
  <c r="F314" i="3" s="1"/>
  <c r="Z314" i="3" s="1"/>
  <c r="E319" i="3"/>
  <c r="F319" i="3" s="1"/>
  <c r="Z319" i="3" s="1"/>
  <c r="E329" i="3"/>
  <c r="F329" i="3" s="1"/>
  <c r="E347" i="3"/>
  <c r="F347" i="3" s="1"/>
  <c r="Z347" i="3" s="1"/>
  <c r="E369" i="3"/>
  <c r="F369" i="3" s="1"/>
  <c r="Z369" i="3" s="1"/>
  <c r="E377" i="3"/>
  <c r="F377" i="3" s="1"/>
  <c r="Z377" i="3" s="1"/>
  <c r="E383" i="3"/>
  <c r="F383" i="3" s="1"/>
  <c r="E392" i="3"/>
  <c r="F392" i="3" s="1"/>
  <c r="E398" i="3"/>
  <c r="F398" i="3" s="1"/>
  <c r="Z398" i="3" s="1"/>
  <c r="E410" i="3"/>
  <c r="F410" i="3" s="1"/>
  <c r="Z410" i="3" s="1"/>
  <c r="E417" i="3"/>
  <c r="F417" i="3" s="1"/>
  <c r="E424" i="3"/>
  <c r="F424" i="3" s="1"/>
  <c r="E432" i="3"/>
  <c r="F432" i="3" s="1"/>
  <c r="E443" i="3"/>
  <c r="F443" i="3" s="1"/>
  <c r="E452" i="3"/>
  <c r="F452" i="3" s="1"/>
  <c r="E459" i="3"/>
  <c r="F459" i="3" s="1"/>
  <c r="E475" i="3"/>
  <c r="F475" i="3" s="1"/>
  <c r="G475" i="3" s="1"/>
  <c r="E486" i="3"/>
  <c r="F486" i="3" s="1"/>
  <c r="E492" i="3"/>
  <c r="F492" i="3" s="1"/>
  <c r="E502" i="3"/>
  <c r="F502" i="3" s="1"/>
  <c r="Z502" i="3" s="1"/>
  <c r="E511" i="3"/>
  <c r="F511" i="3" s="1"/>
  <c r="Z511" i="3" s="1"/>
  <c r="E519" i="3"/>
  <c r="F519" i="3" s="1"/>
  <c r="E527" i="3"/>
  <c r="F527" i="3" s="1"/>
  <c r="E540" i="3"/>
  <c r="F540" i="3" s="1"/>
  <c r="E550" i="3"/>
  <c r="F550" i="3" s="1"/>
  <c r="E556" i="3"/>
  <c r="F556" i="3" s="1"/>
  <c r="Z556" i="3" s="1"/>
  <c r="E568" i="3"/>
  <c r="F568" i="3" s="1"/>
  <c r="E574" i="3"/>
  <c r="F574" i="3" s="1"/>
  <c r="E586" i="3"/>
  <c r="F586" i="3" s="1"/>
  <c r="G586" i="3" s="1"/>
  <c r="E596" i="3"/>
  <c r="F596" i="3" s="1"/>
  <c r="E604" i="3"/>
  <c r="F604" i="3" s="1"/>
  <c r="G604" i="3" s="1"/>
  <c r="E619" i="3"/>
  <c r="F619" i="3" s="1"/>
  <c r="E626" i="3"/>
  <c r="F626" i="3" s="1"/>
  <c r="G626" i="3" s="1"/>
  <c r="E637" i="3"/>
  <c r="F637" i="3" s="1"/>
  <c r="E650" i="3"/>
  <c r="F650" i="3" s="1"/>
  <c r="E661" i="3"/>
  <c r="F661" i="3" s="1"/>
  <c r="Z661" i="3" s="1"/>
  <c r="E678" i="3"/>
  <c r="F678" i="3" s="1"/>
  <c r="Z678" i="3" s="1"/>
  <c r="E693" i="3"/>
  <c r="F693" i="3" s="1"/>
  <c r="E698" i="3"/>
  <c r="F698" i="3" s="1"/>
  <c r="E705" i="3"/>
  <c r="F705" i="3" s="1"/>
  <c r="E718" i="3"/>
  <c r="F718" i="3" s="1"/>
  <c r="G718" i="3" s="1"/>
  <c r="E922" i="3"/>
  <c r="F922" i="3" s="1"/>
  <c r="E747" i="3"/>
  <c r="F747" i="3" s="1"/>
  <c r="E534" i="3"/>
  <c r="F534" i="3" s="1"/>
  <c r="G534" i="3" s="1"/>
  <c r="E721" i="3"/>
  <c r="F721" i="3" s="1"/>
  <c r="G721" i="3" s="1"/>
  <c r="AC721" i="3" s="1"/>
  <c r="E261" i="3"/>
  <c r="F261" i="3" s="1"/>
  <c r="E133" i="3"/>
  <c r="F133" i="3" s="1"/>
  <c r="Z133" i="3" s="1"/>
  <c r="E140" i="3"/>
  <c r="F140" i="3" s="1"/>
  <c r="E167" i="3"/>
  <c r="F167" i="3" s="1"/>
  <c r="Z167" i="3" s="1"/>
  <c r="E180" i="3"/>
  <c r="F180" i="3" s="1"/>
  <c r="Z180" i="3" s="1"/>
  <c r="E191" i="3"/>
  <c r="F191" i="3" s="1"/>
  <c r="E196" i="3"/>
  <c r="F196" i="3" s="1"/>
  <c r="Z196" i="3" s="1"/>
  <c r="E218" i="3"/>
  <c r="F218" i="3" s="1"/>
  <c r="E236" i="3"/>
  <c r="F236" i="3" s="1"/>
  <c r="E246" i="3"/>
  <c r="F246" i="3" s="1"/>
  <c r="E257" i="3"/>
  <c r="F257" i="3" s="1"/>
  <c r="E267" i="3"/>
  <c r="F267" i="3" s="1"/>
  <c r="G267" i="3" s="1"/>
  <c r="E275" i="3"/>
  <c r="F275" i="3" s="1"/>
  <c r="E283" i="3"/>
  <c r="F283" i="3" s="1"/>
  <c r="E293" i="3"/>
  <c r="F293" i="3" s="1"/>
  <c r="E301" i="3"/>
  <c r="F301" i="3" s="1"/>
  <c r="Z301" i="3" s="1"/>
  <c r="E309" i="3"/>
  <c r="F309" i="3" s="1"/>
  <c r="E322" i="3"/>
  <c r="F322" i="3" s="1"/>
  <c r="Z322" i="3" s="1"/>
  <c r="E332" i="3"/>
  <c r="F332" i="3" s="1"/>
  <c r="E341" i="3"/>
  <c r="F341" i="3" s="1"/>
  <c r="Z341" i="3" s="1"/>
  <c r="E354" i="3"/>
  <c r="F354" i="3" s="1"/>
  <c r="E360" i="3"/>
  <c r="F360" i="3" s="1"/>
  <c r="E386" i="3"/>
  <c r="F386" i="3" s="1"/>
  <c r="Z386" i="3" s="1"/>
  <c r="E402" i="3"/>
  <c r="F402" i="3" s="1"/>
  <c r="E427" i="3"/>
  <c r="F427" i="3" s="1"/>
  <c r="E436" i="3"/>
  <c r="F436" i="3" s="1"/>
  <c r="E446" i="3"/>
  <c r="F446" i="3" s="1"/>
  <c r="E463" i="3"/>
  <c r="F463" i="3" s="1"/>
  <c r="Z463" i="3" s="1"/>
  <c r="E470" i="3"/>
  <c r="F470" i="3" s="1"/>
  <c r="E478" i="3"/>
  <c r="F478" i="3" s="1"/>
  <c r="E489" i="3"/>
  <c r="F489" i="3" s="1"/>
  <c r="E497" i="3"/>
  <c r="F497" i="3" s="1"/>
  <c r="Z497" i="3" s="1"/>
  <c r="E505" i="3"/>
  <c r="F505" i="3" s="1"/>
  <c r="E514" i="3"/>
  <c r="F514" i="3" s="1"/>
  <c r="G514" i="3" s="1"/>
  <c r="E522" i="3"/>
  <c r="F522" i="3" s="1"/>
  <c r="E533" i="3"/>
  <c r="F533" i="3" s="1"/>
  <c r="E544" i="3"/>
  <c r="F544" i="3" s="1"/>
  <c r="E560" i="3"/>
  <c r="F560" i="3" s="1"/>
  <c r="E572" i="3"/>
  <c r="F572" i="3" s="1"/>
  <c r="E578" i="3"/>
  <c r="F578" i="3" s="1"/>
  <c r="E590" i="3"/>
  <c r="F590" i="3" s="1"/>
  <c r="E602" i="3"/>
  <c r="F602" i="3" s="1"/>
  <c r="G602" i="3" s="1"/>
  <c r="E609" i="3"/>
  <c r="F609" i="3" s="1"/>
  <c r="E614" i="3"/>
  <c r="F614" i="3" s="1"/>
  <c r="Z614" i="3" s="1"/>
  <c r="E623" i="3"/>
  <c r="F623" i="3" s="1"/>
  <c r="Z623" i="3" s="1"/>
  <c r="E630" i="3"/>
  <c r="F630" i="3" s="1"/>
  <c r="E642" i="3"/>
  <c r="F642" i="3" s="1"/>
  <c r="Z642" i="3" s="1"/>
  <c r="E648" i="3"/>
  <c r="F648" i="3" s="1"/>
  <c r="E653" i="3"/>
  <c r="F653" i="3" s="1"/>
  <c r="E666" i="3"/>
  <c r="F666" i="3" s="1"/>
  <c r="Z666" i="3" s="1"/>
  <c r="E671" i="3"/>
  <c r="F671" i="3" s="1"/>
  <c r="E682" i="3"/>
  <c r="F682" i="3" s="1"/>
  <c r="E687" i="3"/>
  <c r="F687" i="3" s="1"/>
  <c r="G687" i="3" s="1"/>
  <c r="E696" i="3"/>
  <c r="F696" i="3" s="1"/>
  <c r="E710" i="3"/>
  <c r="F710" i="3" s="1"/>
  <c r="Z710" i="3" s="1"/>
  <c r="E723" i="3"/>
  <c r="F723" i="3" s="1"/>
  <c r="Z723" i="3" s="1"/>
  <c r="E915" i="3"/>
  <c r="F915" i="3" s="1"/>
  <c r="E601" i="3"/>
  <c r="F601" i="3" s="1"/>
  <c r="E373" i="3"/>
  <c r="F373" i="3" s="1"/>
  <c r="E656" i="3"/>
  <c r="F656" i="3" s="1"/>
  <c r="E704" i="3"/>
  <c r="F704" i="3" s="1"/>
  <c r="E90" i="3"/>
  <c r="F90" i="3" s="1"/>
  <c r="E97" i="3"/>
  <c r="F97" i="3" s="1"/>
  <c r="Z97" i="3" s="1"/>
  <c r="E100" i="3"/>
  <c r="F100" i="3" s="1"/>
  <c r="Z100" i="3" s="1"/>
  <c r="E150" i="3"/>
  <c r="F150" i="3" s="1"/>
  <c r="E153" i="3"/>
  <c r="F153" i="3" s="1"/>
  <c r="E174" i="3"/>
  <c r="F174" i="3" s="1"/>
  <c r="E185" i="3"/>
  <c r="F185" i="3" s="1"/>
  <c r="E232" i="3"/>
  <c r="F232" i="3" s="1"/>
  <c r="E240" i="3"/>
  <c r="F240" i="3" s="1"/>
  <c r="E251" i="3"/>
  <c r="F251" i="3" s="1"/>
  <c r="E262" i="3"/>
  <c r="F262" i="3" s="1"/>
  <c r="Z262" i="3" s="1"/>
  <c r="E270" i="3"/>
  <c r="F270" i="3" s="1"/>
  <c r="E278" i="3"/>
  <c r="F278" i="3" s="1"/>
  <c r="G278" i="3" s="1"/>
  <c r="E286" i="3"/>
  <c r="F286" i="3" s="1"/>
  <c r="E296" i="3"/>
  <c r="F296" i="3" s="1"/>
  <c r="Z296" i="3" s="1"/>
  <c r="E304" i="3"/>
  <c r="F304" i="3" s="1"/>
  <c r="Z304" i="3" s="1"/>
  <c r="E312" i="3"/>
  <c r="F312" i="3" s="1"/>
  <c r="E317" i="3"/>
  <c r="F317" i="3" s="1"/>
  <c r="E326" i="3"/>
  <c r="F326" i="3" s="1"/>
  <c r="E344" i="3"/>
  <c r="F344" i="3" s="1"/>
  <c r="E351" i="3"/>
  <c r="F351" i="3" s="1"/>
  <c r="E366" i="3"/>
  <c r="F366" i="3" s="1"/>
  <c r="E374" i="3"/>
  <c r="F374" i="3" s="1"/>
  <c r="E381" i="3"/>
  <c r="F381" i="3" s="1"/>
  <c r="Z381" i="3" s="1"/>
  <c r="E389" i="3"/>
  <c r="F389" i="3" s="1"/>
  <c r="E396" i="3"/>
  <c r="F396" i="3" s="1"/>
  <c r="E406" i="3"/>
  <c r="F406" i="3" s="1"/>
  <c r="E414" i="3"/>
  <c r="F414" i="3" s="1"/>
  <c r="E421" i="3"/>
  <c r="F421" i="3" s="1"/>
  <c r="E430" i="3"/>
  <c r="F430" i="3" s="1"/>
  <c r="E440" i="3"/>
  <c r="F440" i="3" s="1"/>
  <c r="Z440" i="3" s="1"/>
  <c r="E450" i="3"/>
  <c r="F450" i="3" s="1"/>
  <c r="G450" i="3" s="1"/>
  <c r="E457" i="3"/>
  <c r="F457" i="3" s="1"/>
  <c r="E473" i="3"/>
  <c r="F473" i="3" s="1"/>
  <c r="Z473" i="3" s="1"/>
  <c r="E484" i="3"/>
  <c r="F484" i="3" s="1"/>
  <c r="E500" i="3"/>
  <c r="F500" i="3" s="1"/>
  <c r="E508" i="3"/>
  <c r="F508" i="3" s="1"/>
  <c r="E517" i="3"/>
  <c r="F517" i="3" s="1"/>
  <c r="E525" i="3"/>
  <c r="F525" i="3" s="1"/>
  <c r="E531" i="3"/>
  <c r="F531" i="3" s="1"/>
  <c r="E538" i="3"/>
  <c r="F538" i="3" s="1"/>
  <c r="E548" i="3"/>
  <c r="F548" i="3" s="1"/>
  <c r="Z548" i="3" s="1"/>
  <c r="E553" i="3"/>
  <c r="F553" i="3" s="1"/>
  <c r="Z553" i="3" s="1"/>
  <c r="E565" i="3"/>
  <c r="F565" i="3" s="1"/>
  <c r="E582" i="3"/>
  <c r="F582" i="3" s="1"/>
  <c r="E594" i="3"/>
  <c r="F594" i="3" s="1"/>
  <c r="E612" i="3"/>
  <c r="F612" i="3" s="1"/>
  <c r="E617" i="3"/>
  <c r="F617" i="3" s="1"/>
  <c r="G617" i="3" s="1"/>
  <c r="E634" i="3"/>
  <c r="F634" i="3" s="1"/>
  <c r="E640" i="3"/>
  <c r="F640" i="3" s="1"/>
  <c r="E646" i="3"/>
  <c r="F646" i="3" s="1"/>
  <c r="Z646" i="3" s="1"/>
  <c r="E658" i="3"/>
  <c r="F658" i="3" s="1"/>
  <c r="E669" i="3"/>
  <c r="F669" i="3" s="1"/>
  <c r="E676" i="3"/>
  <c r="F676" i="3" s="1"/>
  <c r="E691" i="3"/>
  <c r="F691" i="3" s="1"/>
  <c r="Z691" i="3" s="1"/>
  <c r="E702" i="3"/>
  <c r="F702" i="3" s="1"/>
  <c r="G702" i="3" s="1"/>
  <c r="E715" i="3"/>
  <c r="F715" i="3" s="1"/>
  <c r="E728" i="3"/>
  <c r="F728" i="3" s="1"/>
  <c r="G728" i="3" s="1"/>
  <c r="E919" i="3"/>
  <c r="F919" i="3" s="1"/>
  <c r="G919" i="3" s="1"/>
  <c r="E231" i="3"/>
  <c r="F231" i="3" s="1"/>
  <c r="E325" i="3"/>
  <c r="F325" i="3" s="1"/>
  <c r="E409" i="3"/>
  <c r="F409" i="3" s="1"/>
  <c r="E607" i="3"/>
  <c r="F607" i="3" s="1"/>
  <c r="E675" i="3"/>
  <c r="F675" i="3" s="1"/>
  <c r="E390" i="3"/>
  <c r="F390" i="3" s="1"/>
  <c r="E117" i="3"/>
  <c r="F117" i="3" s="1"/>
  <c r="E124" i="3"/>
  <c r="F124" i="3" s="1"/>
  <c r="E144" i="3"/>
  <c r="F144" i="3" s="1"/>
  <c r="E207" i="3"/>
  <c r="F207" i="3" s="1"/>
  <c r="Z207" i="3" s="1"/>
  <c r="E223" i="3"/>
  <c r="F223" i="3" s="1"/>
  <c r="E243" i="3"/>
  <c r="F243" i="3" s="1"/>
  <c r="E254" i="3"/>
  <c r="F254" i="3" s="1"/>
  <c r="E265" i="3"/>
  <c r="F265" i="3" s="1"/>
  <c r="E273" i="3"/>
  <c r="F273" i="3" s="1"/>
  <c r="E281" i="3"/>
  <c r="F281" i="3" s="1"/>
  <c r="E289" i="3"/>
  <c r="F289" i="3" s="1"/>
  <c r="Z289" i="3" s="1"/>
  <c r="E291" i="3"/>
  <c r="F291" i="3" s="1"/>
  <c r="E299" i="3"/>
  <c r="F299" i="3" s="1"/>
  <c r="E307" i="3"/>
  <c r="F307" i="3" s="1"/>
  <c r="E315" i="3"/>
  <c r="F315" i="3" s="1"/>
  <c r="E320" i="3"/>
  <c r="F320" i="3" s="1"/>
  <c r="E330" i="3"/>
  <c r="F330" i="3" s="1"/>
  <c r="Z330" i="3" s="1"/>
  <c r="E336" i="3"/>
  <c r="F336" i="3" s="1"/>
  <c r="E348" i="3"/>
  <c r="F348" i="3" s="1"/>
  <c r="E357" i="3"/>
  <c r="F357" i="3" s="1"/>
  <c r="Z357" i="3" s="1"/>
  <c r="E378" i="3"/>
  <c r="F378" i="3" s="1"/>
  <c r="Z378" i="3" s="1"/>
  <c r="E384" i="3"/>
  <c r="F384" i="3" s="1"/>
  <c r="Z384" i="3" s="1"/>
  <c r="E393" i="3"/>
  <c r="F393" i="3" s="1"/>
  <c r="E399" i="3"/>
  <c r="F399" i="3" s="1"/>
  <c r="E411" i="3"/>
  <c r="F411" i="3" s="1"/>
  <c r="E418" i="3"/>
  <c r="F418" i="3" s="1"/>
  <c r="E425" i="3"/>
  <c r="F425" i="3" s="1"/>
  <c r="E433" i="3"/>
  <c r="F433" i="3" s="1"/>
  <c r="E444" i="3"/>
  <c r="F444" i="3" s="1"/>
  <c r="E453" i="3"/>
  <c r="F453" i="3" s="1"/>
  <c r="G453" i="3" s="1"/>
  <c r="E460" i="3"/>
  <c r="F460" i="3" s="1"/>
  <c r="G460" i="3" s="1"/>
  <c r="E467" i="3"/>
  <c r="F467" i="3" s="1"/>
  <c r="E476" i="3"/>
  <c r="F476" i="3" s="1"/>
  <c r="Z476" i="3" s="1"/>
  <c r="E487" i="3"/>
  <c r="F487" i="3" s="1"/>
  <c r="Z487" i="3" s="1"/>
  <c r="E493" i="3"/>
  <c r="F493" i="3" s="1"/>
  <c r="E503" i="3"/>
  <c r="F503" i="3" s="1"/>
  <c r="E512" i="3"/>
  <c r="F512" i="3" s="1"/>
  <c r="E520" i="3"/>
  <c r="F520" i="3" s="1"/>
  <c r="G520" i="3" s="1"/>
  <c r="E541" i="3"/>
  <c r="F541" i="3" s="1"/>
  <c r="Z541" i="3" s="1"/>
  <c r="E551" i="3"/>
  <c r="F551" i="3" s="1"/>
  <c r="E557" i="3"/>
  <c r="F557" i="3" s="1"/>
  <c r="Z557" i="3" s="1"/>
  <c r="E569" i="3"/>
  <c r="F569" i="3" s="1"/>
  <c r="E576" i="3"/>
  <c r="F576" i="3" s="1"/>
  <c r="G576" i="3" s="1"/>
  <c r="E588" i="3"/>
  <c r="F588" i="3" s="1"/>
  <c r="E598" i="3"/>
  <c r="F598" i="3" s="1"/>
  <c r="E606" i="3"/>
  <c r="F606" i="3" s="1"/>
  <c r="E620" i="3"/>
  <c r="F620" i="3" s="1"/>
  <c r="Z620" i="3" s="1"/>
  <c r="E627" i="3"/>
  <c r="F627" i="3" s="1"/>
  <c r="E638" i="3"/>
  <c r="F638" i="3" s="1"/>
  <c r="Z638" i="3" s="1"/>
  <c r="E651" i="3"/>
  <c r="F651" i="3" s="1"/>
  <c r="G651" i="3" s="1"/>
  <c r="E663" i="3"/>
  <c r="F663" i="3" s="1"/>
  <c r="E679" i="3"/>
  <c r="F679" i="3" s="1"/>
  <c r="G679" i="3" s="1"/>
  <c r="E685" i="3"/>
  <c r="F685" i="3" s="1"/>
  <c r="G685" i="3" s="1"/>
  <c r="E694" i="3"/>
  <c r="F694" i="3" s="1"/>
  <c r="G694" i="3" s="1"/>
  <c r="E700" i="3"/>
  <c r="F700" i="3" s="1"/>
  <c r="E707" i="3"/>
  <c r="F707" i="3" s="1"/>
  <c r="E720" i="3"/>
  <c r="F720" i="3" s="1"/>
  <c r="Z720" i="3" s="1"/>
  <c r="E401" i="3"/>
  <c r="F401" i="3" s="1"/>
  <c r="E434" i="3"/>
  <c r="F434" i="3" s="1"/>
  <c r="E716" i="3"/>
  <c r="F716" i="3" s="1"/>
  <c r="E558" i="3"/>
  <c r="F558" i="3" s="1"/>
  <c r="E960" i="3"/>
  <c r="F960" i="3" s="1"/>
  <c r="Z960" i="3" s="1"/>
  <c r="E967" i="3"/>
  <c r="F967" i="3" s="1"/>
  <c r="E104" i="3"/>
  <c r="F104" i="3" s="1"/>
  <c r="E107" i="3"/>
  <c r="F107" i="3" s="1"/>
  <c r="E131" i="3"/>
  <c r="F131" i="3" s="1"/>
  <c r="E161" i="3"/>
  <c r="F161" i="3" s="1"/>
  <c r="E168" i="3"/>
  <c r="F168" i="3" s="1"/>
  <c r="E189" i="3"/>
  <c r="F189" i="3" s="1"/>
  <c r="E211" i="3"/>
  <c r="F211" i="3" s="1"/>
  <c r="Z211" i="3" s="1"/>
  <c r="E216" i="3"/>
  <c r="F216" i="3" s="1"/>
  <c r="E238" i="3"/>
  <c r="F238" i="3" s="1"/>
  <c r="E247" i="3"/>
  <c r="F247" i="3" s="1"/>
  <c r="E259" i="3"/>
  <c r="F259" i="3" s="1"/>
  <c r="Z259" i="3" s="1"/>
  <c r="E268" i="3"/>
  <c r="F268" i="3" s="1"/>
  <c r="E276" i="3"/>
  <c r="F276" i="3" s="1"/>
  <c r="Z276" i="3" s="1"/>
  <c r="E284" i="3"/>
  <c r="F284" i="3" s="1"/>
  <c r="Z284" i="3" s="1"/>
  <c r="E294" i="3"/>
  <c r="F294" i="3" s="1"/>
  <c r="Z294" i="3" s="1"/>
  <c r="E302" i="3"/>
  <c r="F302" i="3" s="1"/>
  <c r="Z302" i="3" s="1"/>
  <c r="E310" i="3"/>
  <c r="F310" i="3" s="1"/>
  <c r="E323" i="3"/>
  <c r="F323" i="3" s="1"/>
  <c r="Z323" i="3" s="1"/>
  <c r="E334" i="3"/>
  <c r="F334" i="3" s="1"/>
  <c r="G334" i="3" s="1"/>
  <c r="AF334" i="3" s="1"/>
  <c r="E342" i="3"/>
  <c r="F342" i="3" s="1"/>
  <c r="G342" i="3" s="1"/>
  <c r="E355" i="3"/>
  <c r="F355" i="3" s="1"/>
  <c r="G355" i="3" s="1"/>
  <c r="E362" i="3"/>
  <c r="F362" i="3" s="1"/>
  <c r="E371" i="3"/>
  <c r="F371" i="3" s="1"/>
  <c r="Z371" i="3" s="1"/>
  <c r="E387" i="3"/>
  <c r="F387" i="3" s="1"/>
  <c r="E404" i="3"/>
  <c r="F404" i="3" s="1"/>
  <c r="E428" i="3"/>
  <c r="F428" i="3" s="1"/>
  <c r="E437" i="3"/>
  <c r="F437" i="3" s="1"/>
  <c r="E448" i="3"/>
  <c r="F448" i="3" s="1"/>
  <c r="E464" i="3"/>
  <c r="F464" i="3" s="1"/>
  <c r="E471" i="3"/>
  <c r="F471" i="3" s="1"/>
  <c r="E480" i="3"/>
  <c r="F480" i="3" s="1"/>
  <c r="G480" i="3" s="1"/>
  <c r="E490" i="3"/>
  <c r="F490" i="3" s="1"/>
  <c r="E498" i="3"/>
  <c r="F498" i="3" s="1"/>
  <c r="E506" i="3"/>
  <c r="F506" i="3" s="1"/>
  <c r="Z506" i="3" s="1"/>
  <c r="E515" i="3"/>
  <c r="F515" i="3" s="1"/>
  <c r="Z515" i="3" s="1"/>
  <c r="E523" i="3"/>
  <c r="F523" i="3" s="1"/>
  <c r="E528" i="3"/>
  <c r="F528" i="3" s="1"/>
  <c r="E535" i="3"/>
  <c r="F535" i="3" s="1"/>
  <c r="E545" i="3"/>
  <c r="F545" i="3" s="1"/>
  <c r="Z545" i="3" s="1"/>
  <c r="E562" i="3"/>
  <c r="F562" i="3" s="1"/>
  <c r="E573" i="3"/>
  <c r="F573" i="3" s="1"/>
  <c r="E580" i="3"/>
  <c r="F580" i="3" s="1"/>
  <c r="Z580" i="3" s="1"/>
  <c r="E591" i="3"/>
  <c r="F591" i="3" s="1"/>
  <c r="Z591" i="3" s="1"/>
  <c r="E603" i="3"/>
  <c r="F603" i="3" s="1"/>
  <c r="E610" i="3"/>
  <c r="F610" i="3" s="1"/>
  <c r="Z610" i="3" s="1"/>
  <c r="E615" i="3"/>
  <c r="F615" i="3" s="1"/>
  <c r="E631" i="3"/>
  <c r="F631" i="3" s="1"/>
  <c r="G631" i="3" s="1"/>
  <c r="E643" i="3"/>
  <c r="F643" i="3" s="1"/>
  <c r="Z643" i="3" s="1"/>
  <c r="E649" i="3"/>
  <c r="F649" i="3" s="1"/>
  <c r="E654" i="3"/>
  <c r="F654" i="3" s="1"/>
  <c r="E667" i="3"/>
  <c r="F667" i="3" s="1"/>
  <c r="Z667" i="3" s="1"/>
  <c r="E673" i="3"/>
  <c r="F673" i="3" s="1"/>
  <c r="E683" i="3"/>
  <c r="F683" i="3" s="1"/>
  <c r="G683" i="3" s="1"/>
  <c r="E688" i="3"/>
  <c r="F688" i="3" s="1"/>
  <c r="E697" i="3"/>
  <c r="F697" i="3" s="1"/>
  <c r="E712" i="3"/>
  <c r="F712" i="3" s="1"/>
  <c r="Z712" i="3" s="1"/>
  <c r="E725" i="3"/>
  <c r="F725" i="3" s="1"/>
  <c r="E912" i="3"/>
  <c r="F912" i="3" s="1"/>
  <c r="Z912" i="3" s="1"/>
  <c r="E916" i="3"/>
  <c r="F916" i="3" s="1"/>
  <c r="Z916" i="3" s="1"/>
  <c r="E924" i="3"/>
  <c r="F924" i="3" s="1"/>
  <c r="E249" i="3"/>
  <c r="F249" i="3" s="1"/>
  <c r="E345" i="3"/>
  <c r="F345" i="3" s="1"/>
  <c r="E542" i="3"/>
  <c r="F542" i="3" s="1"/>
  <c r="E349" i="3"/>
  <c r="F349" i="3" s="1"/>
  <c r="G349" i="3" s="1"/>
  <c r="E85" i="3"/>
  <c r="F85" i="3" s="1"/>
  <c r="E115" i="3"/>
  <c r="F115" i="3" s="1"/>
  <c r="E135" i="3"/>
  <c r="F135" i="3" s="1"/>
  <c r="E142" i="3"/>
  <c r="F142" i="3" s="1"/>
  <c r="E195" i="3"/>
  <c r="F195" i="3" s="1"/>
  <c r="E221" i="3"/>
  <c r="F221" i="3" s="1"/>
  <c r="E245" i="3"/>
  <c r="F245" i="3" s="1"/>
  <c r="E256" i="3"/>
  <c r="F256" i="3" s="1"/>
  <c r="E266" i="3"/>
  <c r="F266" i="3" s="1"/>
  <c r="E274" i="3"/>
  <c r="F274" i="3" s="1"/>
  <c r="E282" i="3"/>
  <c r="F282" i="3" s="1"/>
  <c r="E292" i="3"/>
  <c r="F292" i="3" s="1"/>
  <c r="Z292" i="3" s="1"/>
  <c r="E300" i="3"/>
  <c r="F300" i="3" s="1"/>
  <c r="G300" i="3" s="1"/>
  <c r="E308" i="3"/>
  <c r="F308" i="3" s="1"/>
  <c r="Z308" i="3" s="1"/>
  <c r="E316" i="3"/>
  <c r="F316" i="3" s="1"/>
  <c r="E321" i="3"/>
  <c r="F321" i="3" s="1"/>
  <c r="G321" i="3" s="1"/>
  <c r="E331" i="3"/>
  <c r="F331" i="3" s="1"/>
  <c r="E338" i="3"/>
  <c r="F338" i="3" s="1"/>
  <c r="Z338" i="3" s="1"/>
  <c r="E350" i="3"/>
  <c r="F350" i="3" s="1"/>
  <c r="G350" i="3" s="1"/>
  <c r="E352" i="3"/>
  <c r="F352" i="3" s="1"/>
  <c r="E359" i="3"/>
  <c r="F359" i="3" s="1"/>
  <c r="E379" i="3"/>
  <c r="F379" i="3" s="1"/>
  <c r="G379" i="3" s="1"/>
  <c r="E385" i="3"/>
  <c r="F385" i="3" s="1"/>
  <c r="G385" i="3" s="1"/>
  <c r="E400" i="3"/>
  <c r="F400" i="3" s="1"/>
  <c r="Z400" i="3" s="1"/>
  <c r="E426" i="3"/>
  <c r="F426" i="3" s="1"/>
  <c r="E435" i="3"/>
  <c r="F435" i="3" s="1"/>
  <c r="Z435" i="3" s="1"/>
  <c r="E445" i="3"/>
  <c r="F445" i="3" s="1"/>
  <c r="E454" i="3"/>
  <c r="F454" i="3" s="1"/>
  <c r="E461" i="3"/>
  <c r="F461" i="3" s="1"/>
  <c r="E468" i="3"/>
  <c r="F468" i="3" s="1"/>
  <c r="E477" i="3"/>
  <c r="F477" i="3" s="1"/>
  <c r="Z477" i="3" s="1"/>
  <c r="E488" i="3"/>
  <c r="F488" i="3" s="1"/>
  <c r="E495" i="3"/>
  <c r="F495" i="3" s="1"/>
  <c r="E504" i="3"/>
  <c r="F504" i="3" s="1"/>
  <c r="Z504" i="3" s="1"/>
  <c r="E513" i="3"/>
  <c r="F513" i="3" s="1"/>
  <c r="E521" i="3"/>
  <c r="F521" i="3" s="1"/>
  <c r="E532" i="3"/>
  <c r="F532" i="3" s="1"/>
  <c r="Z532" i="3" s="1"/>
  <c r="E543" i="3"/>
  <c r="F543" i="3" s="1"/>
  <c r="E552" i="3"/>
  <c r="F552" i="3" s="1"/>
  <c r="Z552" i="3" s="1"/>
  <c r="E559" i="3"/>
  <c r="F559" i="3" s="1"/>
  <c r="E570" i="3"/>
  <c r="F570" i="3" s="1"/>
  <c r="E577" i="3"/>
  <c r="F577" i="3" s="1"/>
  <c r="E589" i="3"/>
  <c r="F589" i="3" s="1"/>
  <c r="Z589" i="3" s="1"/>
  <c r="E600" i="3"/>
  <c r="F600" i="3" s="1"/>
  <c r="E608" i="3"/>
  <c r="F608" i="3" s="1"/>
  <c r="E613" i="3"/>
  <c r="F613" i="3" s="1"/>
  <c r="Z613" i="3" s="1"/>
  <c r="E621" i="3"/>
  <c r="F621" i="3" s="1"/>
  <c r="G621" i="3" s="1"/>
  <c r="E629" i="3"/>
  <c r="F629" i="3" s="1"/>
  <c r="Z629" i="3" s="1"/>
  <c r="E639" i="3"/>
  <c r="F639" i="3" s="1"/>
  <c r="E647" i="3"/>
  <c r="F647" i="3" s="1"/>
  <c r="G647" i="3" s="1"/>
  <c r="E652" i="3"/>
  <c r="F652" i="3" s="1"/>
  <c r="Z652" i="3" s="1"/>
  <c r="E665" i="3"/>
  <c r="F665" i="3" s="1"/>
  <c r="G665" i="3" s="1"/>
  <c r="E670" i="3"/>
  <c r="F670" i="3" s="1"/>
  <c r="G670" i="3" s="1"/>
  <c r="E681" i="3"/>
  <c r="F681" i="3" s="1"/>
  <c r="Z681" i="3" s="1"/>
  <c r="E686" i="3"/>
  <c r="F686" i="3" s="1"/>
  <c r="G686" i="3" s="1"/>
  <c r="E695" i="3"/>
  <c r="F695" i="3" s="1"/>
  <c r="Z695" i="3" s="1"/>
  <c r="E709" i="3"/>
  <c r="F709" i="3" s="1"/>
  <c r="E722" i="3"/>
  <c r="F722" i="3" s="1"/>
  <c r="Z722" i="3" s="1"/>
  <c r="E914" i="3"/>
  <c r="F914" i="3" s="1"/>
  <c r="G914" i="3" s="1"/>
  <c r="AF914" i="3" s="1"/>
  <c r="E380" i="3"/>
  <c r="F380" i="3" s="1"/>
  <c r="E708" i="3"/>
  <c r="F708" i="3" s="1"/>
  <c r="E89" i="3"/>
  <c r="F89" i="3" s="1"/>
  <c r="E92" i="3"/>
  <c r="F92" i="3" s="1"/>
  <c r="E102" i="3"/>
  <c r="F102" i="3" s="1"/>
  <c r="G102" i="3" s="1"/>
  <c r="E105" i="3"/>
  <c r="F105" i="3" s="1"/>
  <c r="E112" i="3"/>
  <c r="F112" i="3" s="1"/>
  <c r="E159" i="3"/>
  <c r="F159" i="3" s="1"/>
  <c r="E239" i="3"/>
  <c r="F239" i="3" s="1"/>
  <c r="G239" i="3" s="1"/>
  <c r="E250" i="3"/>
  <c r="F250" i="3" s="1"/>
  <c r="Z250" i="3" s="1"/>
  <c r="E260" i="3"/>
  <c r="F260" i="3" s="1"/>
  <c r="E269" i="3"/>
  <c r="F269" i="3" s="1"/>
  <c r="G269" i="3" s="1"/>
  <c r="E277" i="3"/>
  <c r="F277" i="3" s="1"/>
  <c r="Z277" i="3" s="1"/>
  <c r="E285" i="3"/>
  <c r="F285" i="3" s="1"/>
  <c r="G285" i="3" s="1"/>
  <c r="AF285" i="3" s="1"/>
  <c r="E290" i="3"/>
  <c r="F290" i="3" s="1"/>
  <c r="E295" i="3"/>
  <c r="F295" i="3" s="1"/>
  <c r="E303" i="3"/>
  <c r="F303" i="3" s="1"/>
  <c r="E311" i="3"/>
  <c r="F311" i="3" s="1"/>
  <c r="G311" i="3" s="1"/>
  <c r="E324" i="3"/>
  <c r="F324" i="3" s="1"/>
  <c r="Z324" i="3" s="1"/>
  <c r="E335" i="3"/>
  <c r="F335" i="3" s="1"/>
  <c r="E343" i="3"/>
  <c r="F343" i="3" s="1"/>
  <c r="E356" i="3"/>
  <c r="F356" i="3" s="1"/>
  <c r="E364" i="3"/>
  <c r="F364" i="3" s="1"/>
  <c r="E372" i="3"/>
  <c r="F372" i="3" s="1"/>
  <c r="E388" i="3"/>
  <c r="F388" i="3" s="1"/>
  <c r="G388" i="3" s="1"/>
  <c r="E394" i="3"/>
  <c r="F394" i="3" s="1"/>
  <c r="E405" i="3"/>
  <c r="F405" i="3" s="1"/>
  <c r="G405" i="3" s="1"/>
  <c r="AF405" i="3" s="1"/>
  <c r="E413" i="3"/>
  <c r="F413" i="3" s="1"/>
  <c r="G413" i="3" s="1"/>
  <c r="E419" i="3"/>
  <c r="F419" i="3" s="1"/>
  <c r="Z419" i="3" s="1"/>
  <c r="E429" i="3"/>
  <c r="F429" i="3" s="1"/>
  <c r="E438" i="3"/>
  <c r="F438" i="3" s="1"/>
  <c r="E449" i="3"/>
  <c r="F449" i="3" s="1"/>
  <c r="E466" i="3"/>
  <c r="F466" i="3" s="1"/>
  <c r="E472" i="3"/>
  <c r="F472" i="3" s="1"/>
  <c r="E481" i="3"/>
  <c r="F481" i="3" s="1"/>
  <c r="G481" i="3" s="1"/>
  <c r="E499" i="3"/>
  <c r="F499" i="3" s="1"/>
  <c r="E507" i="3"/>
  <c r="F507" i="3" s="1"/>
  <c r="E516" i="3"/>
  <c r="F516" i="3" s="1"/>
  <c r="E524" i="3"/>
  <c r="F524" i="3" s="1"/>
  <c r="E529" i="3"/>
  <c r="F529" i="3" s="1"/>
  <c r="Z529" i="3" s="1"/>
  <c r="E537" i="3"/>
  <c r="F537" i="3" s="1"/>
  <c r="E547" i="3"/>
  <c r="F547" i="3" s="1"/>
  <c r="E563" i="3"/>
  <c r="F563" i="3" s="1"/>
  <c r="Z563" i="3" s="1"/>
  <c r="E581" i="3"/>
  <c r="F581" i="3" s="1"/>
  <c r="Z581" i="3" s="1"/>
  <c r="E592" i="3"/>
  <c r="F592" i="3" s="1"/>
  <c r="Z592" i="3" s="1"/>
  <c r="E611" i="3"/>
  <c r="F611" i="3" s="1"/>
  <c r="E616" i="3"/>
  <c r="F616" i="3" s="1"/>
  <c r="Z616" i="3" s="1"/>
  <c r="E632" i="3"/>
  <c r="F632" i="3" s="1"/>
  <c r="G632" i="3" s="1"/>
  <c r="E645" i="3"/>
  <c r="F645" i="3" s="1"/>
  <c r="E657" i="3"/>
  <c r="F657" i="3" s="1"/>
  <c r="G657" i="3" s="1"/>
  <c r="E668" i="3"/>
  <c r="F668" i="3" s="1"/>
  <c r="E674" i="3"/>
  <c r="F674" i="3" s="1"/>
  <c r="Z674" i="3" s="1"/>
  <c r="E684" i="3"/>
  <c r="F684" i="3" s="1"/>
  <c r="E690" i="3"/>
  <c r="F690" i="3" s="1"/>
  <c r="E701" i="3"/>
  <c r="F701" i="3" s="1"/>
  <c r="Z701" i="3" s="1"/>
  <c r="E713" i="3"/>
  <c r="F713" i="3" s="1"/>
  <c r="G713" i="3" s="1"/>
  <c r="E726" i="3"/>
  <c r="F726" i="3" s="1"/>
  <c r="E918" i="3"/>
  <c r="F918" i="3" s="1"/>
  <c r="G918" i="3" s="1"/>
  <c r="Z759" i="3"/>
  <c r="J128" i="3"/>
  <c r="E318" i="3"/>
  <c r="F318" i="3" s="1"/>
  <c r="I860" i="3"/>
  <c r="AB15" i="3"/>
  <c r="AU818" i="3" s="1"/>
  <c r="E451" i="3"/>
  <c r="F451" i="3" s="1"/>
  <c r="G451" i="3" s="1"/>
  <c r="E172" i="3"/>
  <c r="F172" i="3" s="1"/>
  <c r="E98" i="3"/>
  <c r="F98" i="3" s="1"/>
  <c r="E494" i="3"/>
  <c r="F494" i="3" s="1"/>
  <c r="Z635" i="3"/>
  <c r="G635" i="3"/>
  <c r="AF635" i="3" s="1"/>
  <c r="Z555" i="3"/>
  <c r="G555" i="3"/>
  <c r="E287" i="3"/>
  <c r="F287" i="3" s="1"/>
  <c r="E229" i="3"/>
  <c r="F229" i="3" s="1"/>
  <c r="E175" i="3"/>
  <c r="F175" i="3" s="1"/>
  <c r="E965" i="3"/>
  <c r="F965" i="3" s="1"/>
  <c r="G34" i="3"/>
  <c r="E474" i="3"/>
  <c r="F474" i="3" s="1"/>
  <c r="E431" i="3"/>
  <c r="F431" i="3" s="1"/>
  <c r="E397" i="3"/>
  <c r="F397" i="3" s="1"/>
  <c r="E313" i="3"/>
  <c r="F313" i="3" s="1"/>
  <c r="E279" i="3"/>
  <c r="F279" i="3" s="1"/>
  <c r="E148" i="3"/>
  <c r="F148" i="3" s="1"/>
  <c r="G148" i="3" s="1"/>
  <c r="E946" i="3"/>
  <c r="F946" i="3" s="1"/>
  <c r="Z346" i="3"/>
  <c r="G346" i="3"/>
  <c r="AC346" i="3" s="1"/>
  <c r="E936" i="3"/>
  <c r="F936" i="3" s="1"/>
  <c r="AF485" i="3"/>
  <c r="E974" i="3"/>
  <c r="F974" i="3" s="1"/>
  <c r="Z974" i="3" s="1"/>
  <c r="AF764" i="3"/>
  <c r="AF745" i="3"/>
  <c r="AF927" i="3"/>
  <c r="AF885" i="3"/>
  <c r="AC885" i="3"/>
  <c r="K885" i="3"/>
  <c r="G734" i="3"/>
  <c r="Z734" i="3"/>
  <c r="Z329" i="3"/>
  <c r="G329" i="3"/>
  <c r="AF329" i="3" s="1"/>
  <c r="G253" i="3"/>
  <c r="AC214" i="3"/>
  <c r="I214" i="3"/>
  <c r="AF721" i="3"/>
  <c r="AY101" i="3"/>
  <c r="AY86" i="3"/>
  <c r="AY83" i="3"/>
  <c r="AY67" i="3"/>
  <c r="AY61" i="3"/>
  <c r="AY45" i="3"/>
  <c r="AY14" i="3"/>
  <c r="G747" i="3"/>
  <c r="Z747" i="3"/>
  <c r="AC786" i="3"/>
  <c r="K782" i="3"/>
  <c r="Z788" i="3"/>
  <c r="G772" i="3"/>
  <c r="AF772" i="3" s="1"/>
  <c r="Z772" i="3"/>
  <c r="AC151" i="3"/>
  <c r="I151" i="3"/>
  <c r="AF151" i="3"/>
  <c r="AC641" i="3"/>
  <c r="AF641" i="3"/>
  <c r="I641" i="3"/>
  <c r="G652" i="3"/>
  <c r="AF652" i="3" s="1"/>
  <c r="Z379" i="3"/>
  <c r="Z285" i="3"/>
  <c r="K780" i="3"/>
  <c r="AF780" i="3"/>
  <c r="Z29" i="3"/>
  <c r="G29" i="3"/>
  <c r="K917" i="3"/>
  <c r="AF853" i="3"/>
  <c r="G891" i="3"/>
  <c r="AF891" i="3" s="1"/>
  <c r="Z891" i="3"/>
  <c r="G792" i="3"/>
  <c r="I792" i="3" s="1"/>
  <c r="Z792" i="3"/>
  <c r="G556" i="3"/>
  <c r="Z391" i="3"/>
  <c r="G391" i="3"/>
  <c r="AF391" i="3" s="1"/>
  <c r="Z659" i="3"/>
  <c r="G659" i="3"/>
  <c r="I659" i="3" s="1"/>
  <c r="AC780" i="3"/>
  <c r="G945" i="3"/>
  <c r="Z945" i="3"/>
  <c r="AF822" i="3"/>
  <c r="K822" i="3"/>
  <c r="G377" i="3"/>
  <c r="Z576" i="3"/>
  <c r="G506" i="3"/>
  <c r="I506" i="3" s="1"/>
  <c r="Z448" i="3"/>
  <c r="G448" i="3"/>
  <c r="Z342" i="3"/>
  <c r="G289" i="3"/>
  <c r="G284" i="3"/>
  <c r="AF284" i="3" s="1"/>
  <c r="Z677" i="3"/>
  <c r="G677" i="3"/>
  <c r="G789" i="3"/>
  <c r="Z789" i="3"/>
  <c r="I788" i="3"/>
  <c r="AC788" i="3"/>
  <c r="Z399" i="3"/>
  <c r="G399" i="3"/>
  <c r="AY24" i="3"/>
  <c r="G777" i="3"/>
  <c r="Z777" i="3"/>
  <c r="Z450" i="3"/>
  <c r="Z90" i="3"/>
  <c r="G90" i="3"/>
  <c r="G819" i="3"/>
  <c r="I819" i="3" s="1"/>
  <c r="Z819" i="3"/>
  <c r="Z72" i="3"/>
  <c r="G72" i="3"/>
  <c r="I826" i="3"/>
  <c r="G793" i="3"/>
  <c r="Z793" i="3"/>
  <c r="G69" i="3"/>
  <c r="Z69" i="3"/>
  <c r="Z214" i="3"/>
  <c r="Z568" i="3"/>
  <c r="G568" i="3"/>
  <c r="Z478" i="3"/>
  <c r="G478" i="3"/>
  <c r="I478" i="3" s="1"/>
  <c r="Z427" i="3"/>
  <c r="G427" i="3"/>
  <c r="Z360" i="3"/>
  <c r="G360" i="3"/>
  <c r="Z332" i="3"/>
  <c r="G332" i="3"/>
  <c r="Z309" i="3"/>
  <c r="G309" i="3"/>
  <c r="AF309" i="3" s="1"/>
  <c r="I795" i="3"/>
  <c r="Z733" i="3"/>
  <c r="Z752" i="3"/>
  <c r="Z126" i="3"/>
  <c r="Z867" i="3"/>
  <c r="Z814" i="3"/>
  <c r="G814" i="3"/>
  <c r="AC923" i="3"/>
  <c r="K923" i="3"/>
  <c r="AF923" i="3"/>
  <c r="I833" i="3"/>
  <c r="Z911" i="3"/>
  <c r="I779" i="3"/>
  <c r="AF779" i="3"/>
  <c r="AC779" i="3"/>
  <c r="AF738" i="3"/>
  <c r="AC738" i="3"/>
  <c r="Z737" i="3"/>
  <c r="G877" i="3"/>
  <c r="K877" i="3" s="1"/>
  <c r="Z877" i="3"/>
  <c r="G903" i="3"/>
  <c r="AC903" i="3" s="1"/>
  <c r="Z903" i="3"/>
  <c r="G846" i="3"/>
  <c r="Z846" i="3"/>
  <c r="G829" i="3"/>
  <c r="AF829" i="3" s="1"/>
  <c r="Z829" i="3"/>
  <c r="AF886" i="3"/>
  <c r="Z756" i="3"/>
  <c r="G820" i="3"/>
  <c r="Z827" i="3"/>
  <c r="G735" i="3"/>
  <c r="AF746" i="3"/>
  <c r="AC746" i="3"/>
  <c r="I746" i="3"/>
  <c r="G831" i="3"/>
  <c r="Z831" i="3"/>
  <c r="G740" i="3"/>
  <c r="Z740" i="3"/>
  <c r="I850" i="3"/>
  <c r="AF781" i="3"/>
  <c r="I781" i="3"/>
  <c r="Z51" i="3"/>
  <c r="G51" i="3"/>
  <c r="AC51" i="3" s="1"/>
  <c r="AC864" i="3"/>
  <c r="I864" i="3"/>
  <c r="AF864" i="3"/>
  <c r="AC886" i="3"/>
  <c r="AC898" i="3"/>
  <c r="AF898" i="3"/>
  <c r="AF874" i="3"/>
  <c r="AC874" i="3"/>
  <c r="I874" i="3"/>
  <c r="Z865" i="3"/>
  <c r="AF797" i="3"/>
  <c r="AC797" i="3"/>
  <c r="AC767" i="3"/>
  <c r="K767" i="3"/>
  <c r="G975" i="3"/>
  <c r="AF935" i="3"/>
  <c r="K935" i="3"/>
  <c r="G791" i="3"/>
  <c r="AC791" i="3" s="1"/>
  <c r="Z791" i="3"/>
  <c r="G732" i="3"/>
  <c r="Z732" i="3"/>
  <c r="G892" i="3"/>
  <c r="Z892" i="3"/>
  <c r="G894" i="3"/>
  <c r="Z894" i="3"/>
  <c r="G906" i="3"/>
  <c r="Z906" i="3"/>
  <c r="G863" i="3"/>
  <c r="Z863" i="3"/>
  <c r="AF827" i="3"/>
  <c r="I827" i="3"/>
  <c r="AF911" i="3"/>
  <c r="AC911" i="3"/>
  <c r="AC758" i="3"/>
  <c r="I758" i="3"/>
  <c r="K920" i="3"/>
  <c r="AC920" i="3"/>
  <c r="AF920" i="3"/>
  <c r="AF881" i="3"/>
  <c r="J881" i="3"/>
  <c r="G902" i="3"/>
  <c r="Z902" i="3"/>
  <c r="G841" i="3"/>
  <c r="Z841" i="3"/>
  <c r="AF775" i="3"/>
  <c r="I775" i="3"/>
  <c r="AC775" i="3"/>
  <c r="AC799" i="3"/>
  <c r="AF799" i="3"/>
  <c r="G929" i="3"/>
  <c r="Z807" i="3"/>
  <c r="G807" i="3"/>
  <c r="G847" i="3"/>
  <c r="Z847" i="3"/>
  <c r="G908" i="3"/>
  <c r="Z908" i="3"/>
  <c r="G743" i="3"/>
  <c r="Z743" i="3"/>
  <c r="Z774" i="3"/>
  <c r="G774" i="3"/>
  <c r="G888" i="3"/>
  <c r="Z888" i="3"/>
  <c r="AF758" i="3"/>
  <c r="G755" i="3"/>
  <c r="K883" i="3"/>
  <c r="AF883" i="3"/>
  <c r="G884" i="3"/>
  <c r="AC731" i="3"/>
  <c r="I731" i="3"/>
  <c r="Z770" i="3"/>
  <c r="G770" i="3"/>
  <c r="Z784" i="3"/>
  <c r="G784" i="3"/>
  <c r="G834" i="3"/>
  <c r="AF834" i="3" s="1"/>
  <c r="Z834" i="3"/>
  <c r="G773" i="3"/>
  <c r="Z773" i="3"/>
  <c r="G887" i="3"/>
  <c r="Z887" i="3"/>
  <c r="Z870" i="3"/>
  <c r="G870" i="3"/>
  <c r="AC870" i="3" s="1"/>
  <c r="AC855" i="3"/>
  <c r="I855" i="3"/>
  <c r="G765" i="3"/>
  <c r="Z765" i="3"/>
  <c r="Z836" i="3"/>
  <c r="G836" i="3"/>
  <c r="G809" i="3"/>
  <c r="Z809" i="3"/>
  <c r="G804" i="3"/>
  <c r="Z804" i="3"/>
  <c r="AC737" i="3"/>
  <c r="K737" i="3"/>
  <c r="G856" i="3"/>
  <c r="Z856" i="3"/>
  <c r="AC539" i="3"/>
  <c r="Z926" i="3"/>
  <c r="G926" i="3"/>
  <c r="K926" i="3" s="1"/>
  <c r="Z611" i="3"/>
  <c r="G611" i="3"/>
  <c r="AF611" i="3" s="1"/>
  <c r="Z565" i="3"/>
  <c r="G565" i="3"/>
  <c r="Z526" i="3"/>
  <c r="G526" i="3"/>
  <c r="Z388" i="3"/>
  <c r="G338" i="3"/>
  <c r="Z305" i="3"/>
  <c r="G305" i="3"/>
  <c r="G292" i="3"/>
  <c r="Z283" i="3"/>
  <c r="G283" i="3"/>
  <c r="AF802" i="3"/>
  <c r="G882" i="3"/>
  <c r="Z853" i="3"/>
  <c r="Z746" i="3"/>
  <c r="AF730" i="3"/>
  <c r="I753" i="3"/>
  <c r="Z885" i="3"/>
  <c r="AF907" i="3"/>
  <c r="AF539" i="3"/>
  <c r="G693" i="3"/>
  <c r="Z693" i="3"/>
  <c r="Z551" i="3"/>
  <c r="G551" i="3"/>
  <c r="Z518" i="3"/>
  <c r="G518" i="3"/>
  <c r="Z492" i="3"/>
  <c r="G492" i="3"/>
  <c r="AF492" i="3" s="1"/>
  <c r="Z467" i="3"/>
  <c r="G467" i="3"/>
  <c r="AC467" i="3" s="1"/>
  <c r="Z442" i="3"/>
  <c r="G442" i="3"/>
  <c r="Z417" i="3"/>
  <c r="G417" i="3"/>
  <c r="G322" i="3"/>
  <c r="Z852" i="3"/>
  <c r="I800" i="3"/>
  <c r="I730" i="3"/>
  <c r="Z907" i="3"/>
  <c r="Z914" i="3"/>
  <c r="Z650" i="3"/>
  <c r="G650" i="3"/>
  <c r="G630" i="3"/>
  <c r="Z630" i="3"/>
  <c r="G595" i="3"/>
  <c r="Z595" i="3"/>
  <c r="Z481" i="3"/>
  <c r="Z252" i="3"/>
  <c r="G252" i="3"/>
  <c r="I876" i="3"/>
  <c r="G921" i="3"/>
  <c r="Z921" i="3"/>
  <c r="Z676" i="3"/>
  <c r="G676" i="3"/>
  <c r="Z538" i="3"/>
  <c r="G538" i="3"/>
  <c r="Z426" i="3"/>
  <c r="G426" i="3"/>
  <c r="Z382" i="3"/>
  <c r="G382" i="3"/>
  <c r="G344" i="3"/>
  <c r="AF344" i="3" s="1"/>
  <c r="Z344" i="3"/>
  <c r="Z639" i="3"/>
  <c r="G639" i="3"/>
  <c r="Z585" i="3"/>
  <c r="G585" i="3"/>
  <c r="Z423" i="3"/>
  <c r="G423" i="3"/>
  <c r="Z321" i="3"/>
  <c r="Z306" i="3"/>
  <c r="G306" i="3"/>
  <c r="G286" i="3"/>
  <c r="Z286" i="3"/>
  <c r="Z241" i="3"/>
  <c r="G241" i="3"/>
  <c r="G229" i="3"/>
  <c r="Z229" i="3"/>
  <c r="AF40" i="3"/>
  <c r="I789" i="3"/>
  <c r="Z876" i="3"/>
  <c r="Z800" i="3"/>
  <c r="AF416" i="3"/>
  <c r="I416" i="3"/>
  <c r="Z519" i="3"/>
  <c r="G519" i="3"/>
  <c r="Z375" i="3"/>
  <c r="G375" i="3"/>
  <c r="Z271" i="3"/>
  <c r="G271" i="3"/>
  <c r="Z266" i="3"/>
  <c r="G266" i="3"/>
  <c r="Z848" i="3"/>
  <c r="Z543" i="3"/>
  <c r="G543" i="3"/>
  <c r="AF526" i="3"/>
  <c r="Z263" i="3"/>
  <c r="G263" i="3"/>
  <c r="I263" i="3" s="1"/>
  <c r="Z658" i="3"/>
  <c r="G658" i="3"/>
  <c r="Z596" i="3"/>
  <c r="G596" i="3"/>
  <c r="Z590" i="3"/>
  <c r="G590" i="3"/>
  <c r="Z505" i="3"/>
  <c r="G505" i="3"/>
  <c r="Z362" i="3"/>
  <c r="G362" i="3"/>
  <c r="Z310" i="3"/>
  <c r="G310" i="3"/>
  <c r="AY15" i="3"/>
  <c r="AY36" i="3"/>
  <c r="AY43" i="3"/>
  <c r="AY62" i="3"/>
  <c r="AY85" i="3"/>
  <c r="AY5" i="3"/>
  <c r="AY17" i="3"/>
  <c r="AY46" i="3"/>
  <c r="AY69" i="3"/>
  <c r="AY91" i="3"/>
  <c r="AY7" i="3"/>
  <c r="AY19" i="3"/>
  <c r="AY32" i="3"/>
  <c r="AY51" i="3"/>
  <c r="AY70" i="3"/>
  <c r="AY93" i="3"/>
  <c r="AY8" i="3"/>
  <c r="AY20" i="3"/>
  <c r="AY53" i="3"/>
  <c r="AY75" i="3"/>
  <c r="AY94" i="3"/>
  <c r="AY40" i="3"/>
  <c r="AY54" i="3"/>
  <c r="AY77" i="3"/>
  <c r="AY99" i="3"/>
  <c r="AY12" i="3"/>
  <c r="AY28" i="3"/>
  <c r="AY59" i="3"/>
  <c r="AY78" i="3"/>
  <c r="AC873" i="3"/>
  <c r="K873" i="3"/>
  <c r="AF873" i="3"/>
  <c r="G828" i="3"/>
  <c r="Z828" i="3"/>
  <c r="AF750" i="3"/>
  <c r="AC750" i="3"/>
  <c r="I750" i="3"/>
  <c r="G825" i="3"/>
  <c r="I825" i="3" s="1"/>
  <c r="Z825" i="3"/>
  <c r="AC858" i="3"/>
  <c r="K858" i="3"/>
  <c r="AF858" i="3"/>
  <c r="K927" i="3"/>
  <c r="AC927" i="3"/>
  <c r="G851" i="3"/>
  <c r="K791" i="3"/>
  <c r="I806" i="3"/>
  <c r="AF806" i="3"/>
  <c r="I869" i="3"/>
  <c r="AC869" i="3"/>
  <c r="AC806" i="3"/>
  <c r="Z50" i="3"/>
  <c r="G50" i="3"/>
  <c r="AF297" i="3"/>
  <c r="AC297" i="3"/>
  <c r="I297" i="3"/>
  <c r="G61" i="3"/>
  <c r="Z61" i="3"/>
  <c r="G681" i="3"/>
  <c r="Z671" i="3"/>
  <c r="G671" i="3"/>
  <c r="G620" i="3"/>
  <c r="Z618" i="3"/>
  <c r="G618" i="3"/>
  <c r="Z510" i="3"/>
  <c r="G510" i="3"/>
  <c r="Z457" i="3"/>
  <c r="G457" i="3"/>
  <c r="Z430" i="3"/>
  <c r="G430" i="3"/>
  <c r="G378" i="3"/>
  <c r="Z270" i="3"/>
  <c r="G270" i="3"/>
  <c r="Z23" i="3"/>
  <c r="G23" i="3"/>
  <c r="AC478" i="3"/>
  <c r="Z63" i="3"/>
  <c r="I51" i="3"/>
  <c r="AC659" i="3"/>
  <c r="AF659" i="3"/>
  <c r="Z924" i="3"/>
  <c r="G924" i="3"/>
  <c r="Z634" i="3"/>
  <c r="G634" i="3"/>
  <c r="Z460" i="3"/>
  <c r="G142" i="3"/>
  <c r="Z142" i="3"/>
  <c r="Z389" i="3"/>
  <c r="G389" i="3"/>
  <c r="G238" i="3"/>
  <c r="Z238" i="3"/>
  <c r="AB18" i="3"/>
  <c r="AB16" i="3"/>
  <c r="Z615" i="3"/>
  <c r="G615" i="3"/>
  <c r="G690" i="3"/>
  <c r="Z690" i="3"/>
  <c r="G603" i="3"/>
  <c r="Z603" i="3"/>
  <c r="Z240" i="3"/>
  <c r="G240" i="3"/>
  <c r="Z694" i="3"/>
  <c r="G276" i="3"/>
  <c r="Z624" i="3"/>
  <c r="G624" i="3"/>
  <c r="G191" i="3"/>
  <c r="Z191" i="3"/>
  <c r="E972" i="3"/>
  <c r="F972" i="3" s="1"/>
  <c r="Z972" i="3" s="1"/>
  <c r="E893" i="3"/>
  <c r="F893" i="3" s="1"/>
  <c r="E762" i="3"/>
  <c r="F762" i="3" s="1"/>
  <c r="E959" i="3"/>
  <c r="F959" i="3" s="1"/>
  <c r="E564" i="3"/>
  <c r="F564" i="3" s="1"/>
  <c r="E194" i="3"/>
  <c r="F194" i="3" s="1"/>
  <c r="E219" i="3"/>
  <c r="F219" i="3" s="1"/>
  <c r="E327" i="3"/>
  <c r="F327" i="3" s="1"/>
  <c r="E353" i="3"/>
  <c r="F353" i="3" s="1"/>
  <c r="E403" i="3"/>
  <c r="F403" i="3" s="1"/>
  <c r="E439" i="3"/>
  <c r="F439" i="3" s="1"/>
  <c r="E546" i="3"/>
  <c r="F546" i="3" s="1"/>
  <c r="E680" i="3"/>
  <c r="F680" i="3" s="1"/>
  <c r="E719" i="3"/>
  <c r="F719" i="3" s="1"/>
  <c r="Z719" i="3" s="1"/>
  <c r="E258" i="3"/>
  <c r="F258" i="3" s="1"/>
  <c r="E479" i="3"/>
  <c r="F479" i="3" s="1"/>
  <c r="E689" i="3"/>
  <c r="F689" i="3" s="1"/>
  <c r="E942" i="3"/>
  <c r="F942" i="3" s="1"/>
  <c r="E93" i="3"/>
  <c r="F93" i="3" s="1"/>
  <c r="E108" i="3"/>
  <c r="F108" i="3" s="1"/>
  <c r="Z108" i="3" s="1"/>
  <c r="E113" i="3"/>
  <c r="F113" i="3" s="1"/>
  <c r="E120" i="3"/>
  <c r="F120" i="3" s="1"/>
  <c r="E129" i="3"/>
  <c r="F129" i="3" s="1"/>
  <c r="E136" i="3"/>
  <c r="F136" i="3" s="1"/>
  <c r="E145" i="3"/>
  <c r="F145" i="3" s="1"/>
  <c r="E188" i="3"/>
  <c r="F188" i="3" s="1"/>
  <c r="E190" i="3"/>
  <c r="F190" i="3" s="1"/>
  <c r="E200" i="3"/>
  <c r="F200" i="3" s="1"/>
  <c r="E203" i="3"/>
  <c r="F203" i="3" s="1"/>
  <c r="E208" i="3"/>
  <c r="F208" i="3" s="1"/>
  <c r="E222" i="3"/>
  <c r="F222" i="3" s="1"/>
  <c r="E230" i="3"/>
  <c r="F230" i="3" s="1"/>
  <c r="E233" i="3"/>
  <c r="F233" i="3" s="1"/>
  <c r="Z233" i="3" s="1"/>
  <c r="E813" i="3"/>
  <c r="F813" i="3" s="1"/>
  <c r="E763" i="3"/>
  <c r="F763" i="3" s="1"/>
  <c r="E849" i="3"/>
  <c r="F849" i="3" s="1"/>
  <c r="E482" i="3"/>
  <c r="F482" i="3" s="1"/>
  <c r="E244" i="3"/>
  <c r="F244" i="3" s="1"/>
  <c r="E340" i="3"/>
  <c r="F340" i="3" s="1"/>
  <c r="E420" i="3"/>
  <c r="F420" i="3" s="1"/>
  <c r="E465" i="3"/>
  <c r="F465" i="3" s="1"/>
  <c r="E597" i="3"/>
  <c r="F597" i="3" s="1"/>
  <c r="E636" i="3"/>
  <c r="F636" i="3" s="1"/>
  <c r="E714" i="3"/>
  <c r="F714" i="3" s="1"/>
  <c r="E724" i="3"/>
  <c r="F724" i="3" s="1"/>
  <c r="E370" i="3"/>
  <c r="F370" i="3" s="1"/>
  <c r="G370" i="3" s="1"/>
  <c r="E496" i="3"/>
  <c r="F496" i="3" s="1"/>
  <c r="E655" i="3"/>
  <c r="F655" i="3" s="1"/>
  <c r="E509" i="3"/>
  <c r="F509" i="3" s="1"/>
  <c r="Z509" i="3" s="1"/>
  <c r="E957" i="3"/>
  <c r="F957" i="3" s="1"/>
  <c r="Z957" i="3" s="1"/>
  <c r="E958" i="3"/>
  <c r="F958" i="3" s="1"/>
  <c r="E944" i="3"/>
  <c r="F944" i="3" s="1"/>
  <c r="E88" i="3"/>
  <c r="F88" i="3" s="1"/>
  <c r="E96" i="3"/>
  <c r="F96" i="3" s="1"/>
  <c r="E101" i="3"/>
  <c r="F101" i="3" s="1"/>
  <c r="E103" i="3"/>
  <c r="F103" i="3" s="1"/>
  <c r="E123" i="3"/>
  <c r="F123" i="3" s="1"/>
  <c r="E125" i="3"/>
  <c r="F125" i="3" s="1"/>
  <c r="E139" i="3"/>
  <c r="F139" i="3" s="1"/>
  <c r="E141" i="3"/>
  <c r="F141" i="3" s="1"/>
  <c r="E147" i="3"/>
  <c r="F147" i="3" s="1"/>
  <c r="E149" i="3"/>
  <c r="F149" i="3" s="1"/>
  <c r="E154" i="3"/>
  <c r="F154" i="3" s="1"/>
  <c r="E162" i="3"/>
  <c r="F162" i="3" s="1"/>
  <c r="E166" i="3"/>
  <c r="F166" i="3" s="1"/>
  <c r="E184" i="3"/>
  <c r="F184" i="3" s="1"/>
  <c r="E193" i="3"/>
  <c r="F193" i="3" s="1"/>
  <c r="E206" i="3"/>
  <c r="F206" i="3" s="1"/>
  <c r="E210" i="3"/>
  <c r="F210" i="3" s="1"/>
  <c r="E212" i="3"/>
  <c r="F212" i="3" s="1"/>
  <c r="E215" i="3"/>
  <c r="F215" i="3" s="1"/>
  <c r="E217" i="3"/>
  <c r="F217" i="3" s="1"/>
  <c r="E220" i="3"/>
  <c r="F220" i="3" s="1"/>
  <c r="E228" i="3"/>
  <c r="F228" i="3" s="1"/>
  <c r="Z228" i="3" s="1"/>
  <c r="E953" i="3"/>
  <c r="F953" i="3" s="1"/>
  <c r="E840" i="3"/>
  <c r="F840" i="3" s="1"/>
  <c r="E736" i="3"/>
  <c r="F736" i="3" s="1"/>
  <c r="E897" i="3"/>
  <c r="F897" i="3" s="1"/>
  <c r="E948" i="3"/>
  <c r="F948" i="3" s="1"/>
  <c r="E201" i="3"/>
  <c r="F201" i="3" s="1"/>
  <c r="Z201" i="3" s="1"/>
  <c r="E235" i="3"/>
  <c r="F235" i="3" s="1"/>
  <c r="E255" i="3"/>
  <c r="F255" i="3" s="1"/>
  <c r="E395" i="3"/>
  <c r="F395" i="3" s="1"/>
  <c r="E536" i="3"/>
  <c r="F536" i="3" s="1"/>
  <c r="E587" i="3"/>
  <c r="F587" i="3" s="1"/>
  <c r="E628" i="3"/>
  <c r="F628" i="3" s="1"/>
  <c r="E672" i="3"/>
  <c r="F672" i="3" s="1"/>
  <c r="E706" i="3"/>
  <c r="F706" i="3" s="1"/>
  <c r="G706" i="3" s="1"/>
  <c r="E469" i="3"/>
  <c r="F469" i="3" s="1"/>
  <c r="E554" i="3"/>
  <c r="F554" i="3" s="1"/>
  <c r="E566" i="3"/>
  <c r="F566" i="3" s="1"/>
  <c r="E422" i="3"/>
  <c r="F422" i="3" s="1"/>
  <c r="E491" i="3"/>
  <c r="F491" i="3" s="1"/>
  <c r="Z491" i="3" s="1"/>
  <c r="E962" i="3"/>
  <c r="F962" i="3" s="1"/>
  <c r="E964" i="3"/>
  <c r="F964" i="3" s="1"/>
  <c r="E937" i="3"/>
  <c r="F937" i="3" s="1"/>
  <c r="E954" i="3"/>
  <c r="F954" i="3" s="1"/>
  <c r="E949" i="3"/>
  <c r="F949" i="3" s="1"/>
  <c r="E951" i="3"/>
  <c r="F951" i="3" s="1"/>
  <c r="E930" i="3"/>
  <c r="F930" i="3" s="1"/>
  <c r="E932" i="3"/>
  <c r="F932" i="3" s="1"/>
  <c r="E940" i="3"/>
  <c r="F940" i="3" s="1"/>
  <c r="E86" i="3"/>
  <c r="F86" i="3" s="1"/>
  <c r="E91" i="3"/>
  <c r="F91" i="3" s="1"/>
  <c r="E99" i="3"/>
  <c r="F99" i="3" s="1"/>
  <c r="E106" i="3"/>
  <c r="F106" i="3" s="1"/>
  <c r="E111" i="3"/>
  <c r="F111" i="3" s="1"/>
  <c r="E118" i="3"/>
  <c r="F118" i="3" s="1"/>
  <c r="E127" i="3"/>
  <c r="F127" i="3" s="1"/>
  <c r="E134" i="3"/>
  <c r="F134" i="3" s="1"/>
  <c r="E143" i="3"/>
  <c r="F143" i="3" s="1"/>
  <c r="E152" i="3"/>
  <c r="F152" i="3" s="1"/>
  <c r="E156" i="3"/>
  <c r="F156" i="3" s="1"/>
  <c r="E158" i="3"/>
  <c r="F158" i="3" s="1"/>
  <c r="E160" i="3"/>
  <c r="F160" i="3" s="1"/>
  <c r="E164" i="3"/>
  <c r="F164" i="3" s="1"/>
  <c r="Z164" i="3" s="1"/>
  <c r="E169" i="3"/>
  <c r="F169" i="3" s="1"/>
  <c r="E177" i="3"/>
  <c r="F177" i="3" s="1"/>
  <c r="E976" i="3"/>
  <c r="F976" i="3" s="1"/>
  <c r="Z976" i="3" s="1"/>
  <c r="E857" i="3"/>
  <c r="F857" i="3" s="1"/>
  <c r="E739" i="3"/>
  <c r="F739" i="3" s="1"/>
  <c r="E768" i="3"/>
  <c r="F768" i="3" s="1"/>
  <c r="E961" i="3"/>
  <c r="F961" i="3" s="1"/>
  <c r="E605" i="3"/>
  <c r="F605" i="3" s="1"/>
  <c r="E197" i="3"/>
  <c r="F197" i="3" s="1"/>
  <c r="G197" i="3" s="1"/>
  <c r="E333" i="3"/>
  <c r="F333" i="3" s="1"/>
  <c r="E376" i="3"/>
  <c r="F376" i="3" s="1"/>
  <c r="E412" i="3"/>
  <c r="F412" i="3" s="1"/>
  <c r="E441" i="3"/>
  <c r="F441" i="3" s="1"/>
  <c r="E561" i="3"/>
  <c r="F561" i="3" s="1"/>
  <c r="E575" i="3"/>
  <c r="F575" i="3" s="1"/>
  <c r="E622" i="3"/>
  <c r="F622" i="3" s="1"/>
  <c r="E660" i="3"/>
  <c r="F660" i="3" s="1"/>
  <c r="E455" i="3"/>
  <c r="F455" i="3" s="1"/>
  <c r="E183" i="3"/>
  <c r="F183" i="3" s="1"/>
  <c r="Z183" i="3" s="1"/>
  <c r="E365" i="3"/>
  <c r="F365" i="3" s="1"/>
  <c r="E711" i="3"/>
  <c r="F711" i="3" s="1"/>
  <c r="Z711" i="3" s="1"/>
  <c r="E94" i="3"/>
  <c r="F94" i="3" s="1"/>
  <c r="E109" i="3"/>
  <c r="F109" i="3" s="1"/>
  <c r="E114" i="3"/>
  <c r="F114" i="3" s="1"/>
  <c r="E116" i="3"/>
  <c r="F116" i="3" s="1"/>
  <c r="G116" i="3" s="1"/>
  <c r="E121" i="3"/>
  <c r="F121" i="3" s="1"/>
  <c r="E130" i="3"/>
  <c r="F130" i="3" s="1"/>
  <c r="E132" i="3"/>
  <c r="F132" i="3" s="1"/>
  <c r="Z132" i="3" s="1"/>
  <c r="E137" i="3"/>
  <c r="F137" i="3" s="1"/>
  <c r="E171" i="3"/>
  <c r="F171" i="3" s="1"/>
  <c r="E173" i="3"/>
  <c r="F173" i="3" s="1"/>
  <c r="E179" i="3"/>
  <c r="F179" i="3" s="1"/>
  <c r="E181" i="3"/>
  <c r="F181" i="3" s="1"/>
  <c r="E187" i="3"/>
  <c r="F187" i="3" s="1"/>
  <c r="E199" i="3"/>
  <c r="F199" i="3" s="1"/>
  <c r="E204" i="3"/>
  <c r="F204" i="3" s="1"/>
  <c r="E225" i="3"/>
  <c r="F225" i="3" s="1"/>
  <c r="E234" i="3"/>
  <c r="F234" i="3" s="1"/>
  <c r="E973" i="3"/>
  <c r="F973" i="3" s="1"/>
  <c r="G973" i="3" s="1"/>
  <c r="E783" i="3"/>
  <c r="F783" i="3" s="1"/>
  <c r="E771" i="3"/>
  <c r="F771" i="3" s="1"/>
  <c r="E909" i="3"/>
  <c r="F909" i="3" s="1"/>
  <c r="E579" i="3"/>
  <c r="F579" i="3" s="1"/>
  <c r="E192" i="3"/>
  <c r="F192" i="3" s="1"/>
  <c r="Z192" i="3" s="1"/>
  <c r="E226" i="3"/>
  <c r="F226" i="3" s="1"/>
  <c r="E248" i="3"/>
  <c r="F248" i="3" s="1"/>
  <c r="E358" i="3"/>
  <c r="F358" i="3" s="1"/>
  <c r="E368" i="3"/>
  <c r="F368" i="3" s="1"/>
  <c r="E407" i="3"/>
  <c r="F407" i="3" s="1"/>
  <c r="E530" i="3"/>
  <c r="F530" i="3" s="1"/>
  <c r="E599" i="3"/>
  <c r="F599" i="3" s="1"/>
  <c r="E644" i="3"/>
  <c r="F644" i="3" s="1"/>
  <c r="E699" i="3"/>
  <c r="F699" i="3" s="1"/>
  <c r="E727" i="3"/>
  <c r="F727" i="3" s="1"/>
  <c r="E337" i="3"/>
  <c r="F337" i="3" s="1"/>
  <c r="E584" i="3"/>
  <c r="F584" i="3" s="1"/>
  <c r="E943" i="3"/>
  <c r="F943" i="3" s="1"/>
  <c r="E966" i="3"/>
  <c r="F966" i="3" s="1"/>
  <c r="E754" i="3"/>
  <c r="F754" i="3" s="1"/>
  <c r="E778" i="3"/>
  <c r="F778" i="3" s="1"/>
  <c r="E198" i="3"/>
  <c r="F198" i="3" s="1"/>
  <c r="E237" i="3"/>
  <c r="F237" i="3" s="1"/>
  <c r="E339" i="3"/>
  <c r="F339" i="3" s="1"/>
  <c r="E415" i="3"/>
  <c r="F415" i="3" s="1"/>
  <c r="E456" i="3"/>
  <c r="F456" i="3" s="1"/>
  <c r="E571" i="3"/>
  <c r="F571" i="3" s="1"/>
  <c r="E583" i="3"/>
  <c r="F583" i="3" s="1"/>
  <c r="E593" i="3"/>
  <c r="F593" i="3" s="1"/>
  <c r="E625" i="3"/>
  <c r="F625" i="3" s="1"/>
  <c r="E633" i="3"/>
  <c r="F633" i="3" s="1"/>
  <c r="E662" i="3"/>
  <c r="F662" i="3" s="1"/>
  <c r="E462" i="3"/>
  <c r="F462" i="3" s="1"/>
  <c r="E483" i="3"/>
  <c r="F483" i="3" s="1"/>
  <c r="E363" i="3"/>
  <c r="F363" i="3" s="1"/>
  <c r="E447" i="3"/>
  <c r="F447" i="3" s="1"/>
  <c r="Z447" i="3" s="1"/>
  <c r="E963" i="3"/>
  <c r="F963" i="3" s="1"/>
  <c r="G963" i="3" s="1"/>
  <c r="E938" i="3"/>
  <c r="F938" i="3" s="1"/>
  <c r="E955" i="3"/>
  <c r="F955" i="3" s="1"/>
  <c r="E941" i="3"/>
  <c r="F941" i="3" s="1"/>
  <c r="E956" i="3"/>
  <c r="F956" i="3" s="1"/>
  <c r="E952" i="3"/>
  <c r="F952" i="3" s="1"/>
  <c r="E931" i="3"/>
  <c r="F931" i="3" s="1"/>
  <c r="E934" i="3"/>
  <c r="F934" i="3" s="1"/>
  <c r="E947" i="3"/>
  <c r="F947" i="3" s="1"/>
  <c r="E87" i="3"/>
  <c r="F87" i="3" s="1"/>
  <c r="E95" i="3"/>
  <c r="F95" i="3" s="1"/>
  <c r="E110" i="3"/>
  <c r="F110" i="3" s="1"/>
  <c r="G110" i="3" s="1"/>
  <c r="E122" i="3"/>
  <c r="F122" i="3" s="1"/>
  <c r="E138" i="3"/>
  <c r="F138" i="3" s="1"/>
  <c r="E155" i="3"/>
  <c r="F155" i="3" s="1"/>
  <c r="E157" i="3"/>
  <c r="F157" i="3" s="1"/>
  <c r="E163" i="3"/>
  <c r="F163" i="3" s="1"/>
  <c r="E165" i="3"/>
  <c r="F165" i="3" s="1"/>
  <c r="E170" i="3"/>
  <c r="F170" i="3" s="1"/>
  <c r="E178" i="3"/>
  <c r="F178" i="3" s="1"/>
  <c r="E182" i="3"/>
  <c r="F182" i="3" s="1"/>
  <c r="E205" i="3"/>
  <c r="F205" i="3" s="1"/>
  <c r="E224" i="3"/>
  <c r="F224" i="3" s="1"/>
  <c r="E227" i="3"/>
  <c r="F227" i="3" s="1"/>
  <c r="E968" i="3"/>
  <c r="F968" i="3" s="1"/>
  <c r="E872" i="3"/>
  <c r="F872" i="3" s="1"/>
  <c r="AB17" i="3"/>
  <c r="E805" i="3"/>
  <c r="F805" i="3" s="1"/>
  <c r="G174" i="3"/>
  <c r="Z174" i="3"/>
  <c r="AY98" i="3"/>
  <c r="AY90" i="3"/>
  <c r="AY82" i="3"/>
  <c r="AY74" i="3"/>
  <c r="AY66" i="3"/>
  <c r="AY58" i="3"/>
  <c r="AY50" i="3"/>
  <c r="AY42" i="3"/>
  <c r="AY38" i="3"/>
  <c r="AY34" i="3"/>
  <c r="AY30" i="3"/>
  <c r="AY26" i="3"/>
  <c r="AY22" i="3"/>
  <c r="AY11" i="3"/>
  <c r="AY4" i="3"/>
  <c r="AY97" i="3"/>
  <c r="AY89" i="3"/>
  <c r="AY81" i="3"/>
  <c r="AY73" i="3"/>
  <c r="AY65" i="3"/>
  <c r="AY57" i="3"/>
  <c r="AY49" i="3"/>
  <c r="AY10" i="3"/>
  <c r="AY3" i="3"/>
  <c r="AY96" i="3"/>
  <c r="AY88" i="3"/>
  <c r="AY80" i="3"/>
  <c r="AY72" i="3"/>
  <c r="AY64" i="3"/>
  <c r="AY56" i="3"/>
  <c r="AY48" i="3"/>
  <c r="AY41" i="3"/>
  <c r="AY37" i="3"/>
  <c r="AY33" i="3"/>
  <c r="AY29" i="3"/>
  <c r="AY25" i="3"/>
  <c r="AY21" i="3"/>
  <c r="AY16" i="3"/>
  <c r="AY2" i="3"/>
  <c r="AY95" i="3"/>
  <c r="AY87" i="3"/>
  <c r="AY79" i="3"/>
  <c r="AY71" i="3"/>
  <c r="AY63" i="3"/>
  <c r="AY55" i="3"/>
  <c r="AY47" i="3"/>
  <c r="AY9" i="3"/>
  <c r="AY100" i="3"/>
  <c r="AY92" i="3"/>
  <c r="AY84" i="3"/>
  <c r="AY76" i="3"/>
  <c r="AY68" i="3"/>
  <c r="AY60" i="3"/>
  <c r="AY52" i="3"/>
  <c r="AY44" i="3"/>
  <c r="AY39" i="3"/>
  <c r="AY35" i="3"/>
  <c r="AY31" i="3"/>
  <c r="AY27" i="3"/>
  <c r="AY23" i="3"/>
  <c r="AY18" i="3"/>
  <c r="AY13" i="3"/>
  <c r="AY6" i="3"/>
  <c r="E794" i="3"/>
  <c r="F794" i="3" s="1"/>
  <c r="E213" i="3"/>
  <c r="F213" i="3" s="1"/>
  <c r="E785" i="3"/>
  <c r="F785" i="3" s="1"/>
  <c r="G785" i="3" s="1"/>
  <c r="E950" i="3"/>
  <c r="F950" i="3" s="1"/>
  <c r="Z808" i="3"/>
  <c r="Z913" i="3"/>
  <c r="G913" i="3"/>
  <c r="Z839" i="3"/>
  <c r="G839" i="3"/>
  <c r="Z925" i="3"/>
  <c r="G925" i="3"/>
  <c r="Z816" i="3"/>
  <c r="G842" i="3"/>
  <c r="Z842" i="3"/>
  <c r="AF787" i="3"/>
  <c r="I787" i="3"/>
  <c r="AC787" i="3"/>
  <c r="K776" i="3"/>
  <c r="AC776" i="3"/>
  <c r="AF776" i="3"/>
  <c r="I756" i="3"/>
  <c r="AF756" i="3"/>
  <c r="AC756" i="3"/>
  <c r="AC899" i="3"/>
  <c r="AF899" i="3"/>
  <c r="K899" i="3"/>
  <c r="AC865" i="3"/>
  <c r="I865" i="3"/>
  <c r="AF865" i="3"/>
  <c r="I823" i="3"/>
  <c r="AF823" i="3"/>
  <c r="AC823" i="3"/>
  <c r="G905" i="3"/>
  <c r="Z905" i="3"/>
  <c r="AF832" i="3"/>
  <c r="AC832" i="3"/>
  <c r="J832" i="3"/>
  <c r="K761" i="3"/>
  <c r="AC761" i="3"/>
  <c r="AF761" i="3"/>
  <c r="G766" i="3"/>
  <c r="Z766" i="3"/>
  <c r="I760" i="3"/>
  <c r="AF760" i="3"/>
  <c r="AC760" i="3"/>
  <c r="K867" i="3"/>
  <c r="AC867" i="3"/>
  <c r="AF867" i="3"/>
  <c r="AC812" i="3"/>
  <c r="AF812" i="3"/>
  <c r="I812" i="3"/>
  <c r="Z879" i="3"/>
  <c r="AF811" i="3"/>
  <c r="AC811" i="3"/>
  <c r="I811" i="3"/>
  <c r="AC891" i="3"/>
  <c r="Z741" i="3"/>
  <c r="G741" i="3"/>
  <c r="I844" i="3"/>
  <c r="AC844" i="3"/>
  <c r="AF844" i="3"/>
  <c r="G818" i="3"/>
  <c r="Z818" i="3"/>
  <c r="AF742" i="3"/>
  <c r="AC742" i="3"/>
  <c r="I742" i="3"/>
  <c r="AF880" i="3"/>
  <c r="AC880" i="3"/>
  <c r="K880" i="3"/>
  <c r="AF843" i="3"/>
  <c r="AC843" i="3"/>
  <c r="J843" i="3"/>
  <c r="AC803" i="3"/>
  <c r="K803" i="3"/>
  <c r="AF803" i="3"/>
  <c r="AC743" i="3"/>
  <c r="K743" i="3"/>
  <c r="AF743" i="3"/>
  <c r="J830" i="3"/>
  <c r="AC830" i="3"/>
  <c r="AF830" i="3"/>
  <c r="AF793" i="3"/>
  <c r="AC793" i="3"/>
  <c r="I793" i="3"/>
  <c r="G801" i="3"/>
  <c r="Z801" i="3"/>
  <c r="AC901" i="3"/>
  <c r="K901" i="3"/>
  <c r="AF901" i="3"/>
  <c r="AF852" i="3"/>
  <c r="K852" i="3"/>
  <c r="AC852" i="3"/>
  <c r="K765" i="3"/>
  <c r="AC765" i="3"/>
  <c r="AF765" i="3"/>
  <c r="AF895" i="3"/>
  <c r="AC895" i="3"/>
  <c r="K895" i="3"/>
  <c r="Z859" i="3"/>
  <c r="G859" i="3"/>
  <c r="AC769" i="3"/>
  <c r="AF769" i="3"/>
  <c r="K769" i="3"/>
  <c r="AC60" i="3"/>
  <c r="I60" i="3"/>
  <c r="AF60" i="3"/>
  <c r="G56" i="3"/>
  <c r="Z56" i="3"/>
  <c r="G30" i="3"/>
  <c r="Z30" i="3"/>
  <c r="G35" i="3"/>
  <c r="Z35" i="3"/>
  <c r="G42" i="3"/>
  <c r="Z42" i="3"/>
  <c r="Z70" i="3"/>
  <c r="G70" i="3"/>
  <c r="Z83" i="3"/>
  <c r="G83" i="3"/>
  <c r="Z729" i="3"/>
  <c r="G729" i="3"/>
  <c r="Z717" i="3"/>
  <c r="G717" i="3"/>
  <c r="Z703" i="3"/>
  <c r="G703" i="3"/>
  <c r="G692" i="3"/>
  <c r="Z692" i="3"/>
  <c r="Z71" i="3"/>
  <c r="G71" i="3"/>
  <c r="Z57" i="3"/>
  <c r="G57" i="3"/>
  <c r="G53" i="3"/>
  <c r="Z53" i="3"/>
  <c r="Z36" i="3"/>
  <c r="G36" i="3"/>
  <c r="G46" i="3"/>
  <c r="Z46" i="3"/>
  <c r="Z73" i="3"/>
  <c r="G73" i="3"/>
  <c r="Z725" i="3"/>
  <c r="G725" i="3"/>
  <c r="Z687" i="3"/>
  <c r="Z68" i="3"/>
  <c r="G68" i="3"/>
  <c r="Z52" i="3"/>
  <c r="G52" i="3"/>
  <c r="Z55" i="3"/>
  <c r="G55" i="3"/>
  <c r="G37" i="3"/>
  <c r="Z37" i="3"/>
  <c r="Z77" i="3"/>
  <c r="G77" i="3"/>
  <c r="Z707" i="3"/>
  <c r="G707" i="3"/>
  <c r="Z570" i="3"/>
  <c r="G570" i="3"/>
  <c r="Z67" i="3"/>
  <c r="G67" i="3"/>
  <c r="Z49" i="3"/>
  <c r="G49" i="3"/>
  <c r="Z47" i="3"/>
  <c r="G47" i="3"/>
  <c r="Z28" i="3"/>
  <c r="G28" i="3"/>
  <c r="G38" i="3"/>
  <c r="Z38" i="3"/>
  <c r="G78" i="3"/>
  <c r="Z78" i="3"/>
  <c r="Z76" i="3"/>
  <c r="G76" i="3"/>
  <c r="Z715" i="3"/>
  <c r="G715" i="3"/>
  <c r="Z702" i="3"/>
  <c r="Z627" i="3"/>
  <c r="G627" i="3"/>
  <c r="Z59" i="3"/>
  <c r="G59" i="3"/>
  <c r="I44" i="3"/>
  <c r="AF44" i="3"/>
  <c r="AC44" i="3"/>
  <c r="Z45" i="3"/>
  <c r="G45" i="3"/>
  <c r="G22" i="3"/>
  <c r="Z22" i="3"/>
  <c r="G39" i="3"/>
  <c r="Z39" i="3"/>
  <c r="G54" i="3"/>
  <c r="Z54" i="3"/>
  <c r="G82" i="3"/>
  <c r="Z82" i="3"/>
  <c r="Z80" i="3"/>
  <c r="G80" i="3"/>
  <c r="G673" i="3"/>
  <c r="Z673" i="3"/>
  <c r="Z617" i="3"/>
  <c r="Z64" i="3"/>
  <c r="G64" i="3"/>
  <c r="G33" i="3"/>
  <c r="Z33" i="3"/>
  <c r="Z21" i="3"/>
  <c r="G21" i="3"/>
  <c r="Z84" i="3"/>
  <c r="G84" i="3"/>
  <c r="Z705" i="3"/>
  <c r="G705" i="3"/>
  <c r="Z668" i="3"/>
  <c r="G668" i="3"/>
  <c r="Z32" i="3"/>
  <c r="G32" i="3"/>
  <c r="Z26" i="3"/>
  <c r="G26" i="3"/>
  <c r="AF41" i="3"/>
  <c r="AC41" i="3"/>
  <c r="I41" i="3"/>
  <c r="G62" i="3"/>
  <c r="Z62" i="3"/>
  <c r="G65" i="3"/>
  <c r="Z65" i="3"/>
  <c r="G726" i="3"/>
  <c r="Z726" i="3"/>
  <c r="G663" i="3"/>
  <c r="Z663" i="3"/>
  <c r="G43" i="3"/>
  <c r="Z43" i="3"/>
  <c r="Z31" i="3"/>
  <c r="G31" i="3"/>
  <c r="G66" i="3"/>
  <c r="Z66" i="3"/>
  <c r="Z79" i="3"/>
  <c r="G79" i="3"/>
  <c r="Z709" i="3"/>
  <c r="G709" i="3"/>
  <c r="Z696" i="3"/>
  <c r="G696" i="3"/>
  <c r="Z41" i="3"/>
  <c r="G48" i="3"/>
  <c r="Z44" i="3"/>
  <c r="G264" i="3"/>
  <c r="Z264" i="3"/>
  <c r="Z349" i="3"/>
  <c r="Z664" i="3"/>
  <c r="G664" i="3"/>
  <c r="Z390" i="3"/>
  <c r="G390" i="3"/>
  <c r="Z724" i="3"/>
  <c r="G724" i="3"/>
  <c r="Z197" i="3"/>
  <c r="Z148" i="3"/>
  <c r="Z261" i="3"/>
  <c r="G261" i="3"/>
  <c r="Z202" i="3"/>
  <c r="G202" i="3"/>
  <c r="G965" i="3"/>
  <c r="Z965" i="3"/>
  <c r="Z370" i="3"/>
  <c r="E544" i="2"/>
  <c r="E562" i="2"/>
  <c r="E310" i="2"/>
  <c r="E694" i="2"/>
  <c r="E333" i="2"/>
  <c r="E347" i="2"/>
  <c r="F397" i="1"/>
  <c r="G397" i="1" s="1"/>
  <c r="I397" i="1" s="1"/>
  <c r="F885" i="1"/>
  <c r="G885" i="1" s="1"/>
  <c r="I885" i="1" s="1"/>
  <c r="F845" i="1"/>
  <c r="G845" i="1" s="1"/>
  <c r="I845" i="1" s="1"/>
  <c r="F810" i="1"/>
  <c r="G810" i="1" s="1"/>
  <c r="I810" i="1" s="1"/>
  <c r="F660" i="1"/>
  <c r="G660" i="1" s="1"/>
  <c r="I660" i="1" s="1"/>
  <c r="F299" i="1"/>
  <c r="G299" i="1" s="1"/>
  <c r="I299" i="1" s="1"/>
  <c r="E405" i="2"/>
  <c r="F774" i="1"/>
  <c r="G774" i="1" s="1"/>
  <c r="I774" i="1" s="1"/>
  <c r="F737" i="1"/>
  <c r="G737" i="1" s="1"/>
  <c r="I737" i="1" s="1"/>
  <c r="F339" i="1"/>
  <c r="G339" i="1" s="1"/>
  <c r="I339" i="1" s="1"/>
  <c r="E420" i="2"/>
  <c r="E548" i="2"/>
  <c r="E526" i="2"/>
  <c r="E293" i="2"/>
  <c r="E410" i="2"/>
  <c r="E712" i="2"/>
  <c r="E203" i="2"/>
  <c r="E511" i="2"/>
  <c r="E596" i="2"/>
  <c r="E18" i="2"/>
  <c r="E46" i="2"/>
  <c r="E691" i="1"/>
  <c r="E508" i="2"/>
  <c r="F516" i="1"/>
  <c r="G516" i="1" s="1"/>
  <c r="I516" i="1" s="1"/>
  <c r="E438" i="2"/>
  <c r="E736" i="2"/>
  <c r="F266" i="1"/>
  <c r="G266" i="1" s="1"/>
  <c r="I266" i="1" s="1"/>
  <c r="F857" i="1"/>
  <c r="G857" i="1" s="1"/>
  <c r="I857" i="1" s="1"/>
  <c r="E650" i="2"/>
  <c r="E54" i="2"/>
  <c r="F54" i="1"/>
  <c r="G54" i="1" s="1"/>
  <c r="I54" i="1" s="1"/>
  <c r="E519" i="2"/>
  <c r="E592" i="2"/>
  <c r="E737" i="2"/>
  <c r="E467" i="2"/>
  <c r="E723" i="2"/>
  <c r="E253" i="2"/>
  <c r="E51" i="2"/>
  <c r="E64" i="2"/>
  <c r="E559" i="1"/>
  <c r="E360" i="2"/>
  <c r="E603" i="2"/>
  <c r="E725" i="2"/>
  <c r="E485" i="2"/>
  <c r="E381" i="2"/>
  <c r="E276" i="2"/>
  <c r="E532" i="2"/>
  <c r="E458" i="2"/>
  <c r="E272" i="2"/>
  <c r="F445" i="1"/>
  <c r="G445" i="1" s="1"/>
  <c r="I445" i="1" s="1"/>
  <c r="F83" i="1"/>
  <c r="G83" i="1" s="1"/>
  <c r="J83" i="1" s="1"/>
  <c r="E73" i="2"/>
  <c r="E494" i="2"/>
  <c r="E398" i="2"/>
  <c r="E281" i="2"/>
  <c r="E407" i="2"/>
  <c r="E312" i="2"/>
  <c r="E290" i="2"/>
  <c r="E599" i="2"/>
  <c r="E28" i="2"/>
  <c r="F341" i="1"/>
  <c r="G341" i="1" s="1"/>
  <c r="I341" i="1" s="1"/>
  <c r="E516" i="2"/>
  <c r="E246" i="2"/>
  <c r="E450" i="2"/>
  <c r="E285" i="2"/>
  <c r="E635" i="2"/>
  <c r="E465" i="2"/>
  <c r="E537" i="2"/>
  <c r="E630" i="2"/>
  <c r="E435" i="2"/>
  <c r="E512" i="2"/>
  <c r="E675" i="2"/>
  <c r="F29" i="1"/>
  <c r="G29" i="1" s="1"/>
  <c r="I29" i="1" s="1"/>
  <c r="E38" i="2"/>
  <c r="E45" i="2"/>
  <c r="E62" i="2"/>
  <c r="E65" i="2"/>
  <c r="F92" i="1"/>
  <c r="G92" i="1" s="1"/>
  <c r="I92" i="1" s="1"/>
  <c r="F555" i="1"/>
  <c r="G555" i="1" s="1"/>
  <c r="I555" i="1" s="1"/>
  <c r="E468" i="2"/>
  <c r="F849" i="1"/>
  <c r="G849" i="1" s="1"/>
  <c r="I849" i="1" s="1"/>
  <c r="F693" i="1"/>
  <c r="G693" i="1" s="1"/>
  <c r="I693" i="1" s="1"/>
  <c r="E266" i="2"/>
  <c r="F34" i="1"/>
  <c r="G34" i="1" s="1"/>
  <c r="I34" i="1" s="1"/>
  <c r="F960" i="1"/>
  <c r="G960" i="1" s="1"/>
  <c r="K960" i="1" s="1"/>
  <c r="F903" i="1"/>
  <c r="G903" i="1" s="1"/>
  <c r="I903" i="1" s="1"/>
  <c r="E702" i="2"/>
  <c r="E70" i="2"/>
  <c r="F236" i="1"/>
  <c r="G236" i="1" s="1"/>
  <c r="J236" i="1" s="1"/>
  <c r="E13" i="2"/>
  <c r="F161" i="1"/>
  <c r="G161" i="1" s="1"/>
  <c r="I161" i="1" s="1"/>
  <c r="E235" i="2"/>
  <c r="E436" i="2"/>
  <c r="F540" i="1"/>
  <c r="G540" i="1" s="1"/>
  <c r="I540" i="1" s="1"/>
  <c r="F422" i="1"/>
  <c r="G422" i="1" s="1"/>
  <c r="I422" i="1" s="1"/>
  <c r="E726" i="2"/>
  <c r="F337" i="1"/>
  <c r="G337" i="1" s="1"/>
  <c r="I337" i="1" s="1"/>
  <c r="E138" i="2"/>
  <c r="F194" i="1"/>
  <c r="G194" i="1" s="1"/>
  <c r="I194" i="1" s="1"/>
  <c r="E37" i="2"/>
  <c r="F794" i="1"/>
  <c r="G794" i="1" s="1"/>
  <c r="I794" i="1" s="1"/>
  <c r="F619" i="1"/>
  <c r="G619" i="1" s="1"/>
  <c r="I619" i="1" s="1"/>
  <c r="E25" i="2"/>
  <c r="F182" i="1"/>
  <c r="G182" i="1" s="1"/>
  <c r="I182" i="1" s="1"/>
  <c r="F329" i="1"/>
  <c r="G329" i="1" s="1"/>
  <c r="I329" i="1" s="1"/>
  <c r="E130" i="2"/>
  <c r="F621" i="1"/>
  <c r="G621" i="1" s="1"/>
  <c r="I621" i="1" s="1"/>
  <c r="E531" i="2"/>
  <c r="F267" i="1"/>
  <c r="G267" i="1" s="1"/>
  <c r="I267" i="1" s="1"/>
  <c r="F373" i="1"/>
  <c r="G373" i="1" s="1"/>
  <c r="I373" i="1" s="1"/>
  <c r="F928" i="1"/>
  <c r="G928" i="1" s="1"/>
  <c r="K928" i="1" s="1"/>
  <c r="F701" i="1"/>
  <c r="G701" i="1" s="1"/>
  <c r="I701" i="1" s="1"/>
  <c r="E148" i="2"/>
  <c r="F351" i="1"/>
  <c r="G351" i="1" s="1"/>
  <c r="I351" i="1" s="1"/>
  <c r="E67" i="2"/>
  <c r="F233" i="1"/>
  <c r="G233" i="1" s="1"/>
  <c r="I233" i="1" s="1"/>
  <c r="E275" i="2"/>
  <c r="E1045" i="1"/>
  <c r="F1045" i="1" s="1"/>
  <c r="G1045" i="1" s="1"/>
  <c r="K1045" i="1" s="1"/>
  <c r="E999" i="1"/>
  <c r="F999" i="1" s="1"/>
  <c r="G999" i="1" s="1"/>
  <c r="K999" i="1" s="1"/>
  <c r="E1010" i="1"/>
  <c r="F1010" i="1" s="1"/>
  <c r="G1010" i="1" s="1"/>
  <c r="K1010" i="1" s="1"/>
  <c r="E1012" i="1"/>
  <c r="F1012" i="1" s="1"/>
  <c r="G1012" i="1" s="1"/>
  <c r="K1012" i="1" s="1"/>
  <c r="E1014" i="1"/>
  <c r="F1014" i="1" s="1"/>
  <c r="G1014" i="1" s="1"/>
  <c r="K1014" i="1" s="1"/>
  <c r="E1016" i="1"/>
  <c r="F1016" i="1" s="1"/>
  <c r="G1016" i="1" s="1"/>
  <c r="K1016" i="1" s="1"/>
  <c r="E1030" i="1"/>
  <c r="F1030" i="1" s="1"/>
  <c r="G1030" i="1" s="1"/>
  <c r="K1030" i="1" s="1"/>
  <c r="E175" i="1"/>
  <c r="E116" i="1"/>
  <c r="E349" i="1"/>
  <c r="E571" i="1"/>
  <c r="E629" i="1"/>
  <c r="E695" i="1"/>
  <c r="G754" i="1"/>
  <c r="I754" i="1" s="1"/>
  <c r="E772" i="1"/>
  <c r="E800" i="1"/>
  <c r="E829" i="1"/>
  <c r="E854" i="1"/>
  <c r="E873" i="1"/>
  <c r="E893" i="1"/>
  <c r="E964" i="1"/>
  <c r="E943" i="1"/>
  <c r="E961" i="1"/>
  <c r="F961" i="1" s="1"/>
  <c r="G961" i="1" s="1"/>
  <c r="K961" i="1" s="1"/>
  <c r="E358" i="1"/>
  <c r="E394" i="1"/>
  <c r="E419" i="1"/>
  <c r="E434" i="1"/>
  <c r="E228" i="2" s="1"/>
  <c r="E490" i="1"/>
  <c r="F490" i="1" s="1"/>
  <c r="G490" i="1" s="1"/>
  <c r="I490" i="1" s="1"/>
  <c r="E531" i="1"/>
  <c r="F531" i="1" s="1"/>
  <c r="G531" i="1" s="1"/>
  <c r="I531" i="1" s="1"/>
  <c r="E562" i="1"/>
  <c r="F562" i="1" s="1"/>
  <c r="G562" i="1" s="1"/>
  <c r="I562" i="1" s="1"/>
  <c r="E618" i="1"/>
  <c r="F618" i="1" s="1"/>
  <c r="G618" i="1" s="1"/>
  <c r="I618" i="1" s="1"/>
  <c r="E636" i="1"/>
  <c r="F636" i="1" s="1"/>
  <c r="G636" i="1" s="1"/>
  <c r="I636" i="1" s="1"/>
  <c r="E679" i="1"/>
  <c r="F679" i="1" s="1"/>
  <c r="G679" i="1" s="1"/>
  <c r="I679" i="1" s="1"/>
  <c r="G734" i="1"/>
  <c r="I734" i="1" s="1"/>
  <c r="E753" i="1"/>
  <c r="F753" i="1" s="1"/>
  <c r="G753" i="1" s="1"/>
  <c r="I753" i="1" s="1"/>
  <c r="E783" i="1"/>
  <c r="F783" i="1" s="1"/>
  <c r="G783" i="1" s="1"/>
  <c r="I783" i="1" s="1"/>
  <c r="E984" i="1"/>
  <c r="F984" i="1" s="1"/>
  <c r="G984" i="1" s="1"/>
  <c r="K984" i="1" s="1"/>
  <c r="E187" i="1"/>
  <c r="G230" i="1"/>
  <c r="I230" i="1" s="1"/>
  <c r="E247" i="1"/>
  <c r="G724" i="1"/>
  <c r="I724" i="1" s="1"/>
  <c r="E775" i="1"/>
  <c r="F775" i="1" s="1"/>
  <c r="G775" i="1" s="1"/>
  <c r="I775" i="1" s="1"/>
  <c r="E805" i="1"/>
  <c r="F805" i="1" s="1"/>
  <c r="G805" i="1" s="1"/>
  <c r="I805" i="1" s="1"/>
  <c r="E305" i="1"/>
  <c r="E331" i="1"/>
  <c r="E356" i="1"/>
  <c r="E365" i="1"/>
  <c r="E395" i="1"/>
  <c r="E403" i="1"/>
  <c r="E417" i="1"/>
  <c r="E290" i="1"/>
  <c r="E433" i="1"/>
  <c r="E460" i="1"/>
  <c r="F460" i="1" s="1"/>
  <c r="G460" i="1" s="1"/>
  <c r="I460" i="1" s="1"/>
  <c r="E470" i="1"/>
  <c r="F470" i="1" s="1"/>
  <c r="G470" i="1" s="1"/>
  <c r="I470" i="1" s="1"/>
  <c r="E1006" i="1"/>
  <c r="F1006" i="1" s="1"/>
  <c r="G1006" i="1" s="1"/>
  <c r="K1006" i="1" s="1"/>
  <c r="E1008" i="1"/>
  <c r="F1008" i="1" s="1"/>
  <c r="G1008" i="1" s="1"/>
  <c r="K1008" i="1" s="1"/>
  <c r="E1026" i="1"/>
  <c r="F1026" i="1" s="1"/>
  <c r="G1026" i="1" s="1"/>
  <c r="K1026" i="1" s="1"/>
  <c r="E1028" i="1"/>
  <c r="F1028" i="1" s="1"/>
  <c r="G1028" i="1" s="1"/>
  <c r="K1028" i="1" s="1"/>
  <c r="E1032" i="1"/>
  <c r="F1032" i="1" s="1"/>
  <c r="G1032" i="1" s="1"/>
  <c r="K1032" i="1" s="1"/>
  <c r="E1046" i="1"/>
  <c r="F1046" i="1" s="1"/>
  <c r="G1046" i="1" s="1"/>
  <c r="K1046" i="1" s="1"/>
  <c r="E1038" i="1"/>
  <c r="F1038" i="1" s="1"/>
  <c r="G1038" i="1" s="1"/>
  <c r="K1038" i="1" s="1"/>
  <c r="E24" i="1"/>
  <c r="E30" i="1"/>
  <c r="E481" i="1"/>
  <c r="E579" i="1"/>
  <c r="E643" i="1"/>
  <c r="E703" i="1"/>
  <c r="E758" i="1"/>
  <c r="E804" i="1"/>
  <c r="E846" i="1"/>
  <c r="E856" i="1"/>
  <c r="E875" i="1"/>
  <c r="E898" i="1"/>
  <c r="F898" i="1" s="1"/>
  <c r="G898" i="1" s="1"/>
  <c r="K898" i="1" s="1"/>
  <c r="E909" i="1"/>
  <c r="E919" i="1"/>
  <c r="E935" i="1"/>
  <c r="E886" i="1"/>
  <c r="F886" i="1" s="1"/>
  <c r="G886" i="1" s="1"/>
  <c r="I886" i="1" s="1"/>
  <c r="E906" i="1"/>
  <c r="F906" i="1" s="1"/>
  <c r="G906" i="1" s="1"/>
  <c r="K906" i="1" s="1"/>
  <c r="E965" i="1"/>
  <c r="F965" i="1" s="1"/>
  <c r="G965" i="1" s="1"/>
  <c r="K965" i="1" s="1"/>
  <c r="G983" i="1"/>
  <c r="K983" i="1" s="1"/>
  <c r="E359" i="1"/>
  <c r="E375" i="1"/>
  <c r="E398" i="1"/>
  <c r="E435" i="1"/>
  <c r="E509" i="1"/>
  <c r="F509" i="1" s="1"/>
  <c r="G509" i="1" s="1"/>
  <c r="I509" i="1" s="1"/>
  <c r="E541" i="1"/>
  <c r="F541" i="1" s="1"/>
  <c r="G541" i="1" s="1"/>
  <c r="I541" i="1" s="1"/>
  <c r="E588" i="1"/>
  <c r="F588" i="1" s="1"/>
  <c r="G588" i="1" s="1"/>
  <c r="I588" i="1" s="1"/>
  <c r="E692" i="1"/>
  <c r="F692" i="1" s="1"/>
  <c r="G692" i="1" s="1"/>
  <c r="I692" i="1" s="1"/>
  <c r="E757" i="1"/>
  <c r="F757" i="1" s="1"/>
  <c r="G757" i="1" s="1"/>
  <c r="I757" i="1" s="1"/>
  <c r="E785" i="1"/>
  <c r="F785" i="1" s="1"/>
  <c r="G785" i="1" s="1"/>
  <c r="I785" i="1" s="1"/>
  <c r="E979" i="1"/>
  <c r="F979" i="1" s="1"/>
  <c r="G979" i="1" s="1"/>
  <c r="K979" i="1" s="1"/>
  <c r="E188" i="1"/>
  <c r="E253" i="1"/>
  <c r="E730" i="1"/>
  <c r="F730" i="1" s="1"/>
  <c r="G730" i="1" s="1"/>
  <c r="I730" i="1" s="1"/>
  <c r="E302" i="1"/>
  <c r="E807" i="1"/>
  <c r="F807" i="1" s="1"/>
  <c r="G807" i="1" s="1"/>
  <c r="I807" i="1" s="1"/>
  <c r="E306" i="1"/>
  <c r="E311" i="1"/>
  <c r="F311" i="1" s="1"/>
  <c r="G311" i="1" s="1"/>
  <c r="I311" i="1" s="1"/>
  <c r="E338" i="1"/>
  <c r="E346" i="1"/>
  <c r="E387" i="1"/>
  <c r="E443" i="1"/>
  <c r="E453" i="1"/>
  <c r="E472" i="1"/>
  <c r="F472" i="1" s="1"/>
  <c r="G472" i="1" s="1"/>
  <c r="I472" i="1" s="1"/>
  <c r="E488" i="1"/>
  <c r="F488" i="1" s="1"/>
  <c r="G488" i="1" s="1"/>
  <c r="I488" i="1" s="1"/>
  <c r="E1043" i="1"/>
  <c r="F1043" i="1" s="1"/>
  <c r="G1043" i="1" s="1"/>
  <c r="K1043" i="1" s="1"/>
  <c r="E1002" i="1"/>
  <c r="F1002" i="1" s="1"/>
  <c r="G1002" i="1" s="1"/>
  <c r="K1002" i="1" s="1"/>
  <c r="E1004" i="1"/>
  <c r="F1004" i="1" s="1"/>
  <c r="G1004" i="1" s="1"/>
  <c r="K1004" i="1" s="1"/>
  <c r="E1035" i="1"/>
  <c r="F1035" i="1" s="1"/>
  <c r="G1035" i="1" s="1"/>
  <c r="K1035" i="1" s="1"/>
  <c r="E1037" i="1"/>
  <c r="F1037" i="1" s="1"/>
  <c r="G1037" i="1" s="1"/>
  <c r="K1037" i="1" s="1"/>
  <c r="E46" i="1"/>
  <c r="E132" i="1"/>
  <c r="E501" i="1"/>
  <c r="E587" i="1"/>
  <c r="E707" i="1"/>
  <c r="E739" i="1"/>
  <c r="E780" i="1"/>
  <c r="E812" i="1"/>
  <c r="E832" i="1"/>
  <c r="E858" i="1"/>
  <c r="E940" i="1"/>
  <c r="F940" i="1" s="1"/>
  <c r="G940" i="1" s="1"/>
  <c r="K940" i="1" s="1"/>
  <c r="E825" i="1"/>
  <c r="E891" i="1"/>
  <c r="E925" i="1"/>
  <c r="E949" i="1"/>
  <c r="E990" i="1"/>
  <c r="F990" i="1" s="1"/>
  <c r="G990" i="1" s="1"/>
  <c r="K990" i="1" s="1"/>
  <c r="E404" i="1"/>
  <c r="E494" i="1"/>
  <c r="F494" i="1" s="1"/>
  <c r="G494" i="1" s="1"/>
  <c r="I494" i="1" s="1"/>
  <c r="E521" i="1"/>
  <c r="F521" i="1" s="1"/>
  <c r="G521" i="1" s="1"/>
  <c r="I521" i="1" s="1"/>
  <c r="E572" i="1"/>
  <c r="F572" i="1" s="1"/>
  <c r="G572" i="1" s="1"/>
  <c r="I572" i="1" s="1"/>
  <c r="E651" i="1"/>
  <c r="F651" i="1" s="1"/>
  <c r="G651" i="1" s="1"/>
  <c r="I651" i="1" s="1"/>
  <c r="E738" i="1"/>
  <c r="F738" i="1" s="1"/>
  <c r="G738" i="1" s="1"/>
  <c r="I738" i="1" s="1"/>
  <c r="E759" i="1"/>
  <c r="F759" i="1" s="1"/>
  <c r="G759" i="1" s="1"/>
  <c r="I759" i="1" s="1"/>
  <c r="E537" i="1"/>
  <c r="F537" i="1" s="1"/>
  <c r="G537" i="1" s="1"/>
  <c r="I537" i="1" s="1"/>
  <c r="E992" i="1"/>
  <c r="F992" i="1" s="1"/>
  <c r="G992" i="1" s="1"/>
  <c r="K992" i="1" s="1"/>
  <c r="E237" i="1"/>
  <c r="E736" i="1"/>
  <c r="F736" i="1" s="1"/>
  <c r="G736" i="1" s="1"/>
  <c r="I736" i="1" s="1"/>
  <c r="E787" i="1"/>
  <c r="F787" i="1" s="1"/>
  <c r="G787" i="1" s="1"/>
  <c r="I787" i="1" s="1"/>
  <c r="E272" i="1"/>
  <c r="E314" i="1"/>
  <c r="E347" i="1"/>
  <c r="E357" i="1"/>
  <c r="E282" i="1"/>
  <c r="E405" i="1"/>
  <c r="E199" i="2" s="1"/>
  <c r="E293" i="1"/>
  <c r="E423" i="1"/>
  <c r="E447" i="1"/>
  <c r="E241" i="2" s="1"/>
  <c r="E454" i="1"/>
  <c r="E462" i="1"/>
  <c r="F462" i="1" s="1"/>
  <c r="G462" i="1" s="1"/>
  <c r="I462" i="1" s="1"/>
  <c r="E492" i="1"/>
  <c r="F492" i="1" s="1"/>
  <c r="G492" i="1" s="1"/>
  <c r="I492" i="1" s="1"/>
  <c r="E527" i="1"/>
  <c r="F527" i="1" s="1"/>
  <c r="G527" i="1" s="1"/>
  <c r="I527" i="1" s="1"/>
  <c r="E560" i="1"/>
  <c r="F560" i="1" s="1"/>
  <c r="G560" i="1" s="1"/>
  <c r="I560" i="1" s="1"/>
  <c r="E998" i="1"/>
  <c r="F998" i="1" s="1"/>
  <c r="G998" i="1" s="1"/>
  <c r="K998" i="1" s="1"/>
  <c r="E1000" i="1"/>
  <c r="F1000" i="1" s="1"/>
  <c r="G1000" i="1" s="1"/>
  <c r="K1000" i="1" s="1"/>
  <c r="E1017" i="1"/>
  <c r="F1017" i="1" s="1"/>
  <c r="G1017" i="1" s="1"/>
  <c r="K1017" i="1" s="1"/>
  <c r="E1021" i="1"/>
  <c r="F1021" i="1" s="1"/>
  <c r="G1021" i="1" s="1"/>
  <c r="K1021" i="1" s="1"/>
  <c r="E1023" i="1"/>
  <c r="F1023" i="1" s="1"/>
  <c r="G1023" i="1" s="1"/>
  <c r="K1023" i="1" s="1"/>
  <c r="E598" i="1"/>
  <c r="F598" i="1" s="1"/>
  <c r="G598" i="1" s="1"/>
  <c r="I598" i="1" s="1"/>
  <c r="E149" i="1"/>
  <c r="E512" i="1"/>
  <c r="E595" i="1"/>
  <c r="E658" i="1"/>
  <c r="E711" i="1"/>
  <c r="E743" i="1"/>
  <c r="E765" i="1"/>
  <c r="E784" i="1"/>
  <c r="E816" i="1"/>
  <c r="E836" i="1"/>
  <c r="E848" i="1"/>
  <c r="E862" i="1"/>
  <c r="E881" i="1"/>
  <c r="E913" i="1"/>
  <c r="E971" i="1"/>
  <c r="F971" i="1" s="1"/>
  <c r="G971" i="1" s="1"/>
  <c r="K971" i="1" s="1"/>
  <c r="E362" i="1"/>
  <c r="E376" i="1"/>
  <c r="E407" i="1"/>
  <c r="E424" i="1"/>
  <c r="E448" i="1"/>
  <c r="E496" i="1"/>
  <c r="F496" i="1" s="1"/>
  <c r="G496" i="1" s="1"/>
  <c r="I496" i="1" s="1"/>
  <c r="E547" i="1"/>
  <c r="F547" i="1" s="1"/>
  <c r="G547" i="1" s="1"/>
  <c r="I547" i="1" s="1"/>
  <c r="E578" i="1"/>
  <c r="F578" i="1" s="1"/>
  <c r="G578" i="1" s="1"/>
  <c r="I578" i="1" s="1"/>
  <c r="E594" i="1"/>
  <c r="F594" i="1" s="1"/>
  <c r="G594" i="1" s="1"/>
  <c r="I594" i="1" s="1"/>
  <c r="E624" i="1"/>
  <c r="F624" i="1" s="1"/>
  <c r="G624" i="1" s="1"/>
  <c r="I624" i="1" s="1"/>
  <c r="E657" i="1"/>
  <c r="F657" i="1" s="1"/>
  <c r="G657" i="1" s="1"/>
  <c r="I657" i="1" s="1"/>
  <c r="E742" i="1"/>
  <c r="F742" i="1" s="1"/>
  <c r="G742" i="1" s="1"/>
  <c r="I742" i="1" s="1"/>
  <c r="E768" i="1"/>
  <c r="F768" i="1" s="1"/>
  <c r="G768" i="1" s="1"/>
  <c r="I768" i="1" s="1"/>
  <c r="E539" i="1"/>
  <c r="F539" i="1" s="1"/>
  <c r="G539" i="1" s="1"/>
  <c r="I539" i="1" s="1"/>
  <c r="E994" i="1"/>
  <c r="F994" i="1" s="1"/>
  <c r="G994" i="1" s="1"/>
  <c r="K994" i="1" s="1"/>
  <c r="E239" i="1"/>
  <c r="E261" i="1"/>
  <c r="E793" i="1"/>
  <c r="F793" i="1" s="1"/>
  <c r="G793" i="1" s="1"/>
  <c r="I793" i="1" s="1"/>
  <c r="E811" i="1"/>
  <c r="F811" i="1" s="1"/>
  <c r="G811" i="1" s="1"/>
  <c r="I811" i="1" s="1"/>
  <c r="E308" i="1"/>
  <c r="E340" i="1"/>
  <c r="E366" i="1"/>
  <c r="E285" i="1"/>
  <c r="E408" i="1"/>
  <c r="E418" i="1"/>
  <c r="E427" i="1"/>
  <c r="E437" i="1"/>
  <c r="E449" i="1"/>
  <c r="E464" i="1"/>
  <c r="F464" i="1" s="1"/>
  <c r="G464" i="1" s="1"/>
  <c r="I464" i="1" s="1"/>
  <c r="E474" i="1"/>
  <c r="F474" i="1" s="1"/>
  <c r="G474" i="1" s="1"/>
  <c r="I474" i="1" s="1"/>
  <c r="E535" i="1"/>
  <c r="F535" i="1" s="1"/>
  <c r="G535" i="1" s="1"/>
  <c r="I535" i="1" s="1"/>
  <c r="E1047" i="1"/>
  <c r="F1047" i="1" s="1"/>
  <c r="G1047" i="1" s="1"/>
  <c r="K1047" i="1" s="1"/>
  <c r="E1009" i="1"/>
  <c r="F1009" i="1" s="1"/>
  <c r="G1009" i="1" s="1"/>
  <c r="K1009" i="1" s="1"/>
  <c r="E1013" i="1"/>
  <c r="F1013" i="1" s="1"/>
  <c r="G1013" i="1" s="1"/>
  <c r="K1013" i="1" s="1"/>
  <c r="E1019" i="1"/>
  <c r="F1019" i="1" s="1"/>
  <c r="G1019" i="1" s="1"/>
  <c r="K1019" i="1" s="1"/>
  <c r="E1027" i="1"/>
  <c r="F1027" i="1" s="1"/>
  <c r="G1027" i="1" s="1"/>
  <c r="K1027" i="1" s="1"/>
  <c r="E1029" i="1"/>
  <c r="F1029" i="1" s="1"/>
  <c r="G1029" i="1" s="1"/>
  <c r="K1029" i="1" s="1"/>
  <c r="E1031" i="1"/>
  <c r="F1031" i="1" s="1"/>
  <c r="G1031" i="1" s="1"/>
  <c r="K1031" i="1" s="1"/>
  <c r="E1033" i="1"/>
  <c r="F1033" i="1" s="1"/>
  <c r="G1033" i="1" s="1"/>
  <c r="K1033" i="1" s="1"/>
  <c r="E55" i="1"/>
  <c r="E68" i="1"/>
  <c r="E174" i="1"/>
  <c r="E528" i="1"/>
  <c r="E605" i="1"/>
  <c r="E674" i="1"/>
  <c r="E719" i="1"/>
  <c r="E864" i="1"/>
  <c r="E900" i="1"/>
  <c r="E948" i="1"/>
  <c r="F948" i="1" s="1"/>
  <c r="G948" i="1" s="1"/>
  <c r="K948" i="1" s="1"/>
  <c r="E828" i="1"/>
  <c r="F828" i="1" s="1"/>
  <c r="G828" i="1" s="1"/>
  <c r="I828" i="1" s="1"/>
  <c r="E937" i="1"/>
  <c r="F937" i="1" s="1"/>
  <c r="G937" i="1" s="1"/>
  <c r="K937" i="1" s="1"/>
  <c r="E957" i="1"/>
  <c r="F957" i="1" s="1"/>
  <c r="G957" i="1" s="1"/>
  <c r="K957" i="1" s="1"/>
  <c r="E978" i="1"/>
  <c r="F978" i="1" s="1"/>
  <c r="G978" i="1" s="1"/>
  <c r="J978" i="1" s="1"/>
  <c r="E996" i="1"/>
  <c r="F996" i="1" s="1"/>
  <c r="G996" i="1" s="1"/>
  <c r="K996" i="1" s="1"/>
  <c r="E523" i="1"/>
  <c r="F523" i="1" s="1"/>
  <c r="G523" i="1" s="1"/>
  <c r="I523" i="1" s="1"/>
  <c r="E694" i="1"/>
  <c r="F694" i="1" s="1"/>
  <c r="G694" i="1" s="1"/>
  <c r="I694" i="1" s="1"/>
  <c r="E747" i="1"/>
  <c r="F747" i="1" s="1"/>
  <c r="G747" i="1" s="1"/>
  <c r="I747" i="1" s="1"/>
  <c r="E791" i="1"/>
  <c r="F791" i="1" s="1"/>
  <c r="G791" i="1" s="1"/>
  <c r="I791" i="1" s="1"/>
  <c r="E568" i="1"/>
  <c r="F568" i="1" s="1"/>
  <c r="G568" i="1" s="1"/>
  <c r="I568" i="1" s="1"/>
  <c r="E198" i="1"/>
  <c r="E262" i="1"/>
  <c r="F262" i="1" s="1"/>
  <c r="G262" i="1" s="1"/>
  <c r="I262" i="1" s="1"/>
  <c r="E745" i="1"/>
  <c r="F745" i="1" s="1"/>
  <c r="G745" i="1" s="1"/>
  <c r="I745" i="1" s="1"/>
  <c r="E303" i="1"/>
  <c r="E815" i="1"/>
  <c r="F815" i="1" s="1"/>
  <c r="G815" i="1" s="1"/>
  <c r="I815" i="1" s="1"/>
  <c r="E274" i="1"/>
  <c r="E318" i="1"/>
  <c r="E278" i="1"/>
  <c r="E342" i="1"/>
  <c r="E360" i="1"/>
  <c r="E389" i="1"/>
  <c r="E286" i="1"/>
  <c r="E413" i="1"/>
  <c r="E294" i="1"/>
  <c r="E444" i="1"/>
  <c r="E478" i="1"/>
  <c r="F478" i="1" s="1"/>
  <c r="E502" i="1"/>
  <c r="F502" i="1" s="1"/>
  <c r="G502" i="1" s="1"/>
  <c r="I502" i="1" s="1"/>
  <c r="E1044" i="1"/>
  <c r="F1044" i="1" s="1"/>
  <c r="G1044" i="1" s="1"/>
  <c r="K1044" i="1" s="1"/>
  <c r="E1005" i="1"/>
  <c r="F1005" i="1" s="1"/>
  <c r="G1005" i="1" s="1"/>
  <c r="K1005" i="1" s="1"/>
  <c r="E1011" i="1"/>
  <c r="F1011" i="1" s="1"/>
  <c r="G1011" i="1" s="1"/>
  <c r="K1011" i="1" s="1"/>
  <c r="E1015" i="1"/>
  <c r="F1015" i="1" s="1"/>
  <c r="G1015" i="1" s="1"/>
  <c r="K1015" i="1" s="1"/>
  <c r="E1039" i="1"/>
  <c r="F1039" i="1" s="1"/>
  <c r="G1039" i="1" s="1"/>
  <c r="K1039" i="1" s="1"/>
  <c r="E59" i="1"/>
  <c r="E84" i="1"/>
  <c r="E256" i="1"/>
  <c r="E544" i="1"/>
  <c r="E687" i="1"/>
  <c r="F687" i="1" s="1"/>
  <c r="G687" i="1" s="1"/>
  <c r="I687" i="1" s="1"/>
  <c r="E723" i="1"/>
  <c r="E750" i="1"/>
  <c r="E788" i="1"/>
  <c r="E818" i="1"/>
  <c r="E867" i="1"/>
  <c r="F867" i="1" s="1"/>
  <c r="G867" i="1" s="1"/>
  <c r="I867" i="1" s="1"/>
  <c r="E884" i="1"/>
  <c r="E907" i="1"/>
  <c r="E926" i="1"/>
  <c r="F926" i="1" s="1"/>
  <c r="G926" i="1" s="1"/>
  <c r="K926" i="1" s="1"/>
  <c r="E951" i="1"/>
  <c r="E901" i="1"/>
  <c r="E939" i="1"/>
  <c r="E368" i="1"/>
  <c r="E388" i="1"/>
  <c r="E411" i="1"/>
  <c r="E425" i="1"/>
  <c r="E476" i="1"/>
  <c r="F476" i="1" s="1"/>
  <c r="G476" i="1" s="1"/>
  <c r="I476" i="1" s="1"/>
  <c r="E500" i="1"/>
  <c r="F500" i="1" s="1"/>
  <c r="G500" i="1" s="1"/>
  <c r="I500" i="1" s="1"/>
  <c r="E556" i="1"/>
  <c r="F556" i="1" s="1"/>
  <c r="G556" i="1" s="1"/>
  <c r="I556" i="1" s="1"/>
  <c r="E580" i="1"/>
  <c r="F580" i="1" s="1"/>
  <c r="G580" i="1" s="1"/>
  <c r="I580" i="1" s="1"/>
  <c r="E612" i="1"/>
  <c r="F612" i="1" s="1"/>
  <c r="G612" i="1" s="1"/>
  <c r="I612" i="1" s="1"/>
  <c r="E626" i="1"/>
  <c r="F626" i="1" s="1"/>
  <c r="G626" i="1" s="1"/>
  <c r="I626" i="1" s="1"/>
  <c r="E700" i="1"/>
  <c r="F700" i="1" s="1"/>
  <c r="G700" i="1" s="1"/>
  <c r="I700" i="1" s="1"/>
  <c r="E749" i="1"/>
  <c r="F749" i="1" s="1"/>
  <c r="G749" i="1" s="1"/>
  <c r="I749" i="1" s="1"/>
  <c r="E813" i="1"/>
  <c r="F813" i="1" s="1"/>
  <c r="G813" i="1" s="1"/>
  <c r="I813" i="1" s="1"/>
  <c r="E576" i="1"/>
  <c r="F576" i="1" s="1"/>
  <c r="G576" i="1" s="1"/>
  <c r="I576" i="1" s="1"/>
  <c r="E225" i="1"/>
  <c r="E265" i="1"/>
  <c r="E779" i="1"/>
  <c r="F779" i="1" s="1"/>
  <c r="G779" i="1" s="1"/>
  <c r="I779" i="1" s="1"/>
  <c r="E797" i="1"/>
  <c r="F797" i="1" s="1"/>
  <c r="G797" i="1" s="1"/>
  <c r="I797" i="1" s="1"/>
  <c r="E275" i="1"/>
  <c r="E323" i="1"/>
  <c r="F323" i="1" s="1"/>
  <c r="G323" i="1" s="1"/>
  <c r="I323" i="1" s="1"/>
  <c r="E352" i="1"/>
  <c r="E361" i="1"/>
  <c r="E280" i="1"/>
  <c r="E393" i="1"/>
  <c r="E415" i="1"/>
  <c r="E295" i="1"/>
  <c r="E428" i="1"/>
  <c r="E438" i="1"/>
  <c r="E232" i="2" s="1"/>
  <c r="E455" i="1"/>
  <c r="E466" i="1"/>
  <c r="F466" i="1" s="1"/>
  <c r="G466" i="1" s="1"/>
  <c r="I466" i="1" s="1"/>
  <c r="E1007" i="1"/>
  <c r="F1007" i="1" s="1"/>
  <c r="G1007" i="1" s="1"/>
  <c r="K1007" i="1" s="1"/>
  <c r="E1022" i="1"/>
  <c r="F1022" i="1" s="1"/>
  <c r="G1022" i="1" s="1"/>
  <c r="K1022" i="1" s="1"/>
  <c r="E1024" i="1"/>
  <c r="F1024" i="1" s="1"/>
  <c r="G1024" i="1" s="1"/>
  <c r="K1024" i="1" s="1"/>
  <c r="E1025" i="1"/>
  <c r="F1025" i="1" s="1"/>
  <c r="G1025" i="1" s="1"/>
  <c r="K1025" i="1" s="1"/>
  <c r="E844" i="1"/>
  <c r="F844" i="1" s="1"/>
  <c r="G844" i="1" s="1"/>
  <c r="I844" i="1" s="1"/>
  <c r="E613" i="1"/>
  <c r="E727" i="1"/>
  <c r="E769" i="1"/>
  <c r="E796" i="1"/>
  <c r="E838" i="1"/>
  <c r="E850" i="1"/>
  <c r="E871" i="1"/>
  <c r="E880" i="1"/>
  <c r="E959" i="1"/>
  <c r="F959" i="1" s="1"/>
  <c r="G959" i="1" s="1"/>
  <c r="K959" i="1" s="1"/>
  <c r="E980" i="1"/>
  <c r="F980" i="1" s="1"/>
  <c r="G980" i="1" s="1"/>
  <c r="J980" i="1" s="1"/>
  <c r="E391" i="1"/>
  <c r="E412" i="1"/>
  <c r="E432" i="1"/>
  <c r="E525" i="1"/>
  <c r="F525" i="1" s="1"/>
  <c r="G525" i="1" s="1"/>
  <c r="I525" i="1" s="1"/>
  <c r="E616" i="1"/>
  <c r="F616" i="1" s="1"/>
  <c r="G616" i="1" s="1"/>
  <c r="I616" i="1" s="1"/>
  <c r="E628" i="1"/>
  <c r="F628" i="1" s="1"/>
  <c r="G628" i="1" s="1"/>
  <c r="I628" i="1" s="1"/>
  <c r="E673" i="1"/>
  <c r="F673" i="1" s="1"/>
  <c r="G673" i="1" s="1"/>
  <c r="I673" i="1" s="1"/>
  <c r="E726" i="1"/>
  <c r="F726" i="1" s="1"/>
  <c r="G726" i="1" s="1"/>
  <c r="I726" i="1" s="1"/>
  <c r="E771" i="1"/>
  <c r="F771" i="1" s="1"/>
  <c r="G771" i="1" s="1"/>
  <c r="I771" i="1" s="1"/>
  <c r="E468" i="1"/>
  <c r="F468" i="1" s="1"/>
  <c r="G468" i="1" s="1"/>
  <c r="I468" i="1" s="1"/>
  <c r="E176" i="1"/>
  <c r="E227" i="1"/>
  <c r="E245" i="1"/>
  <c r="E722" i="1"/>
  <c r="F722" i="1" s="1"/>
  <c r="G722" i="1" s="1"/>
  <c r="I722" i="1" s="1"/>
  <c r="E755" i="1"/>
  <c r="F755" i="1" s="1"/>
  <c r="G755" i="1" s="1"/>
  <c r="I755" i="1" s="1"/>
  <c r="E799" i="1"/>
  <c r="F799" i="1" s="1"/>
  <c r="G799" i="1" s="1"/>
  <c r="I799" i="1" s="1"/>
  <c r="E819" i="1"/>
  <c r="F819" i="1" s="1"/>
  <c r="G819" i="1" s="1"/>
  <c r="I819" i="1" s="1"/>
  <c r="E269" i="1"/>
  <c r="E276" i="1"/>
  <c r="E328" i="1"/>
  <c r="E335" i="1"/>
  <c r="E343" i="1"/>
  <c r="E416" i="1"/>
  <c r="E420" i="1"/>
  <c r="E436" i="1"/>
  <c r="E296" i="1"/>
  <c r="G478" i="1"/>
  <c r="I478" i="1" s="1"/>
  <c r="E507" i="1"/>
  <c r="F507" i="1" s="1"/>
  <c r="G507" i="1" s="1"/>
  <c r="I507" i="1" s="1"/>
  <c r="E1036" i="1"/>
  <c r="F1036" i="1" s="1"/>
  <c r="G1036" i="1" s="1"/>
  <c r="K1036" i="1" s="1"/>
  <c r="F219" i="1"/>
  <c r="G219" i="1" s="1"/>
  <c r="I219" i="1" s="1"/>
  <c r="E1001" i="1"/>
  <c r="F1001" i="1" s="1"/>
  <c r="G1001" i="1" s="1"/>
  <c r="K1001" i="1" s="1"/>
  <c r="E640" i="1"/>
  <c r="F640" i="1" s="1"/>
  <c r="G640" i="1" s="1"/>
  <c r="I640" i="1" s="1"/>
  <c r="E614" i="1"/>
  <c r="F614" i="1" s="1"/>
  <c r="G614" i="1" s="1"/>
  <c r="I614" i="1" s="1"/>
  <c r="E554" i="1"/>
  <c r="F554" i="1" s="1"/>
  <c r="G554" i="1" s="1"/>
  <c r="I554" i="1" s="1"/>
  <c r="E271" i="1"/>
  <c r="E186" i="1"/>
  <c r="E956" i="1"/>
  <c r="E823" i="1"/>
  <c r="E298" i="1"/>
  <c r="E997" i="1"/>
  <c r="F997" i="1" s="1"/>
  <c r="G997" i="1" s="1"/>
  <c r="K997" i="1" s="1"/>
  <c r="E592" i="1"/>
  <c r="F592" i="1" s="1"/>
  <c r="G592" i="1" s="1"/>
  <c r="I592" i="1" s="1"/>
  <c r="E552" i="1"/>
  <c r="F552" i="1" s="1"/>
  <c r="G552" i="1" s="1"/>
  <c r="I552" i="1" s="1"/>
  <c r="E446" i="1"/>
  <c r="E372" i="1"/>
  <c r="E586" i="1"/>
  <c r="F586" i="1" s="1"/>
  <c r="G586" i="1" s="1"/>
  <c r="I586" i="1" s="1"/>
  <c r="E932" i="1"/>
  <c r="E100" i="1"/>
  <c r="F183" i="1"/>
  <c r="G183" i="1" s="1"/>
  <c r="I183" i="1" s="1"/>
  <c r="E688" i="1"/>
  <c r="F688" i="1" s="1"/>
  <c r="G688" i="1" s="1"/>
  <c r="I688" i="1" s="1"/>
  <c r="E655" i="1"/>
  <c r="F655" i="1" s="1"/>
  <c r="G655" i="1" s="1"/>
  <c r="I655" i="1" s="1"/>
  <c r="E634" i="1"/>
  <c r="F634" i="1" s="1"/>
  <c r="G634" i="1" s="1"/>
  <c r="I634" i="1" s="1"/>
  <c r="E610" i="1"/>
  <c r="F610" i="1" s="1"/>
  <c r="G610" i="1" s="1"/>
  <c r="I610" i="1" s="1"/>
  <c r="E545" i="1"/>
  <c r="F545" i="1" s="1"/>
  <c r="G545" i="1" s="1"/>
  <c r="I545" i="1" s="1"/>
  <c r="E363" i="1"/>
  <c r="E803" i="1"/>
  <c r="F803" i="1" s="1"/>
  <c r="G803" i="1" s="1"/>
  <c r="I803" i="1" s="1"/>
  <c r="E511" i="1"/>
  <c r="F511" i="1" s="1"/>
  <c r="G511" i="1" s="1"/>
  <c r="I511" i="1" s="1"/>
  <c r="E558" i="1"/>
  <c r="F558" i="1" s="1"/>
  <c r="G558" i="1" s="1"/>
  <c r="I558" i="1" s="1"/>
  <c r="E981" i="1"/>
  <c r="F981" i="1" s="1"/>
  <c r="E917" i="1"/>
  <c r="E164" i="1"/>
  <c r="E1034" i="1"/>
  <c r="F1034" i="1" s="1"/>
  <c r="G1034" i="1" s="1"/>
  <c r="K1034" i="1" s="1"/>
  <c r="E1003" i="1"/>
  <c r="F1003" i="1" s="1"/>
  <c r="G1003" i="1" s="1"/>
  <c r="K1003" i="1" s="1"/>
  <c r="E1018" i="1"/>
  <c r="F1018" i="1" s="1"/>
  <c r="G1018" i="1" s="1"/>
  <c r="K1018" i="1" s="1"/>
  <c r="E1040" i="1"/>
  <c r="F1040" i="1" s="1"/>
  <c r="G1040" i="1" s="1"/>
  <c r="K1040" i="1" s="1"/>
  <c r="F226" i="1"/>
  <c r="G226" i="1" s="1"/>
  <c r="I226" i="1" s="1"/>
  <c r="F216" i="1"/>
  <c r="G216" i="1" s="1"/>
  <c r="I216" i="1" s="1"/>
  <c r="E630" i="1"/>
  <c r="F630" i="1" s="1"/>
  <c r="G630" i="1" s="1"/>
  <c r="I630" i="1" s="1"/>
  <c r="E604" i="1"/>
  <c r="F604" i="1" s="1"/>
  <c r="G604" i="1" s="1"/>
  <c r="I604" i="1" s="1"/>
  <c r="E590" i="1"/>
  <c r="F590" i="1" s="1"/>
  <c r="G590" i="1" s="1"/>
  <c r="I590" i="1" s="1"/>
  <c r="E519" i="1"/>
  <c r="F519" i="1" s="1"/>
  <c r="G519" i="1" s="1"/>
  <c r="I519" i="1" s="1"/>
  <c r="E421" i="1"/>
  <c r="E766" i="1"/>
  <c r="F766" i="1" s="1"/>
  <c r="G766" i="1" s="1"/>
  <c r="I766" i="1" s="1"/>
  <c r="E504" i="1"/>
  <c r="F504" i="1" s="1"/>
  <c r="G504" i="1" s="1"/>
  <c r="I504" i="1" s="1"/>
  <c r="E887" i="1"/>
  <c r="E735" i="1"/>
  <c r="F97" i="1"/>
  <c r="G97" i="1" s="1"/>
  <c r="J97" i="1" s="1"/>
  <c r="E329" i="2"/>
  <c r="F840" i="1"/>
  <c r="G840" i="1" s="1"/>
  <c r="I840" i="1" s="1"/>
  <c r="E649" i="2"/>
  <c r="F137" i="1"/>
  <c r="G137" i="1" s="1"/>
  <c r="I137" i="1" s="1"/>
  <c r="E370" i="2"/>
  <c r="E369" i="2"/>
  <c r="F162" i="1"/>
  <c r="G162" i="1" s="1"/>
  <c r="I162" i="1" s="1"/>
  <c r="E391" i="2"/>
  <c r="E363" i="2"/>
  <c r="F131" i="1"/>
  <c r="G131" i="1" s="1"/>
  <c r="J131" i="1" s="1"/>
  <c r="E331" i="2"/>
  <c r="F99" i="1"/>
  <c r="G99" i="1" s="1"/>
  <c r="I99" i="1" s="1"/>
  <c r="F268" i="1"/>
  <c r="G268" i="1" s="1"/>
  <c r="I268" i="1" s="1"/>
  <c r="E89" i="2"/>
  <c r="F64" i="1"/>
  <c r="G64" i="1" s="1"/>
  <c r="J64" i="1" s="1"/>
  <c r="E296" i="2"/>
  <c r="F834" i="1"/>
  <c r="G834" i="1" s="1"/>
  <c r="K834" i="1" s="1"/>
  <c r="E644" i="2"/>
  <c r="F156" i="1"/>
  <c r="G156" i="1" s="1"/>
  <c r="J156" i="1" s="1"/>
  <c r="E387" i="2"/>
  <c r="E556" i="2"/>
  <c r="F670" i="1"/>
  <c r="G670" i="1" s="1"/>
  <c r="I670" i="1" s="1"/>
  <c r="E540" i="2"/>
  <c r="F639" i="1"/>
  <c r="G639" i="1" s="1"/>
  <c r="I639" i="1" s="1"/>
  <c r="F922" i="1"/>
  <c r="G922" i="1" s="1"/>
  <c r="K922" i="1" s="1"/>
  <c r="E717" i="2"/>
  <c r="F905" i="1"/>
  <c r="G905" i="1" s="1"/>
  <c r="K905" i="1" s="1"/>
  <c r="F130" i="1"/>
  <c r="G130" i="1" s="1"/>
  <c r="J130" i="1" s="1"/>
  <c r="E362" i="2"/>
  <c r="F396" i="1"/>
  <c r="G396" i="1" s="1"/>
  <c r="I396" i="1" s="1"/>
  <c r="E190" i="2"/>
  <c r="F872" i="1"/>
  <c r="G872" i="1" s="1"/>
  <c r="I872" i="1" s="1"/>
  <c r="E679" i="2"/>
  <c r="F386" i="1"/>
  <c r="G386" i="1" s="1"/>
  <c r="I386" i="1" s="1"/>
  <c r="E180" i="2"/>
  <c r="F450" i="1"/>
  <c r="G450" i="1" s="1"/>
  <c r="I450" i="1" s="1"/>
  <c r="E244" i="2"/>
  <c r="F924" i="1"/>
  <c r="G924" i="1" s="1"/>
  <c r="I924" i="1" s="1"/>
  <c r="E718" i="2"/>
  <c r="F538" i="1"/>
  <c r="G538" i="1" s="1"/>
  <c r="I538" i="1" s="1"/>
  <c r="E489" i="2"/>
  <c r="F908" i="1"/>
  <c r="G908" i="1" s="1"/>
  <c r="I908" i="1" s="1"/>
  <c r="E705" i="2"/>
  <c r="F508" i="1"/>
  <c r="G508" i="1" s="1"/>
  <c r="I508" i="1" s="1"/>
  <c r="E474" i="2"/>
  <c r="E279" i="2"/>
  <c r="F47" i="1"/>
  <c r="G47" i="1" s="1"/>
  <c r="I47" i="1" s="1"/>
  <c r="F786" i="1"/>
  <c r="G786" i="1" s="1"/>
  <c r="I786" i="1" s="1"/>
  <c r="E616" i="2"/>
  <c r="F782" i="1"/>
  <c r="G782" i="1" s="1"/>
  <c r="E614" i="2"/>
  <c r="F85" i="1"/>
  <c r="G85" i="1" s="1"/>
  <c r="J85" i="1" s="1"/>
  <c r="E317" i="2"/>
  <c r="E668" i="2"/>
  <c r="E321" i="2"/>
  <c r="F89" i="1"/>
  <c r="G89" i="1" s="1"/>
  <c r="I89" i="1" s="1"/>
  <c r="E323" i="2"/>
  <c r="F66" i="1"/>
  <c r="G66" i="1" s="1"/>
  <c r="J66" i="1" s="1"/>
  <c r="E298" i="2"/>
  <c r="F874" i="1"/>
  <c r="G874" i="1" s="1"/>
  <c r="I874" i="1" s="1"/>
  <c r="E681" i="2"/>
  <c r="F251" i="1"/>
  <c r="G251" i="1" s="1"/>
  <c r="I251" i="1" s="1"/>
  <c r="E409" i="2"/>
  <c r="F966" i="1"/>
  <c r="G966" i="1" s="1"/>
  <c r="I966" i="1" s="1"/>
  <c r="E743" i="2"/>
  <c r="F370" i="1"/>
  <c r="G370" i="1" s="1"/>
  <c r="I370" i="1" s="1"/>
  <c r="E448" i="2"/>
  <c r="F377" i="1"/>
  <c r="G377" i="1" s="1"/>
  <c r="I377" i="1" s="1"/>
  <c r="E171" i="2"/>
  <c r="F522" i="1"/>
  <c r="G522" i="1" s="1"/>
  <c r="I522" i="1" s="1"/>
  <c r="E481" i="2"/>
  <c r="F283" i="1"/>
  <c r="G283" i="1" s="1"/>
  <c r="H283" i="1" s="1"/>
  <c r="E421" i="2"/>
  <c r="F837" i="1"/>
  <c r="G837" i="1" s="1"/>
  <c r="I837" i="1" s="1"/>
  <c r="E647" i="2"/>
  <c r="F45" i="1"/>
  <c r="G45" i="1" s="1"/>
  <c r="I45" i="1" s="1"/>
  <c r="E277" i="2"/>
  <c r="F172" i="1"/>
  <c r="G172" i="1" s="1"/>
  <c r="I172" i="1" s="1"/>
  <c r="E394" i="2"/>
  <c r="F697" i="1"/>
  <c r="G697" i="1" s="1"/>
  <c r="I697" i="1" s="1"/>
  <c r="E570" i="2"/>
  <c r="F120" i="1"/>
  <c r="G120" i="1" s="1"/>
  <c r="I120" i="1" s="1"/>
  <c r="E352" i="2"/>
  <c r="F218" i="1"/>
  <c r="G218" i="1" s="1"/>
  <c r="I218" i="1" s="1"/>
  <c r="E52" i="2"/>
  <c r="E533" i="2"/>
  <c r="E502" i="2"/>
  <c r="F38" i="1"/>
  <c r="G38" i="1" s="1"/>
  <c r="I38" i="1" s="1"/>
  <c r="E172" i="2"/>
  <c r="E245" i="2"/>
  <c r="E578" i="2"/>
  <c r="E522" i="2"/>
  <c r="E379" i="2"/>
  <c r="E708" i="2"/>
  <c r="E358" i="2"/>
  <c r="E580" i="2"/>
  <c r="E442" i="2"/>
  <c r="E622" i="2"/>
  <c r="E345" i="2"/>
  <c r="F400" i="1"/>
  <c r="G400" i="1" s="1"/>
  <c r="I400" i="1" s="1"/>
  <c r="F878" i="1"/>
  <c r="G878" i="1" s="1"/>
  <c r="K878" i="1" s="1"/>
  <c r="F870" i="1"/>
  <c r="G870" i="1" s="1"/>
  <c r="I870" i="1" s="1"/>
  <c r="F835" i="1"/>
  <c r="G835" i="1" s="1"/>
  <c r="I835" i="1" s="1"/>
  <c r="F652" i="1"/>
  <c r="G652" i="1" s="1"/>
  <c r="I652" i="1" s="1"/>
  <c r="E390" i="2"/>
  <c r="F334" i="1"/>
  <c r="G334" i="1" s="1"/>
  <c r="I334" i="1" s="1"/>
  <c r="E135" i="2"/>
  <c r="E505" i="2"/>
  <c r="E714" i="2"/>
  <c r="E34" i="2"/>
  <c r="E456" i="2"/>
  <c r="E655" i="2"/>
  <c r="E449" i="2"/>
  <c r="F332" i="1"/>
  <c r="G332" i="1" s="1"/>
  <c r="I332" i="1" s="1"/>
  <c r="E133" i="2"/>
  <c r="F242" i="1"/>
  <c r="G242" i="1" s="1"/>
  <c r="I242" i="1" s="1"/>
  <c r="E75" i="2"/>
  <c r="E309" i="2"/>
  <c r="E513" i="2"/>
  <c r="E464" i="2"/>
  <c r="E553" i="2"/>
  <c r="E353" i="2"/>
  <c r="E224" i="2"/>
  <c r="E487" i="2"/>
  <c r="F200" i="1"/>
  <c r="G200" i="1" s="1"/>
  <c r="I200" i="1" s="1"/>
  <c r="E41" i="2"/>
  <c r="F287" i="1"/>
  <c r="G287" i="1" s="1"/>
  <c r="I287" i="1" s="1"/>
  <c r="E105" i="2"/>
  <c r="E674" i="2"/>
  <c r="F221" i="1"/>
  <c r="G221" i="1" s="1"/>
  <c r="I221" i="1" s="1"/>
  <c r="E55" i="2"/>
  <c r="F408" i="1"/>
  <c r="G408" i="1" s="1"/>
  <c r="I408" i="1" s="1"/>
  <c r="E202" i="2"/>
  <c r="F203" i="1"/>
  <c r="G203" i="1" s="1"/>
  <c r="H203" i="1" s="1"/>
  <c r="E43" i="2"/>
  <c r="F319" i="1"/>
  <c r="G319" i="1" s="1"/>
  <c r="J319" i="1" s="1"/>
  <c r="E122" i="2"/>
  <c r="F447" i="1"/>
  <c r="G447" i="1" s="1"/>
  <c r="I447" i="1" s="1"/>
  <c r="F325" i="1"/>
  <c r="G325" i="1" s="1"/>
  <c r="I325" i="1" s="1"/>
  <c r="F241" i="1"/>
  <c r="G241" i="1" s="1"/>
  <c r="I241" i="1" s="1"/>
  <c r="G581" i="3" l="1"/>
  <c r="G563" i="3"/>
  <c r="Z405" i="3"/>
  <c r="G613" i="3"/>
  <c r="Z267" i="3"/>
  <c r="Z520" i="3"/>
  <c r="Z685" i="3"/>
  <c r="G308" i="3"/>
  <c r="AC308" i="3" s="1"/>
  <c r="G552" i="3"/>
  <c r="Z475" i="3"/>
  <c r="G294" i="3"/>
  <c r="Z269" i="3"/>
  <c r="Z453" i="3"/>
  <c r="Z686" i="3"/>
  <c r="G324" i="3"/>
  <c r="K969" i="3"/>
  <c r="K939" i="3"/>
  <c r="AF939" i="3"/>
  <c r="AC939" i="3"/>
  <c r="Z973" i="3"/>
  <c r="Z110" i="3"/>
  <c r="AF791" i="3"/>
  <c r="Z626" i="3"/>
  <c r="AI979" i="3"/>
  <c r="AJ979" i="3"/>
  <c r="AK979" i="3"/>
  <c r="AT970" i="3"/>
  <c r="AS970" i="3" s="1"/>
  <c r="AR970" i="3" s="1"/>
  <c r="AQ970" i="3" s="1"/>
  <c r="AP970" i="3" s="1"/>
  <c r="AO970" i="3" s="1"/>
  <c r="AN970" i="3" s="1"/>
  <c r="AM970" i="3" s="1"/>
  <c r="AL970" i="3" s="1"/>
  <c r="AC970" i="3"/>
  <c r="K970" i="3"/>
  <c r="AF970" i="3"/>
  <c r="K979" i="3"/>
  <c r="AC979" i="3"/>
  <c r="F438" i="1"/>
  <c r="G438" i="1" s="1"/>
  <c r="I438" i="1" s="1"/>
  <c r="G638" i="3"/>
  <c r="AU859" i="3"/>
  <c r="G196" i="3"/>
  <c r="G97" i="3"/>
  <c r="AU879" i="3"/>
  <c r="G330" i="3"/>
  <c r="AC330" i="3" s="1"/>
  <c r="G164" i="3"/>
  <c r="AU774" i="3"/>
  <c r="AT774" i="3" s="1"/>
  <c r="AS774" i="3" s="1"/>
  <c r="AR774" i="3" s="1"/>
  <c r="AQ774" i="3" s="1"/>
  <c r="AP774" i="3" s="1"/>
  <c r="AO774" i="3" s="1"/>
  <c r="AN774" i="3" s="1"/>
  <c r="AM774" i="3" s="1"/>
  <c r="AL774" i="3" s="1"/>
  <c r="AF51" i="3"/>
  <c r="Z239" i="3"/>
  <c r="Z665" i="3"/>
  <c r="AF263" i="3"/>
  <c r="K861" i="3"/>
  <c r="Z647" i="3"/>
  <c r="G580" i="3"/>
  <c r="AU971" i="3"/>
  <c r="AT971" i="3" s="1"/>
  <c r="AS971" i="3" s="1"/>
  <c r="AR971" i="3" s="1"/>
  <c r="AQ971" i="3" s="1"/>
  <c r="AP971" i="3" s="1"/>
  <c r="AO971" i="3" s="1"/>
  <c r="AN971" i="3" s="1"/>
  <c r="AM971" i="3" s="1"/>
  <c r="AL971" i="3" s="1"/>
  <c r="AU969" i="3"/>
  <c r="AT969" i="3" s="1"/>
  <c r="AS969" i="3" s="1"/>
  <c r="AR969" i="3" s="1"/>
  <c r="AQ969" i="3" s="1"/>
  <c r="AP969" i="3" s="1"/>
  <c r="AO969" i="3" s="1"/>
  <c r="AN969" i="3" s="1"/>
  <c r="AM969" i="3" s="1"/>
  <c r="AL969" i="3" s="1"/>
  <c r="AU977" i="3"/>
  <c r="AT977" i="3" s="1"/>
  <c r="AS977" i="3" s="1"/>
  <c r="AR977" i="3" s="1"/>
  <c r="AQ977" i="3" s="1"/>
  <c r="AP977" i="3" s="1"/>
  <c r="AO977" i="3" s="1"/>
  <c r="AN977" i="3" s="1"/>
  <c r="AM977" i="3" s="1"/>
  <c r="AL977" i="3" s="1"/>
  <c r="AC506" i="3"/>
  <c r="AU974" i="3"/>
  <c r="Z785" i="3"/>
  <c r="G722" i="3"/>
  <c r="K891" i="3"/>
  <c r="G386" i="3"/>
  <c r="AF386" i="3" s="1"/>
  <c r="AF837" i="3"/>
  <c r="G323" i="3"/>
  <c r="AC815" i="3"/>
  <c r="I815" i="3"/>
  <c r="Z350" i="3"/>
  <c r="G720" i="3"/>
  <c r="G497" i="3"/>
  <c r="AF497" i="3" s="1"/>
  <c r="G661" i="3"/>
  <c r="AF661" i="3" s="1"/>
  <c r="G502" i="3"/>
  <c r="AF502" i="3" s="1"/>
  <c r="K837" i="3"/>
  <c r="G591" i="3"/>
  <c r="G504" i="3"/>
  <c r="G616" i="3"/>
  <c r="G646" i="3"/>
  <c r="AF646" i="3" s="1"/>
  <c r="G347" i="3"/>
  <c r="AC347" i="3" s="1"/>
  <c r="G642" i="3"/>
  <c r="AF642" i="3" s="1"/>
  <c r="Z334" i="3"/>
  <c r="G272" i="3"/>
  <c r="G710" i="3"/>
  <c r="Z116" i="3"/>
  <c r="Z728" i="3"/>
  <c r="AC309" i="3"/>
  <c r="G476" i="3"/>
  <c r="AC476" i="3" s="1"/>
  <c r="G435" i="3"/>
  <c r="AF435" i="3" s="1"/>
  <c r="G192" i="3"/>
  <c r="K192" i="3" s="1"/>
  <c r="G132" i="3"/>
  <c r="G491" i="3"/>
  <c r="G701" i="3"/>
  <c r="Z919" i="3"/>
  <c r="G548" i="3"/>
  <c r="G557" i="3"/>
  <c r="AF557" i="3" s="1"/>
  <c r="I309" i="3"/>
  <c r="G473" i="3"/>
  <c r="AC473" i="3" s="1"/>
  <c r="Z534" i="3"/>
  <c r="G487" i="3"/>
  <c r="AC971" i="3"/>
  <c r="F405" i="1"/>
  <c r="G405" i="1" s="1"/>
  <c r="I405" i="1" s="1"/>
  <c r="E124" i="2"/>
  <c r="AF861" i="3"/>
  <c r="AC977" i="3"/>
  <c r="K977" i="3"/>
  <c r="G974" i="3"/>
  <c r="Z918" i="3"/>
  <c r="Z679" i="3"/>
  <c r="Z355" i="3"/>
  <c r="AC263" i="3"/>
  <c r="Z604" i="3"/>
  <c r="G133" i="3"/>
  <c r="AF133" i="3" s="1"/>
  <c r="AC850" i="3"/>
  <c r="Z721" i="3"/>
  <c r="K721" i="3"/>
  <c r="AC969" i="3"/>
  <c r="Z278" i="3"/>
  <c r="G233" i="3"/>
  <c r="AF233" i="3" s="1"/>
  <c r="G511" i="3"/>
  <c r="G529" i="3"/>
  <c r="I529" i="3" s="1"/>
  <c r="Z311" i="3"/>
  <c r="Z670" i="3"/>
  <c r="AF458" i="3"/>
  <c r="AU978" i="3"/>
  <c r="AT978" i="3" s="1"/>
  <c r="AS978" i="3" s="1"/>
  <c r="AR978" i="3" s="1"/>
  <c r="AQ978" i="3" s="1"/>
  <c r="AP978" i="3" s="1"/>
  <c r="AO978" i="3" s="1"/>
  <c r="AN978" i="3" s="1"/>
  <c r="AM978" i="3" s="1"/>
  <c r="AL978" i="3" s="1"/>
  <c r="AI978" i="3" s="1"/>
  <c r="G972" i="3"/>
  <c r="AF972" i="3" s="1"/>
  <c r="G259" i="3"/>
  <c r="I259" i="3" s="1"/>
  <c r="G916" i="3"/>
  <c r="AF916" i="3" s="1"/>
  <c r="G357" i="3"/>
  <c r="AF357" i="3" s="1"/>
  <c r="G100" i="3"/>
  <c r="I458" i="3"/>
  <c r="AC75" i="3"/>
  <c r="AF75" i="3"/>
  <c r="I75" i="3"/>
  <c r="G678" i="3"/>
  <c r="AC678" i="3" s="1"/>
  <c r="Z651" i="3"/>
  <c r="AC877" i="3"/>
  <c r="G553" i="3"/>
  <c r="G301" i="3"/>
  <c r="AC74" i="3"/>
  <c r="Z586" i="3"/>
  <c r="J845" i="3"/>
  <c r="G369" i="3"/>
  <c r="AF369" i="3" s="1"/>
  <c r="AC904" i="3"/>
  <c r="AF904" i="3"/>
  <c r="K904" i="3"/>
  <c r="G447" i="3"/>
  <c r="Z713" i="3"/>
  <c r="G723" i="3"/>
  <c r="AF723" i="3" s="1"/>
  <c r="Z632" i="3"/>
  <c r="AF74" i="3"/>
  <c r="G515" i="3"/>
  <c r="AC845" i="3"/>
  <c r="G262" i="3"/>
  <c r="G589" i="3"/>
  <c r="I589" i="3" s="1"/>
  <c r="Z657" i="3"/>
  <c r="G667" i="3"/>
  <c r="AC667" i="3" s="1"/>
  <c r="Z602" i="3"/>
  <c r="Z300" i="3"/>
  <c r="Z451" i="3"/>
  <c r="Z102" i="3"/>
  <c r="G712" i="3"/>
  <c r="G592" i="3"/>
  <c r="G643" i="3"/>
  <c r="AF643" i="3" s="1"/>
  <c r="G302" i="3"/>
  <c r="AF302" i="3" s="1"/>
  <c r="I854" i="3"/>
  <c r="AF854" i="3"/>
  <c r="AC854" i="3"/>
  <c r="G629" i="3"/>
  <c r="AC824" i="3"/>
  <c r="K910" i="3"/>
  <c r="AC910" i="3"/>
  <c r="AF910" i="3"/>
  <c r="G695" i="3"/>
  <c r="AC695" i="3" s="1"/>
  <c r="AC344" i="3"/>
  <c r="G400" i="3"/>
  <c r="AC400" i="3" s="1"/>
  <c r="AF824" i="3"/>
  <c r="G541" i="3"/>
  <c r="K751" i="3"/>
  <c r="AC751" i="3"/>
  <c r="AF751" i="3"/>
  <c r="AC829" i="3"/>
  <c r="G319" i="3"/>
  <c r="G180" i="3"/>
  <c r="I180" i="3" s="1"/>
  <c r="K829" i="3"/>
  <c r="G381" i="3"/>
  <c r="AF346" i="3"/>
  <c r="G304" i="3"/>
  <c r="I304" i="3" s="1"/>
  <c r="G410" i="3"/>
  <c r="AF410" i="3" s="1"/>
  <c r="G623" i="3"/>
  <c r="I623" i="3" s="1"/>
  <c r="AF926" i="3"/>
  <c r="I346" i="3"/>
  <c r="G277" i="3"/>
  <c r="G419" i="3"/>
  <c r="I419" i="3" s="1"/>
  <c r="AF478" i="3"/>
  <c r="AC926" i="3"/>
  <c r="AF589" i="3"/>
  <c r="E85" i="2"/>
  <c r="E118" i="2"/>
  <c r="E119" i="2"/>
  <c r="F434" i="1"/>
  <c r="G434" i="1" s="1"/>
  <c r="I434" i="1" s="1"/>
  <c r="AC520" i="3"/>
  <c r="I520" i="3"/>
  <c r="Z279" i="3"/>
  <c r="G279" i="3"/>
  <c r="Z175" i="3"/>
  <c r="G175" i="3"/>
  <c r="Z98" i="3"/>
  <c r="G98" i="3"/>
  <c r="Z499" i="3"/>
  <c r="G499" i="3"/>
  <c r="Z335" i="3"/>
  <c r="G335" i="3"/>
  <c r="Z92" i="3"/>
  <c r="G92" i="3"/>
  <c r="Z316" i="3"/>
  <c r="G316" i="3"/>
  <c r="Z245" i="3"/>
  <c r="G245" i="3"/>
  <c r="G542" i="3"/>
  <c r="Z542" i="3"/>
  <c r="Z697" i="3"/>
  <c r="G697" i="3"/>
  <c r="Z606" i="3"/>
  <c r="G606" i="3"/>
  <c r="Z307" i="3"/>
  <c r="G307" i="3"/>
  <c r="G243" i="3"/>
  <c r="Z243" i="3"/>
  <c r="G607" i="3"/>
  <c r="Z607" i="3"/>
  <c r="Z612" i="3"/>
  <c r="G612" i="3"/>
  <c r="Z525" i="3"/>
  <c r="G525" i="3"/>
  <c r="Z374" i="3"/>
  <c r="G374" i="3"/>
  <c r="Z185" i="3"/>
  <c r="G185" i="3"/>
  <c r="Z656" i="3"/>
  <c r="G656" i="3"/>
  <c r="Z682" i="3"/>
  <c r="G682" i="3"/>
  <c r="Z533" i="3"/>
  <c r="G533" i="3"/>
  <c r="Z550" i="3"/>
  <c r="G550" i="3"/>
  <c r="G928" i="3"/>
  <c r="Z928" i="3"/>
  <c r="AF501" i="3"/>
  <c r="AC501" i="3"/>
  <c r="I501" i="3"/>
  <c r="G211" i="3"/>
  <c r="AC211" i="3" s="1"/>
  <c r="G371" i="3"/>
  <c r="I371" i="3" s="1"/>
  <c r="Z313" i="3"/>
  <c r="G313" i="3"/>
  <c r="G172" i="3"/>
  <c r="Z172" i="3"/>
  <c r="Z260" i="3"/>
  <c r="G260" i="3"/>
  <c r="Z89" i="3"/>
  <c r="G89" i="3"/>
  <c r="Z468" i="3"/>
  <c r="G468" i="3"/>
  <c r="Z221" i="3"/>
  <c r="G221" i="3"/>
  <c r="G345" i="3"/>
  <c r="Z345" i="3"/>
  <c r="Z688" i="3"/>
  <c r="G688" i="3"/>
  <c r="Z535" i="3"/>
  <c r="G535" i="3"/>
  <c r="Z471" i="3"/>
  <c r="G471" i="3"/>
  <c r="Z189" i="3"/>
  <c r="G189" i="3"/>
  <c r="Z558" i="3"/>
  <c r="G558" i="3"/>
  <c r="Z598" i="3"/>
  <c r="G598" i="3"/>
  <c r="Z512" i="3"/>
  <c r="G512" i="3"/>
  <c r="Z444" i="3"/>
  <c r="G444" i="3"/>
  <c r="Z299" i="3"/>
  <c r="G299" i="3"/>
  <c r="U223" i="3"/>
  <c r="Z223" i="3"/>
  <c r="G409" i="3"/>
  <c r="Z409" i="3"/>
  <c r="Z594" i="3"/>
  <c r="G594" i="3"/>
  <c r="Z517" i="3"/>
  <c r="G517" i="3"/>
  <c r="Z366" i="3"/>
  <c r="G366" i="3"/>
  <c r="Z373" i="3"/>
  <c r="G373" i="3"/>
  <c r="Z609" i="3"/>
  <c r="G609" i="3"/>
  <c r="Z522" i="3"/>
  <c r="G522" i="3"/>
  <c r="Z446" i="3"/>
  <c r="G446" i="3"/>
  <c r="Z257" i="3"/>
  <c r="G257" i="3"/>
  <c r="G140" i="3"/>
  <c r="Z140" i="3"/>
  <c r="Z619" i="3"/>
  <c r="G619" i="3"/>
  <c r="Z540" i="3"/>
  <c r="G540" i="3"/>
  <c r="Z459" i="3"/>
  <c r="G459" i="3"/>
  <c r="Z392" i="3"/>
  <c r="G392" i="3"/>
  <c r="I866" i="3"/>
  <c r="AF866" i="3"/>
  <c r="AC866" i="3"/>
  <c r="Z621" i="3"/>
  <c r="Z397" i="3"/>
  <c r="G397" i="3"/>
  <c r="Z287" i="3"/>
  <c r="G287" i="3"/>
  <c r="Z547" i="3"/>
  <c r="G547" i="3"/>
  <c r="Z472" i="3"/>
  <c r="G472" i="3"/>
  <c r="Z394" i="3"/>
  <c r="G394" i="3"/>
  <c r="G708" i="3"/>
  <c r="Z708" i="3"/>
  <c r="Z608" i="3"/>
  <c r="G608" i="3"/>
  <c r="Z461" i="3"/>
  <c r="G461" i="3"/>
  <c r="Z359" i="3"/>
  <c r="G359" i="3"/>
  <c r="Z195" i="3"/>
  <c r="G195" i="3"/>
  <c r="Z249" i="3"/>
  <c r="G249" i="3"/>
  <c r="Z464" i="3"/>
  <c r="G464" i="3"/>
  <c r="Z716" i="3"/>
  <c r="G716" i="3"/>
  <c r="Z433" i="3"/>
  <c r="G433" i="3"/>
  <c r="Z291" i="3"/>
  <c r="G291" i="3"/>
  <c r="Z325" i="3"/>
  <c r="G325" i="3"/>
  <c r="Z669" i="3"/>
  <c r="G669" i="3"/>
  <c r="Z582" i="3"/>
  <c r="G582" i="3"/>
  <c r="Z508" i="3"/>
  <c r="G508" i="3"/>
  <c r="Z421" i="3"/>
  <c r="G421" i="3"/>
  <c r="Z351" i="3"/>
  <c r="G351" i="3"/>
  <c r="G153" i="3"/>
  <c r="Z153" i="3"/>
  <c r="Z601" i="3"/>
  <c r="G601" i="3"/>
  <c r="Z436" i="3"/>
  <c r="G436" i="3"/>
  <c r="Z246" i="3"/>
  <c r="G246" i="3"/>
  <c r="Z698" i="3"/>
  <c r="G698" i="3"/>
  <c r="Z527" i="3"/>
  <c r="G527" i="3"/>
  <c r="Z452" i="3"/>
  <c r="G452" i="3"/>
  <c r="Z383" i="3"/>
  <c r="G383" i="3"/>
  <c r="G298" i="3"/>
  <c r="Z298" i="3"/>
  <c r="Z209" i="3"/>
  <c r="G209" i="3"/>
  <c r="Z875" i="3"/>
  <c r="G875" i="3"/>
  <c r="G545" i="3"/>
  <c r="AF545" i="3" s="1"/>
  <c r="Z528" i="3"/>
  <c r="G528" i="3"/>
  <c r="G960" i="3"/>
  <c r="G614" i="3"/>
  <c r="AC614" i="3" s="1"/>
  <c r="AU842" i="3"/>
  <c r="AU839" i="3"/>
  <c r="G532" i="3"/>
  <c r="AF532" i="3" s="1"/>
  <c r="G384" i="3"/>
  <c r="AC384" i="3" s="1"/>
  <c r="G314" i="3"/>
  <c r="I314" i="3" s="1"/>
  <c r="Z413" i="3"/>
  <c r="Z385" i="3"/>
  <c r="Z242" i="3"/>
  <c r="G398" i="3"/>
  <c r="AF398" i="3" s="1"/>
  <c r="Z936" i="3"/>
  <c r="G936" i="3"/>
  <c r="Z431" i="3"/>
  <c r="G431" i="3"/>
  <c r="I555" i="3"/>
  <c r="AF555" i="3"/>
  <c r="AC555" i="3"/>
  <c r="Z645" i="3"/>
  <c r="G645" i="3"/>
  <c r="Z537" i="3"/>
  <c r="G537" i="3"/>
  <c r="Z466" i="3"/>
  <c r="G466" i="3"/>
  <c r="Z303" i="3"/>
  <c r="G303" i="3"/>
  <c r="Z380" i="3"/>
  <c r="G380" i="3"/>
  <c r="Z600" i="3"/>
  <c r="G600" i="3"/>
  <c r="Z521" i="3"/>
  <c r="G521" i="3"/>
  <c r="Z454" i="3"/>
  <c r="G454" i="3"/>
  <c r="Z352" i="3"/>
  <c r="G352" i="3"/>
  <c r="Z523" i="3"/>
  <c r="G523" i="3"/>
  <c r="Z268" i="3"/>
  <c r="G268" i="3"/>
  <c r="Z161" i="3"/>
  <c r="G161" i="3"/>
  <c r="G434" i="3"/>
  <c r="Z434" i="3"/>
  <c r="Z493" i="3"/>
  <c r="G493" i="3"/>
  <c r="Z425" i="3"/>
  <c r="G425" i="3"/>
  <c r="Z348" i="3"/>
  <c r="G348" i="3"/>
  <c r="Z144" i="3"/>
  <c r="G144" i="3"/>
  <c r="G231" i="3"/>
  <c r="Z231" i="3"/>
  <c r="Z500" i="3"/>
  <c r="G500" i="3"/>
  <c r="Z414" i="3"/>
  <c r="G414" i="3"/>
  <c r="Z150" i="3"/>
  <c r="G150" i="3"/>
  <c r="Z915" i="3"/>
  <c r="G915" i="3"/>
  <c r="Z653" i="3"/>
  <c r="G653" i="3"/>
  <c r="Z236" i="3"/>
  <c r="G236" i="3"/>
  <c r="Z443" i="3"/>
  <c r="G443" i="3"/>
  <c r="Z288" i="3"/>
  <c r="G288" i="3"/>
  <c r="AC81" i="3"/>
  <c r="AF81" i="3"/>
  <c r="J81" i="3"/>
  <c r="AU972" i="3"/>
  <c r="AT972" i="3" s="1"/>
  <c r="AS972" i="3" s="1"/>
  <c r="AR972" i="3" s="1"/>
  <c r="AQ972" i="3" s="1"/>
  <c r="AP972" i="3" s="1"/>
  <c r="AO972" i="3" s="1"/>
  <c r="AN972" i="3" s="1"/>
  <c r="AM972" i="3" s="1"/>
  <c r="AL972" i="3" s="1"/>
  <c r="AF903" i="3"/>
  <c r="Z631" i="3"/>
  <c r="G610" i="3"/>
  <c r="I610" i="3" s="1"/>
  <c r="G341" i="3"/>
  <c r="AC341" i="3" s="1"/>
  <c r="G440" i="3"/>
  <c r="AC440" i="3" s="1"/>
  <c r="G167" i="3"/>
  <c r="AC167" i="3" s="1"/>
  <c r="G207" i="3"/>
  <c r="H207" i="3" s="1"/>
  <c r="Z474" i="3"/>
  <c r="G474" i="3"/>
  <c r="Z449" i="3"/>
  <c r="G449" i="3"/>
  <c r="Z372" i="3"/>
  <c r="G372" i="3"/>
  <c r="Z295" i="3"/>
  <c r="G295" i="3"/>
  <c r="Z159" i="3"/>
  <c r="G159" i="3"/>
  <c r="Z513" i="3"/>
  <c r="G513" i="3"/>
  <c r="Z445" i="3"/>
  <c r="G445" i="3"/>
  <c r="G282" i="3"/>
  <c r="Z282" i="3"/>
  <c r="G135" i="3"/>
  <c r="Z135" i="3"/>
  <c r="Z437" i="3"/>
  <c r="G437" i="3"/>
  <c r="Z131" i="3"/>
  <c r="G131" i="3"/>
  <c r="Z401" i="3"/>
  <c r="G401" i="3"/>
  <c r="Z569" i="3"/>
  <c r="G569" i="3"/>
  <c r="Z418" i="3"/>
  <c r="G418" i="3"/>
  <c r="Z336" i="3"/>
  <c r="G336" i="3"/>
  <c r="Z281" i="3"/>
  <c r="G281" i="3"/>
  <c r="Z124" i="3"/>
  <c r="G124" i="3"/>
  <c r="Z484" i="3"/>
  <c r="G484" i="3"/>
  <c r="Z406" i="3"/>
  <c r="G406" i="3"/>
  <c r="Z326" i="3"/>
  <c r="G326" i="3"/>
  <c r="Z648" i="3"/>
  <c r="G648" i="3"/>
  <c r="Z578" i="3"/>
  <c r="G578" i="3"/>
  <c r="Z402" i="3"/>
  <c r="G402" i="3"/>
  <c r="Z218" i="3"/>
  <c r="G218" i="3"/>
  <c r="Z432" i="3"/>
  <c r="G432" i="3"/>
  <c r="Z280" i="3"/>
  <c r="G280" i="3"/>
  <c r="Z176" i="3"/>
  <c r="G176" i="3"/>
  <c r="AF328" i="3"/>
  <c r="AC328" i="3"/>
  <c r="I328" i="3"/>
  <c r="AF367" i="3"/>
  <c r="AC367" i="3"/>
  <c r="I367" i="3"/>
  <c r="AC549" i="3"/>
  <c r="AF549" i="3"/>
  <c r="I549" i="3"/>
  <c r="AC772" i="3"/>
  <c r="Z588" i="3"/>
  <c r="G588" i="3"/>
  <c r="G250" i="3"/>
  <c r="Z718" i="3"/>
  <c r="Z683" i="3"/>
  <c r="AC825" i="3"/>
  <c r="AU905" i="3"/>
  <c r="AT905" i="3" s="1"/>
  <c r="AS905" i="3" s="1"/>
  <c r="AR905" i="3" s="1"/>
  <c r="AQ905" i="3" s="1"/>
  <c r="AP905" i="3" s="1"/>
  <c r="AO905" i="3" s="1"/>
  <c r="AN905" i="3" s="1"/>
  <c r="AM905" i="3" s="1"/>
  <c r="AL905" i="3" s="1"/>
  <c r="K903" i="3"/>
  <c r="I467" i="3"/>
  <c r="G477" i="3"/>
  <c r="AC477" i="3" s="1"/>
  <c r="G296" i="3"/>
  <c r="AF296" i="3" s="1"/>
  <c r="G463" i="3"/>
  <c r="Z480" i="3"/>
  <c r="G674" i="3"/>
  <c r="I674" i="3" s="1"/>
  <c r="AC635" i="3"/>
  <c r="I635" i="3"/>
  <c r="Z524" i="3"/>
  <c r="G524" i="3"/>
  <c r="Z438" i="3"/>
  <c r="G438" i="3"/>
  <c r="Z364" i="3"/>
  <c r="G364" i="3"/>
  <c r="Z290" i="3"/>
  <c r="G290" i="3"/>
  <c r="Z112" i="3"/>
  <c r="G112" i="3"/>
  <c r="Z577" i="3"/>
  <c r="G577" i="3"/>
  <c r="Z274" i="3"/>
  <c r="G274" i="3"/>
  <c r="G115" i="3"/>
  <c r="Z115" i="3"/>
  <c r="Z654" i="3"/>
  <c r="G654" i="3"/>
  <c r="Z428" i="3"/>
  <c r="G428" i="3"/>
  <c r="Z247" i="3"/>
  <c r="G247" i="3"/>
  <c r="Z107" i="3"/>
  <c r="G107" i="3"/>
  <c r="Z411" i="3"/>
  <c r="G411" i="3"/>
  <c r="G273" i="3"/>
  <c r="Z273" i="3"/>
  <c r="Z117" i="3"/>
  <c r="G117" i="3"/>
  <c r="Z640" i="3"/>
  <c r="G640" i="3"/>
  <c r="Z396" i="3"/>
  <c r="G396" i="3"/>
  <c r="Z317" i="3"/>
  <c r="G317" i="3"/>
  <c r="G251" i="3"/>
  <c r="Z251" i="3"/>
  <c r="Z572" i="3"/>
  <c r="G572" i="3"/>
  <c r="Z489" i="3"/>
  <c r="G489" i="3"/>
  <c r="Z293" i="3"/>
  <c r="G293" i="3"/>
  <c r="Z574" i="3"/>
  <c r="G574" i="3"/>
  <c r="Z424" i="3"/>
  <c r="G424" i="3"/>
  <c r="Z146" i="3"/>
  <c r="G146" i="3"/>
  <c r="AF186" i="3"/>
  <c r="AC186" i="3"/>
  <c r="I186" i="3"/>
  <c r="Z168" i="3"/>
  <c r="G168" i="3"/>
  <c r="AF825" i="3"/>
  <c r="AU741" i="3"/>
  <c r="AT741" i="3" s="1"/>
  <c r="AS741" i="3" s="1"/>
  <c r="AR741" i="3" s="1"/>
  <c r="AQ741" i="3" s="1"/>
  <c r="AP741" i="3" s="1"/>
  <c r="AO741" i="3" s="1"/>
  <c r="AN741" i="3" s="1"/>
  <c r="AM741" i="3" s="1"/>
  <c r="AL741" i="3" s="1"/>
  <c r="G666" i="3"/>
  <c r="AC666" i="3" s="1"/>
  <c r="Z514" i="3"/>
  <c r="G691" i="3"/>
  <c r="AF691" i="3" s="1"/>
  <c r="AF467" i="3"/>
  <c r="Z946" i="3"/>
  <c r="G946" i="3"/>
  <c r="AC34" i="3"/>
  <c r="AF34" i="3"/>
  <c r="I34" i="3"/>
  <c r="Z516" i="3"/>
  <c r="G516" i="3"/>
  <c r="Z429" i="3"/>
  <c r="G429" i="3"/>
  <c r="Z356" i="3"/>
  <c r="G356" i="3"/>
  <c r="Z105" i="3"/>
  <c r="G105" i="3"/>
  <c r="Z495" i="3"/>
  <c r="G495" i="3"/>
  <c r="Z331" i="3"/>
  <c r="G331" i="3"/>
  <c r="Z85" i="3"/>
  <c r="G85" i="3"/>
  <c r="Z649" i="3"/>
  <c r="G649" i="3"/>
  <c r="Z573" i="3"/>
  <c r="G573" i="3"/>
  <c r="Z498" i="3"/>
  <c r="G498" i="3"/>
  <c r="Z404" i="3"/>
  <c r="G404" i="3"/>
  <c r="Z104" i="3"/>
  <c r="G104" i="3"/>
  <c r="Z320" i="3"/>
  <c r="G320" i="3"/>
  <c r="Z265" i="3"/>
  <c r="G265" i="3"/>
  <c r="Z312" i="3"/>
  <c r="G312" i="3"/>
  <c r="Z560" i="3"/>
  <c r="G560" i="3"/>
  <c r="AF126" i="3"/>
  <c r="AC126" i="3"/>
  <c r="J126" i="3"/>
  <c r="AU808" i="3"/>
  <c r="Z503" i="3"/>
  <c r="G503" i="3"/>
  <c r="AU816" i="3"/>
  <c r="AU968" i="3"/>
  <c r="G719" i="3"/>
  <c r="G494" i="3"/>
  <c r="Z494" i="3"/>
  <c r="Z318" i="3"/>
  <c r="G318" i="3"/>
  <c r="Z684" i="3"/>
  <c r="G684" i="3"/>
  <c r="Z507" i="3"/>
  <c r="G507" i="3"/>
  <c r="Z343" i="3"/>
  <c r="G343" i="3"/>
  <c r="Z559" i="3"/>
  <c r="G559" i="3"/>
  <c r="Z488" i="3"/>
  <c r="G488" i="3"/>
  <c r="Z256" i="3"/>
  <c r="G256" i="3"/>
  <c r="Z562" i="3"/>
  <c r="G562" i="3"/>
  <c r="Z490" i="3"/>
  <c r="G490" i="3"/>
  <c r="Z387" i="3"/>
  <c r="G387" i="3"/>
  <c r="Z216" i="3"/>
  <c r="G216" i="3"/>
  <c r="Z967" i="3"/>
  <c r="G967" i="3"/>
  <c r="Z700" i="3"/>
  <c r="U700" i="3"/>
  <c r="Z393" i="3"/>
  <c r="G393" i="3"/>
  <c r="Z315" i="3"/>
  <c r="G315" i="3"/>
  <c r="Z254" i="3"/>
  <c r="G254" i="3"/>
  <c r="Z675" i="3"/>
  <c r="G675" i="3"/>
  <c r="Z531" i="3"/>
  <c r="G531" i="3"/>
  <c r="Z232" i="3"/>
  <c r="G232" i="3"/>
  <c r="G704" i="3"/>
  <c r="Z704" i="3"/>
  <c r="Z544" i="3"/>
  <c r="G544" i="3"/>
  <c r="Z470" i="3"/>
  <c r="G470" i="3"/>
  <c r="Z354" i="3"/>
  <c r="G354" i="3"/>
  <c r="Z275" i="3"/>
  <c r="G275" i="3"/>
  <c r="Z922" i="3"/>
  <c r="G922" i="3"/>
  <c r="Z637" i="3"/>
  <c r="G637" i="3"/>
  <c r="Z486" i="3"/>
  <c r="G486" i="3"/>
  <c r="Z119" i="3"/>
  <c r="G119" i="3"/>
  <c r="AC450" i="3"/>
  <c r="I450" i="3"/>
  <c r="AC777" i="3"/>
  <c r="I777" i="3"/>
  <c r="AF777" i="3"/>
  <c r="AC576" i="3"/>
  <c r="AF576" i="3"/>
  <c r="I576" i="3"/>
  <c r="AC277" i="3"/>
  <c r="AF277" i="3"/>
  <c r="I277" i="3"/>
  <c r="AC419" i="3"/>
  <c r="AF877" i="3"/>
  <c r="I329" i="3"/>
  <c r="AF520" i="3"/>
  <c r="AF332" i="3"/>
  <c r="AC332" i="3"/>
  <c r="I332" i="3"/>
  <c r="I90" i="3"/>
  <c r="AF90" i="3"/>
  <c r="AC90" i="3"/>
  <c r="AF591" i="3"/>
  <c r="AC591" i="3"/>
  <c r="I591" i="3"/>
  <c r="G968" i="3"/>
  <c r="AC968" i="3" s="1"/>
  <c r="G711" i="3"/>
  <c r="AF792" i="3"/>
  <c r="AC329" i="3"/>
  <c r="AF473" i="3"/>
  <c r="AF399" i="3"/>
  <c r="AC399" i="3"/>
  <c r="I399" i="3"/>
  <c r="AC284" i="3"/>
  <c r="I284" i="3"/>
  <c r="AF448" i="3"/>
  <c r="AC448" i="3"/>
  <c r="I448" i="3"/>
  <c r="I377" i="3"/>
  <c r="AF377" i="3"/>
  <c r="AC377" i="3"/>
  <c r="AC29" i="3"/>
  <c r="AF29" i="3"/>
  <c r="I29" i="3"/>
  <c r="I285" i="3"/>
  <c r="AC285" i="3"/>
  <c r="I398" i="3"/>
  <c r="AC792" i="3"/>
  <c r="I834" i="3"/>
  <c r="AF196" i="3"/>
  <c r="AC196" i="3"/>
  <c r="I196" i="3"/>
  <c r="AC360" i="3"/>
  <c r="I360" i="3"/>
  <c r="AF360" i="3"/>
  <c r="AF568" i="3"/>
  <c r="AC568" i="3"/>
  <c r="I568" i="3"/>
  <c r="J100" i="3"/>
  <c r="AF100" i="3"/>
  <c r="AC100" i="3"/>
  <c r="I685" i="3"/>
  <c r="AF685" i="3"/>
  <c r="AC685" i="3"/>
  <c r="I435" i="3"/>
  <c r="AC435" i="3"/>
  <c r="AF556" i="3"/>
  <c r="I556" i="3"/>
  <c r="AC556" i="3"/>
  <c r="AF242" i="3"/>
  <c r="AC242" i="3"/>
  <c r="I242" i="3"/>
  <c r="Z968" i="3"/>
  <c r="Z963" i="3"/>
  <c r="G108" i="3"/>
  <c r="AC834" i="3"/>
  <c r="I344" i="3"/>
  <c r="AF289" i="3"/>
  <c r="AC289" i="3"/>
  <c r="I289" i="3"/>
  <c r="AC334" i="3"/>
  <c r="I334" i="3"/>
  <c r="AC391" i="3"/>
  <c r="I391" i="3"/>
  <c r="AF324" i="3"/>
  <c r="AC324" i="3"/>
  <c r="I324" i="3"/>
  <c r="AC652" i="3"/>
  <c r="I652" i="3"/>
  <c r="AF747" i="3"/>
  <c r="AC747" i="3"/>
  <c r="I747" i="3"/>
  <c r="AC674" i="3"/>
  <c r="AC734" i="3"/>
  <c r="AF734" i="3"/>
  <c r="I734" i="3"/>
  <c r="AF541" i="3"/>
  <c r="I541" i="3"/>
  <c r="AC541" i="3"/>
  <c r="G509" i="3"/>
  <c r="AF506" i="3"/>
  <c r="AF819" i="3"/>
  <c r="K772" i="3"/>
  <c r="AF267" i="3"/>
  <c r="AC267" i="3"/>
  <c r="I267" i="3"/>
  <c r="I369" i="3"/>
  <c r="AF626" i="3"/>
  <c r="AC626" i="3"/>
  <c r="I626" i="3"/>
  <c r="AC72" i="3"/>
  <c r="I72" i="3"/>
  <c r="AF72" i="3"/>
  <c r="AC262" i="3"/>
  <c r="I262" i="3"/>
  <c r="AF262" i="3"/>
  <c r="AC789" i="3"/>
  <c r="AF789" i="3"/>
  <c r="AF480" i="3"/>
  <c r="AC480" i="3"/>
  <c r="I480" i="3"/>
  <c r="AF534" i="3"/>
  <c r="K534" i="3"/>
  <c r="AC534" i="3"/>
  <c r="AF253" i="3"/>
  <c r="I253" i="3"/>
  <c r="AC253" i="3"/>
  <c r="AC819" i="3"/>
  <c r="AC677" i="3"/>
  <c r="I677" i="3"/>
  <c r="AF677" i="3"/>
  <c r="AC342" i="3"/>
  <c r="AF342" i="3"/>
  <c r="I342" i="3"/>
  <c r="K945" i="3"/>
  <c r="AF945" i="3"/>
  <c r="AC945" i="3"/>
  <c r="AC451" i="3"/>
  <c r="I451" i="3"/>
  <c r="AF451" i="3"/>
  <c r="AF239" i="3"/>
  <c r="AC239" i="3"/>
  <c r="I239" i="3"/>
  <c r="AF379" i="3"/>
  <c r="AC379" i="3"/>
  <c r="I379" i="3"/>
  <c r="I665" i="3"/>
  <c r="AC665" i="3"/>
  <c r="AF665" i="3"/>
  <c r="AC272" i="3"/>
  <c r="I272" i="3"/>
  <c r="AF272" i="3"/>
  <c r="AF450" i="3"/>
  <c r="AF427" i="3"/>
  <c r="AC427" i="3"/>
  <c r="I427" i="3"/>
  <c r="AF69" i="3"/>
  <c r="I69" i="3"/>
  <c r="AC69" i="3"/>
  <c r="AF294" i="3"/>
  <c r="AC294" i="3"/>
  <c r="I294" i="3"/>
  <c r="AC362" i="3"/>
  <c r="AF362" i="3"/>
  <c r="I362" i="3"/>
  <c r="AF440" i="3"/>
  <c r="I440" i="3"/>
  <c r="AF286" i="3"/>
  <c r="AC286" i="3"/>
  <c r="I286" i="3"/>
  <c r="AF518" i="3"/>
  <c r="AC518" i="3"/>
  <c r="I518" i="3"/>
  <c r="AF338" i="3"/>
  <c r="AC338" i="3"/>
  <c r="I338" i="3"/>
  <c r="AC908" i="3"/>
  <c r="AF908" i="3"/>
  <c r="J908" i="3"/>
  <c r="AC975" i="3"/>
  <c r="AF975" i="3"/>
  <c r="K975" i="3"/>
  <c r="K831" i="3"/>
  <c r="AF831" i="3"/>
  <c r="AC831" i="3"/>
  <c r="G183" i="3"/>
  <c r="G201" i="3"/>
  <c r="I590" i="3"/>
  <c r="AF590" i="3"/>
  <c r="AC590" i="3"/>
  <c r="I658" i="3"/>
  <c r="AC658" i="3"/>
  <c r="AF658" i="3"/>
  <c r="AF543" i="3"/>
  <c r="I543" i="3"/>
  <c r="AC543" i="3"/>
  <c r="I296" i="3"/>
  <c r="AC296" i="3"/>
  <c r="AF639" i="3"/>
  <c r="I639" i="3"/>
  <c r="AC639" i="3"/>
  <c r="AF426" i="3"/>
  <c r="I426" i="3"/>
  <c r="AC426" i="3"/>
  <c r="I413" i="3"/>
  <c r="AC413" i="3"/>
  <c r="AF413" i="3"/>
  <c r="AC914" i="3"/>
  <c r="K914" i="3"/>
  <c r="AF322" i="3"/>
  <c r="AC322" i="3"/>
  <c r="I322" i="3"/>
  <c r="AF442" i="3"/>
  <c r="I442" i="3"/>
  <c r="AC442" i="3"/>
  <c r="AC292" i="3"/>
  <c r="I292" i="3"/>
  <c r="AF292" i="3"/>
  <c r="AC565" i="3"/>
  <c r="I565" i="3"/>
  <c r="AF565" i="3"/>
  <c r="AF809" i="3"/>
  <c r="AC809" i="3"/>
  <c r="I809" i="3"/>
  <c r="AC884" i="3"/>
  <c r="K884" i="3"/>
  <c r="AF884" i="3"/>
  <c r="AF892" i="3"/>
  <c r="K892" i="3"/>
  <c r="AC892" i="3"/>
  <c r="AC266" i="3"/>
  <c r="AF266" i="3"/>
  <c r="I266" i="3"/>
  <c r="AF519" i="3"/>
  <c r="AC519" i="3"/>
  <c r="I519" i="3"/>
  <c r="AF921" i="3"/>
  <c r="AC921" i="3"/>
  <c r="J921" i="3"/>
  <c r="AF595" i="3"/>
  <c r="AC595" i="3"/>
  <c r="I595" i="3"/>
  <c r="AF551" i="3"/>
  <c r="AC551" i="3"/>
  <c r="I551" i="3"/>
  <c r="AC882" i="3"/>
  <c r="K882" i="3"/>
  <c r="AF882" i="3"/>
  <c r="AC670" i="3"/>
  <c r="AF670" i="3"/>
  <c r="I670" i="3"/>
  <c r="AC836" i="3"/>
  <c r="I836" i="3"/>
  <c r="AF836" i="3"/>
  <c r="AF888" i="3"/>
  <c r="AC888" i="3"/>
  <c r="K888" i="3"/>
  <c r="I847" i="3"/>
  <c r="AF847" i="3"/>
  <c r="AC847" i="3"/>
  <c r="AC863" i="3"/>
  <c r="I863" i="3"/>
  <c r="AF863" i="3"/>
  <c r="G228" i="3"/>
  <c r="AF870" i="3"/>
  <c r="AF596" i="3"/>
  <c r="AC596" i="3"/>
  <c r="I596" i="3"/>
  <c r="AC602" i="3"/>
  <c r="I602" i="3"/>
  <c r="AF602" i="3"/>
  <c r="AF306" i="3"/>
  <c r="AC306" i="3"/>
  <c r="I306" i="3"/>
  <c r="AF686" i="3"/>
  <c r="I686" i="3"/>
  <c r="AC686" i="3"/>
  <c r="AF481" i="3"/>
  <c r="I481" i="3"/>
  <c r="AC481" i="3"/>
  <c r="AF385" i="3"/>
  <c r="I385" i="3"/>
  <c r="AC385" i="3"/>
  <c r="AF388" i="3"/>
  <c r="AC388" i="3"/>
  <c r="I388" i="3"/>
  <c r="AF856" i="3"/>
  <c r="AC856" i="3"/>
  <c r="I856" i="3"/>
  <c r="AF887" i="3"/>
  <c r="K887" i="3"/>
  <c r="AC887" i="3"/>
  <c r="AF784" i="3"/>
  <c r="I784" i="3"/>
  <c r="AC784" i="3"/>
  <c r="AF774" i="3"/>
  <c r="AC774" i="3"/>
  <c r="I774" i="3"/>
  <c r="AC807" i="3"/>
  <c r="I807" i="3"/>
  <c r="AF807" i="3"/>
  <c r="AC732" i="3"/>
  <c r="AF732" i="3"/>
  <c r="K732" i="3"/>
  <c r="G976" i="3"/>
  <c r="AC976" i="3" s="1"/>
  <c r="AC314" i="3"/>
  <c r="K870" i="3"/>
  <c r="AF278" i="3"/>
  <c r="AC278" i="3"/>
  <c r="I278" i="3"/>
  <c r="AF271" i="3"/>
  <c r="AC271" i="3"/>
  <c r="I271" i="3"/>
  <c r="AF375" i="3"/>
  <c r="AC375" i="3"/>
  <c r="I375" i="3"/>
  <c r="AF229" i="3"/>
  <c r="AC229" i="3"/>
  <c r="I229" i="3"/>
  <c r="AF630" i="3"/>
  <c r="AC630" i="3"/>
  <c r="I630" i="3"/>
  <c r="AC300" i="3"/>
  <c r="I300" i="3"/>
  <c r="AF300" i="3"/>
  <c r="AF586" i="3"/>
  <c r="AC586" i="3"/>
  <c r="I586" i="3"/>
  <c r="AC755" i="3"/>
  <c r="I755" i="3"/>
  <c r="AF755" i="3"/>
  <c r="AC841" i="3"/>
  <c r="AF841" i="3"/>
  <c r="K841" i="3"/>
  <c r="AF906" i="3"/>
  <c r="K906" i="3"/>
  <c r="AC906" i="3"/>
  <c r="AC735" i="3"/>
  <c r="AF735" i="3"/>
  <c r="K735" i="3"/>
  <c r="Z706" i="3"/>
  <c r="G957" i="3"/>
  <c r="AC405" i="3"/>
  <c r="AF505" i="3"/>
  <c r="AC505" i="3"/>
  <c r="I505" i="3"/>
  <c r="AF604" i="3"/>
  <c r="I604" i="3"/>
  <c r="AC604" i="3"/>
  <c r="AC350" i="3"/>
  <c r="AF350" i="3"/>
  <c r="I350" i="3"/>
  <c r="AC643" i="3"/>
  <c r="I241" i="3"/>
  <c r="AC241" i="3"/>
  <c r="AF241" i="3"/>
  <c r="AF311" i="3"/>
  <c r="AC311" i="3"/>
  <c r="I311" i="3"/>
  <c r="AF423" i="3"/>
  <c r="AC423" i="3"/>
  <c r="I423" i="3"/>
  <c r="AC382" i="3"/>
  <c r="AF382" i="3"/>
  <c r="I382" i="3"/>
  <c r="AF538" i="3"/>
  <c r="AC538" i="3"/>
  <c r="I538" i="3"/>
  <c r="AF252" i="3"/>
  <c r="AC252" i="3"/>
  <c r="I252" i="3"/>
  <c r="AF515" i="3"/>
  <c r="AC515" i="3"/>
  <c r="I515" i="3"/>
  <c r="AC642" i="3"/>
  <c r="I642" i="3"/>
  <c r="AF693" i="3"/>
  <c r="AC693" i="3"/>
  <c r="I693" i="3"/>
  <c r="AC207" i="3"/>
  <c r="AF207" i="3"/>
  <c r="AC305" i="3"/>
  <c r="I305" i="3"/>
  <c r="AF305" i="3"/>
  <c r="AC611" i="3"/>
  <c r="I611" i="3"/>
  <c r="AF773" i="3"/>
  <c r="AC773" i="3"/>
  <c r="I773" i="3"/>
  <c r="AC770" i="3"/>
  <c r="I770" i="3"/>
  <c r="AF770" i="3"/>
  <c r="AF929" i="3"/>
  <c r="K929" i="3"/>
  <c r="AC929" i="3"/>
  <c r="I405" i="3"/>
  <c r="AF310" i="3"/>
  <c r="AC310" i="3"/>
  <c r="I310" i="3"/>
  <c r="AF301" i="3"/>
  <c r="H301" i="3"/>
  <c r="AC301" i="3"/>
  <c r="AC304" i="3"/>
  <c r="I492" i="3"/>
  <c r="AC492" i="3"/>
  <c r="AF902" i="3"/>
  <c r="K902" i="3"/>
  <c r="AC902" i="3"/>
  <c r="K894" i="3"/>
  <c r="AF894" i="3"/>
  <c r="AC894" i="3"/>
  <c r="I740" i="3"/>
  <c r="AF740" i="3"/>
  <c r="AC740" i="3"/>
  <c r="AF820" i="3"/>
  <c r="I820" i="3"/>
  <c r="AC820" i="3"/>
  <c r="AC846" i="3"/>
  <c r="K846" i="3"/>
  <c r="AF846" i="3"/>
  <c r="AF814" i="3"/>
  <c r="I814" i="3"/>
  <c r="AC814" i="3"/>
  <c r="AC557" i="3"/>
  <c r="AC646" i="3"/>
  <c r="AF321" i="3"/>
  <c r="AC321" i="3"/>
  <c r="I321" i="3"/>
  <c r="AF585" i="3"/>
  <c r="AC585" i="3"/>
  <c r="I585" i="3"/>
  <c r="AF676" i="3"/>
  <c r="AC676" i="3"/>
  <c r="I676" i="3"/>
  <c r="AC97" i="3"/>
  <c r="AF97" i="3"/>
  <c r="J97" i="3"/>
  <c r="I319" i="3"/>
  <c r="AC319" i="3"/>
  <c r="AF319" i="3"/>
  <c r="AF581" i="3"/>
  <c r="AC581" i="3"/>
  <c r="I581" i="3"/>
  <c r="AF650" i="3"/>
  <c r="I650" i="3"/>
  <c r="AC650" i="3"/>
  <c r="AC417" i="3"/>
  <c r="AF417" i="3"/>
  <c r="I417" i="3"/>
  <c r="AF283" i="3"/>
  <c r="I283" i="3"/>
  <c r="AC283" i="3"/>
  <c r="AC526" i="3"/>
  <c r="I526" i="3"/>
  <c r="AF613" i="3"/>
  <c r="AC613" i="3"/>
  <c r="I613" i="3"/>
  <c r="K804" i="3"/>
  <c r="AC804" i="3"/>
  <c r="AF804" i="3"/>
  <c r="Z213" i="3"/>
  <c r="G213" i="3"/>
  <c r="Z872" i="3"/>
  <c r="G872" i="3"/>
  <c r="Z170" i="3"/>
  <c r="G170" i="3"/>
  <c r="Z95" i="3"/>
  <c r="G95" i="3"/>
  <c r="Z955" i="3"/>
  <c r="G955" i="3"/>
  <c r="Z633" i="3"/>
  <c r="G633" i="3"/>
  <c r="G237" i="3"/>
  <c r="Z237" i="3"/>
  <c r="Z337" i="3"/>
  <c r="G337" i="3"/>
  <c r="G358" i="3"/>
  <c r="Z358" i="3"/>
  <c r="AU973" i="3"/>
  <c r="AT973" i="3" s="1"/>
  <c r="AS973" i="3" s="1"/>
  <c r="AR973" i="3" s="1"/>
  <c r="AQ973" i="3" s="1"/>
  <c r="AP973" i="3" s="1"/>
  <c r="AO973" i="3" s="1"/>
  <c r="AN973" i="3" s="1"/>
  <c r="AM973" i="3" s="1"/>
  <c r="AL973" i="3" s="1"/>
  <c r="AI973" i="3" s="1"/>
  <c r="Z179" i="3"/>
  <c r="G179" i="3"/>
  <c r="Z114" i="3"/>
  <c r="G114" i="3"/>
  <c r="Z660" i="3"/>
  <c r="G660" i="3"/>
  <c r="G169" i="3"/>
  <c r="Z169" i="3"/>
  <c r="Z127" i="3"/>
  <c r="G127" i="3"/>
  <c r="G932" i="3"/>
  <c r="Z932" i="3"/>
  <c r="Z628" i="3"/>
  <c r="G628" i="3"/>
  <c r="Z897" i="3"/>
  <c r="G897" i="3"/>
  <c r="Z217" i="3"/>
  <c r="G217" i="3"/>
  <c r="Z162" i="3"/>
  <c r="G162" i="3"/>
  <c r="Z103" i="3"/>
  <c r="G103" i="3"/>
  <c r="Z655" i="3"/>
  <c r="G655" i="3"/>
  <c r="Z420" i="3"/>
  <c r="G420" i="3"/>
  <c r="Z145" i="3"/>
  <c r="G145" i="3"/>
  <c r="Z689" i="3"/>
  <c r="G689" i="3"/>
  <c r="Z353" i="3"/>
  <c r="G353" i="3"/>
  <c r="AF629" i="3"/>
  <c r="AC629" i="3"/>
  <c r="I629" i="3"/>
  <c r="AF460" i="3"/>
  <c r="AC460" i="3"/>
  <c r="I460" i="3"/>
  <c r="I691" i="3"/>
  <c r="AF381" i="3"/>
  <c r="AC381" i="3"/>
  <c r="I381" i="3"/>
  <c r="AC553" i="3"/>
  <c r="I553" i="3"/>
  <c r="AF553" i="3"/>
  <c r="AF620" i="3"/>
  <c r="I620" i="3"/>
  <c r="AU878" i="3"/>
  <c r="Z794" i="3"/>
  <c r="G794" i="3"/>
  <c r="G165" i="3"/>
  <c r="Z165" i="3"/>
  <c r="Z87" i="3"/>
  <c r="G87" i="3"/>
  <c r="Z938" i="3"/>
  <c r="G938" i="3"/>
  <c r="Z625" i="3"/>
  <c r="G625" i="3"/>
  <c r="G198" i="3"/>
  <c r="Z198" i="3"/>
  <c r="G727" i="3"/>
  <c r="Z727" i="3"/>
  <c r="G248" i="3"/>
  <c r="Z248" i="3"/>
  <c r="Z173" i="3"/>
  <c r="G173" i="3"/>
  <c r="Z109" i="3"/>
  <c r="G109" i="3"/>
  <c r="Z622" i="3"/>
  <c r="G622" i="3"/>
  <c r="Z605" i="3"/>
  <c r="G605" i="3"/>
  <c r="G118" i="3"/>
  <c r="Z118" i="3"/>
  <c r="Z930" i="3"/>
  <c r="G930" i="3"/>
  <c r="Z422" i="3"/>
  <c r="G422" i="3"/>
  <c r="Z587" i="3"/>
  <c r="G587" i="3"/>
  <c r="Z736" i="3"/>
  <c r="G736" i="3"/>
  <c r="Z215" i="3"/>
  <c r="U215" i="3"/>
  <c r="Z154" i="3"/>
  <c r="G154" i="3"/>
  <c r="Z101" i="3"/>
  <c r="G101" i="3"/>
  <c r="Z496" i="3"/>
  <c r="G496" i="3"/>
  <c r="G340" i="3"/>
  <c r="Z340" i="3"/>
  <c r="Z230" i="3"/>
  <c r="G230" i="3"/>
  <c r="Z136" i="3"/>
  <c r="G136" i="3"/>
  <c r="Z479" i="3"/>
  <c r="G479" i="3"/>
  <c r="G327" i="3"/>
  <c r="Z327" i="3"/>
  <c r="AC514" i="3"/>
  <c r="I514" i="3"/>
  <c r="AF514" i="3"/>
  <c r="AF667" i="3"/>
  <c r="I667" i="3"/>
  <c r="AC916" i="3"/>
  <c r="K916" i="3"/>
  <c r="AF50" i="3"/>
  <c r="I50" i="3"/>
  <c r="AC50" i="3"/>
  <c r="AF828" i="3"/>
  <c r="I828" i="3"/>
  <c r="AC828" i="3"/>
  <c r="AF174" i="3"/>
  <c r="I174" i="3"/>
  <c r="AC174" i="3"/>
  <c r="Z163" i="3"/>
  <c r="G163" i="3"/>
  <c r="Z947" i="3"/>
  <c r="G947" i="3"/>
  <c r="Z593" i="3"/>
  <c r="G593" i="3"/>
  <c r="Z778" i="3"/>
  <c r="G778" i="3"/>
  <c r="Z699" i="3"/>
  <c r="G699" i="3"/>
  <c r="Z226" i="3"/>
  <c r="G226" i="3"/>
  <c r="Z234" i="3"/>
  <c r="G234" i="3"/>
  <c r="Z171" i="3"/>
  <c r="G171" i="3"/>
  <c r="G94" i="3"/>
  <c r="Z94" i="3"/>
  <c r="G575" i="3"/>
  <c r="Z575" i="3"/>
  <c r="Z961" i="3"/>
  <c r="G961" i="3"/>
  <c r="Z160" i="3"/>
  <c r="G160" i="3"/>
  <c r="G111" i="3"/>
  <c r="Z111" i="3"/>
  <c r="G951" i="3"/>
  <c r="Z951" i="3"/>
  <c r="Z566" i="3"/>
  <c r="G566" i="3"/>
  <c r="G536" i="3"/>
  <c r="Z536" i="3"/>
  <c r="Z840" i="3"/>
  <c r="G840" i="3"/>
  <c r="Z212" i="3"/>
  <c r="U212" i="3"/>
  <c r="G149" i="3"/>
  <c r="Z149" i="3"/>
  <c r="Z96" i="3"/>
  <c r="G96" i="3"/>
  <c r="Z244" i="3"/>
  <c r="G244" i="3"/>
  <c r="Z222" i="3"/>
  <c r="G222" i="3"/>
  <c r="G129" i="3"/>
  <c r="Z129" i="3"/>
  <c r="Z258" i="3"/>
  <c r="G258" i="3"/>
  <c r="Z219" i="3"/>
  <c r="G219" i="3"/>
  <c r="AF276" i="3"/>
  <c r="AC276" i="3"/>
  <c r="I276" i="3"/>
  <c r="AC552" i="3"/>
  <c r="AF552" i="3"/>
  <c r="I552" i="3"/>
  <c r="AU966" i="3"/>
  <c r="AU909" i="3"/>
  <c r="AT909" i="3" s="1"/>
  <c r="AS909" i="3" s="1"/>
  <c r="AR909" i="3" s="1"/>
  <c r="AQ909" i="3" s="1"/>
  <c r="AP909" i="3" s="1"/>
  <c r="AO909" i="3" s="1"/>
  <c r="AN909" i="3" s="1"/>
  <c r="AM909" i="3" s="1"/>
  <c r="AL909" i="3" s="1"/>
  <c r="AU198" i="3"/>
  <c r="AU929" i="3"/>
  <c r="AU959" i="3"/>
  <c r="AU633" i="3"/>
  <c r="AT633" i="3" s="1"/>
  <c r="AS633" i="3" s="1"/>
  <c r="AR633" i="3" s="1"/>
  <c r="AQ633" i="3" s="1"/>
  <c r="AP633" i="3" s="1"/>
  <c r="AO633" i="3" s="1"/>
  <c r="AN633" i="3" s="1"/>
  <c r="AM633" i="3" s="1"/>
  <c r="AL633" i="3" s="1"/>
  <c r="AU849" i="3"/>
  <c r="AT849" i="3" s="1"/>
  <c r="AS849" i="3" s="1"/>
  <c r="AR849" i="3" s="1"/>
  <c r="AQ849" i="3" s="1"/>
  <c r="AP849" i="3" s="1"/>
  <c r="AO849" i="3" s="1"/>
  <c r="AN849" i="3" s="1"/>
  <c r="AM849" i="3" s="1"/>
  <c r="AL849" i="3" s="1"/>
  <c r="BL60" i="3"/>
  <c r="AU369" i="3"/>
  <c r="AT369" i="3" s="1"/>
  <c r="AS369" i="3" s="1"/>
  <c r="AR369" i="3" s="1"/>
  <c r="AQ369" i="3" s="1"/>
  <c r="AP369" i="3" s="1"/>
  <c r="AO369" i="3" s="1"/>
  <c r="AN369" i="3" s="1"/>
  <c r="AM369" i="3" s="1"/>
  <c r="AL369" i="3" s="1"/>
  <c r="AU685" i="3"/>
  <c r="AU96" i="3"/>
  <c r="AT96" i="3" s="1"/>
  <c r="AS96" i="3" s="1"/>
  <c r="AR96" i="3" s="1"/>
  <c r="AQ96" i="3" s="1"/>
  <c r="AP96" i="3" s="1"/>
  <c r="AO96" i="3" s="1"/>
  <c r="AN96" i="3" s="1"/>
  <c r="AM96" i="3" s="1"/>
  <c r="AL96" i="3" s="1"/>
  <c r="AU424" i="3"/>
  <c r="AU223" i="3"/>
  <c r="AU350" i="3"/>
  <c r="AT350" i="3" s="1"/>
  <c r="AS350" i="3" s="1"/>
  <c r="AR350" i="3" s="1"/>
  <c r="AQ350" i="3" s="1"/>
  <c r="AP350" i="3" s="1"/>
  <c r="AO350" i="3" s="1"/>
  <c r="AN350" i="3" s="1"/>
  <c r="AM350" i="3" s="1"/>
  <c r="AL350" i="3" s="1"/>
  <c r="AU674" i="3"/>
  <c r="AU266" i="3"/>
  <c r="AT266" i="3" s="1"/>
  <c r="AS266" i="3" s="1"/>
  <c r="AR266" i="3" s="1"/>
  <c r="AQ266" i="3" s="1"/>
  <c r="AP266" i="3" s="1"/>
  <c r="AO266" i="3" s="1"/>
  <c r="AN266" i="3" s="1"/>
  <c r="AM266" i="3" s="1"/>
  <c r="AL266" i="3" s="1"/>
  <c r="AU367" i="3"/>
  <c r="AU653" i="3"/>
  <c r="BL73" i="3"/>
  <c r="AU456" i="3"/>
  <c r="AT456" i="3" s="1"/>
  <c r="AS456" i="3" s="1"/>
  <c r="AR456" i="3" s="1"/>
  <c r="AQ456" i="3" s="1"/>
  <c r="AP456" i="3" s="1"/>
  <c r="AO456" i="3" s="1"/>
  <c r="AN456" i="3" s="1"/>
  <c r="AM456" i="3" s="1"/>
  <c r="AL456" i="3" s="1"/>
  <c r="AU593" i="3"/>
  <c r="AT593" i="3" s="1"/>
  <c r="AS593" i="3" s="1"/>
  <c r="AR593" i="3" s="1"/>
  <c r="AQ593" i="3" s="1"/>
  <c r="AP593" i="3" s="1"/>
  <c r="AO593" i="3" s="1"/>
  <c r="AN593" i="3" s="1"/>
  <c r="AM593" i="3" s="1"/>
  <c r="AL593" i="3" s="1"/>
  <c r="AU226" i="3"/>
  <c r="AU897" i="3"/>
  <c r="AT897" i="3" s="1"/>
  <c r="AS897" i="3" s="1"/>
  <c r="AR897" i="3" s="1"/>
  <c r="AQ897" i="3" s="1"/>
  <c r="AP897" i="3" s="1"/>
  <c r="AO897" i="3" s="1"/>
  <c r="AN897" i="3" s="1"/>
  <c r="AM897" i="3" s="1"/>
  <c r="AL897" i="3" s="1"/>
  <c r="AU605" i="3"/>
  <c r="AU575" i="3"/>
  <c r="AT575" i="3" s="1"/>
  <c r="AS575" i="3" s="1"/>
  <c r="AR575" i="3" s="1"/>
  <c r="AQ575" i="3" s="1"/>
  <c r="AP575" i="3" s="1"/>
  <c r="AO575" i="3" s="1"/>
  <c r="AN575" i="3" s="1"/>
  <c r="AM575" i="3" s="1"/>
  <c r="AL575" i="3" s="1"/>
  <c r="AU934" i="3"/>
  <c r="AU184" i="3"/>
  <c r="AT184" i="3" s="1"/>
  <c r="AS184" i="3" s="1"/>
  <c r="AR184" i="3" s="1"/>
  <c r="AQ184" i="3" s="1"/>
  <c r="AP184" i="3" s="1"/>
  <c r="AO184" i="3" s="1"/>
  <c r="AN184" i="3" s="1"/>
  <c r="AM184" i="3" s="1"/>
  <c r="AL184" i="3" s="1"/>
  <c r="AU508" i="3"/>
  <c r="AU701" i="3"/>
  <c r="AT701" i="3" s="1"/>
  <c r="AS701" i="3" s="1"/>
  <c r="AR701" i="3" s="1"/>
  <c r="AQ701" i="3" s="1"/>
  <c r="AP701" i="3" s="1"/>
  <c r="AO701" i="3" s="1"/>
  <c r="AN701" i="3" s="1"/>
  <c r="AM701" i="3" s="1"/>
  <c r="AL701" i="3" s="1"/>
  <c r="AU122" i="3"/>
  <c r="AT122" i="3" s="1"/>
  <c r="AS122" i="3" s="1"/>
  <c r="AR122" i="3" s="1"/>
  <c r="AQ122" i="3" s="1"/>
  <c r="AP122" i="3" s="1"/>
  <c r="AO122" i="3" s="1"/>
  <c r="AN122" i="3" s="1"/>
  <c r="AM122" i="3" s="1"/>
  <c r="AL122" i="3" s="1"/>
  <c r="AU563" i="3"/>
  <c r="AT563" i="3" s="1"/>
  <c r="AS563" i="3" s="1"/>
  <c r="AR563" i="3" s="1"/>
  <c r="AQ563" i="3" s="1"/>
  <c r="AP563" i="3" s="1"/>
  <c r="AO563" i="3" s="1"/>
  <c r="AN563" i="3" s="1"/>
  <c r="AM563" i="3" s="1"/>
  <c r="AL563" i="3" s="1"/>
  <c r="AU87" i="3"/>
  <c r="AU498" i="3"/>
  <c r="AT498" i="3" s="1"/>
  <c r="AS498" i="3" s="1"/>
  <c r="AR498" i="3" s="1"/>
  <c r="AQ498" i="3" s="1"/>
  <c r="AP498" i="3" s="1"/>
  <c r="AO498" i="3" s="1"/>
  <c r="AN498" i="3" s="1"/>
  <c r="AM498" i="3" s="1"/>
  <c r="AL498" i="3" s="1"/>
  <c r="AU763" i="3"/>
  <c r="AU94" i="3"/>
  <c r="AU497" i="3"/>
  <c r="AU914" i="3"/>
  <c r="AT914" i="3" s="1"/>
  <c r="AS914" i="3" s="1"/>
  <c r="AR914" i="3" s="1"/>
  <c r="AQ914" i="3" s="1"/>
  <c r="AP914" i="3" s="1"/>
  <c r="AO914" i="3" s="1"/>
  <c r="AN914" i="3" s="1"/>
  <c r="AM914" i="3" s="1"/>
  <c r="AL914" i="3" s="1"/>
  <c r="AU214" i="3"/>
  <c r="AU440" i="3"/>
  <c r="BL46" i="3"/>
  <c r="AU546" i="3"/>
  <c r="AU213" i="3"/>
  <c r="AT213" i="3" s="1"/>
  <c r="AS213" i="3" s="1"/>
  <c r="AR213" i="3" s="1"/>
  <c r="AQ213" i="3" s="1"/>
  <c r="AP213" i="3" s="1"/>
  <c r="AO213" i="3" s="1"/>
  <c r="AN213" i="3" s="1"/>
  <c r="AM213" i="3" s="1"/>
  <c r="AL213" i="3" s="1"/>
  <c r="AU953" i="3"/>
  <c r="AT953" i="3" s="1"/>
  <c r="AS953" i="3" s="1"/>
  <c r="AR953" i="3" s="1"/>
  <c r="AQ953" i="3" s="1"/>
  <c r="AP953" i="3" s="1"/>
  <c r="AO953" i="3" s="1"/>
  <c r="AN953" i="3" s="1"/>
  <c r="AM953" i="3" s="1"/>
  <c r="AL953" i="3" s="1"/>
  <c r="AU597" i="3"/>
  <c r="AT597" i="3" s="1"/>
  <c r="AS597" i="3" s="1"/>
  <c r="AR597" i="3" s="1"/>
  <c r="AQ597" i="3" s="1"/>
  <c r="AP597" i="3" s="1"/>
  <c r="AO597" i="3" s="1"/>
  <c r="AN597" i="3" s="1"/>
  <c r="AM597" i="3" s="1"/>
  <c r="AL597" i="3" s="1"/>
  <c r="AU244" i="3"/>
  <c r="AT244" i="3" s="1"/>
  <c r="AS244" i="3" s="1"/>
  <c r="AR244" i="3" s="1"/>
  <c r="AQ244" i="3" s="1"/>
  <c r="AP244" i="3" s="1"/>
  <c r="AO244" i="3" s="1"/>
  <c r="AN244" i="3" s="1"/>
  <c r="AM244" i="3" s="1"/>
  <c r="AL244" i="3" s="1"/>
  <c r="AU961" i="3"/>
  <c r="AU881" i="3"/>
  <c r="AU192" i="3"/>
  <c r="AT192" i="3" s="1"/>
  <c r="AS192" i="3" s="1"/>
  <c r="AR192" i="3" s="1"/>
  <c r="AQ192" i="3" s="1"/>
  <c r="AP192" i="3" s="1"/>
  <c r="AO192" i="3" s="1"/>
  <c r="AN192" i="3" s="1"/>
  <c r="AM192" i="3" s="1"/>
  <c r="AL192" i="3" s="1"/>
  <c r="AU607" i="3"/>
  <c r="AU964" i="3"/>
  <c r="AT964" i="3" s="1"/>
  <c r="AS964" i="3" s="1"/>
  <c r="AR964" i="3" s="1"/>
  <c r="AQ964" i="3" s="1"/>
  <c r="AP964" i="3" s="1"/>
  <c r="AO964" i="3" s="1"/>
  <c r="AN964" i="3" s="1"/>
  <c r="AM964" i="3" s="1"/>
  <c r="AL964" i="3" s="1"/>
  <c r="AU940" i="3"/>
  <c r="AU139" i="3"/>
  <c r="AT139" i="3" s="1"/>
  <c r="AS139" i="3" s="1"/>
  <c r="AR139" i="3" s="1"/>
  <c r="AQ139" i="3" s="1"/>
  <c r="AP139" i="3" s="1"/>
  <c r="AO139" i="3" s="1"/>
  <c r="AN139" i="3" s="1"/>
  <c r="AM139" i="3" s="1"/>
  <c r="AL139" i="3" s="1"/>
  <c r="AU500" i="3"/>
  <c r="BL65" i="3"/>
  <c r="AU355" i="3"/>
  <c r="AU916" i="3"/>
  <c r="AT916" i="3" s="1"/>
  <c r="AS916" i="3" s="1"/>
  <c r="AR916" i="3" s="1"/>
  <c r="AQ916" i="3" s="1"/>
  <c r="AP916" i="3" s="1"/>
  <c r="AO916" i="3" s="1"/>
  <c r="AN916" i="3" s="1"/>
  <c r="AM916" i="3" s="1"/>
  <c r="AL916" i="3" s="1"/>
  <c r="AU180" i="3"/>
  <c r="AU582" i="3"/>
  <c r="AT582" i="3" s="1"/>
  <c r="AS582" i="3" s="1"/>
  <c r="AR582" i="3" s="1"/>
  <c r="AQ582" i="3" s="1"/>
  <c r="AP582" i="3" s="1"/>
  <c r="AO582" i="3" s="1"/>
  <c r="AN582" i="3" s="1"/>
  <c r="AM582" i="3" s="1"/>
  <c r="AL582" i="3" s="1"/>
  <c r="AU22" i="3"/>
  <c r="AU259" i="3"/>
  <c r="AU594" i="3"/>
  <c r="AU915" i="3"/>
  <c r="AU236" i="3"/>
  <c r="AT236" i="3" s="1"/>
  <c r="AS236" i="3" s="1"/>
  <c r="AR236" i="3" s="1"/>
  <c r="AQ236" i="3" s="1"/>
  <c r="AP236" i="3" s="1"/>
  <c r="AO236" i="3" s="1"/>
  <c r="AN236" i="3" s="1"/>
  <c r="AM236" i="3" s="1"/>
  <c r="AL236" i="3" s="1"/>
  <c r="AU620" i="3"/>
  <c r="AU245" i="3"/>
  <c r="AU374" i="3"/>
  <c r="AU542" i="3"/>
  <c r="AT542" i="3" s="1"/>
  <c r="AS542" i="3" s="1"/>
  <c r="AR542" i="3" s="1"/>
  <c r="AQ542" i="3" s="1"/>
  <c r="AP542" i="3" s="1"/>
  <c r="AO542" i="3" s="1"/>
  <c r="AN542" i="3" s="1"/>
  <c r="AM542" i="3" s="1"/>
  <c r="AL542" i="3" s="1"/>
  <c r="AU494" i="3"/>
  <c r="AU154" i="3"/>
  <c r="AU947" i="3"/>
  <c r="AT947" i="3" s="1"/>
  <c r="AS947" i="3" s="1"/>
  <c r="AR947" i="3" s="1"/>
  <c r="AQ947" i="3" s="1"/>
  <c r="AP947" i="3" s="1"/>
  <c r="AO947" i="3" s="1"/>
  <c r="AN947" i="3" s="1"/>
  <c r="AM947" i="3" s="1"/>
  <c r="AL947" i="3" s="1"/>
  <c r="AU513" i="3"/>
  <c r="BL90" i="3"/>
  <c r="AU762" i="3"/>
  <c r="AU283" i="3"/>
  <c r="BL43" i="3"/>
  <c r="AU379" i="3"/>
  <c r="AT379" i="3" s="1"/>
  <c r="AS379" i="3" s="1"/>
  <c r="AR379" i="3" s="1"/>
  <c r="AQ379" i="3" s="1"/>
  <c r="AP379" i="3" s="1"/>
  <c r="AO379" i="3" s="1"/>
  <c r="AN379" i="3" s="1"/>
  <c r="AM379" i="3" s="1"/>
  <c r="AL379" i="3" s="1"/>
  <c r="BL64" i="3"/>
  <c r="AU271" i="3"/>
  <c r="AU678" i="3"/>
  <c r="AU218" i="3"/>
  <c r="AT218" i="3" s="1"/>
  <c r="AS218" i="3" s="1"/>
  <c r="AR218" i="3" s="1"/>
  <c r="AQ218" i="3" s="1"/>
  <c r="AP218" i="3" s="1"/>
  <c r="AO218" i="3" s="1"/>
  <c r="AN218" i="3" s="1"/>
  <c r="AM218" i="3" s="1"/>
  <c r="AL218" i="3" s="1"/>
  <c r="AU336" i="3"/>
  <c r="AU739" i="3"/>
  <c r="AT739" i="3" s="1"/>
  <c r="AS739" i="3" s="1"/>
  <c r="AR739" i="3" s="1"/>
  <c r="AQ739" i="3" s="1"/>
  <c r="AP739" i="3" s="1"/>
  <c r="AO739" i="3" s="1"/>
  <c r="AN739" i="3" s="1"/>
  <c r="AM739" i="3" s="1"/>
  <c r="AL739" i="3" s="1"/>
  <c r="AU107" i="3"/>
  <c r="AT107" i="3" s="1"/>
  <c r="AS107" i="3" s="1"/>
  <c r="AR107" i="3" s="1"/>
  <c r="AQ107" i="3" s="1"/>
  <c r="AP107" i="3" s="1"/>
  <c r="AO107" i="3" s="1"/>
  <c r="AN107" i="3" s="1"/>
  <c r="AM107" i="3" s="1"/>
  <c r="AL107" i="3" s="1"/>
  <c r="AU592" i="3"/>
  <c r="AU88" i="3"/>
  <c r="AU382" i="3"/>
  <c r="AT382" i="3" s="1"/>
  <c r="AS382" i="3" s="1"/>
  <c r="AR382" i="3" s="1"/>
  <c r="AQ382" i="3" s="1"/>
  <c r="AP382" i="3" s="1"/>
  <c r="AO382" i="3" s="1"/>
  <c r="AN382" i="3" s="1"/>
  <c r="AM382" i="3" s="1"/>
  <c r="AL382" i="3" s="1"/>
  <c r="BL44" i="3"/>
  <c r="AU362" i="3"/>
  <c r="AT362" i="3" s="1"/>
  <c r="AS362" i="3" s="1"/>
  <c r="AR362" i="3" s="1"/>
  <c r="AQ362" i="3" s="1"/>
  <c r="AP362" i="3" s="1"/>
  <c r="AO362" i="3" s="1"/>
  <c r="AN362" i="3" s="1"/>
  <c r="AM362" i="3" s="1"/>
  <c r="AL362" i="3" s="1"/>
  <c r="BL28" i="3"/>
  <c r="AU634" i="3"/>
  <c r="AT634" i="3" s="1"/>
  <c r="AS634" i="3" s="1"/>
  <c r="AR634" i="3" s="1"/>
  <c r="AQ634" i="3" s="1"/>
  <c r="AP634" i="3" s="1"/>
  <c r="AO634" i="3" s="1"/>
  <c r="AN634" i="3" s="1"/>
  <c r="AM634" i="3" s="1"/>
  <c r="AL634" i="3" s="1"/>
  <c r="AU505" i="3"/>
  <c r="AT505" i="3" s="1"/>
  <c r="AS505" i="3" s="1"/>
  <c r="AR505" i="3" s="1"/>
  <c r="AQ505" i="3" s="1"/>
  <c r="AP505" i="3" s="1"/>
  <c r="AO505" i="3" s="1"/>
  <c r="AN505" i="3" s="1"/>
  <c r="AM505" i="3" s="1"/>
  <c r="AL505" i="3" s="1"/>
  <c r="BL47" i="3"/>
  <c r="AU423" i="3"/>
  <c r="AT423" i="3" s="1"/>
  <c r="AS423" i="3" s="1"/>
  <c r="AR423" i="3" s="1"/>
  <c r="AQ423" i="3" s="1"/>
  <c r="AP423" i="3" s="1"/>
  <c r="AO423" i="3" s="1"/>
  <c r="AN423" i="3" s="1"/>
  <c r="AM423" i="3" s="1"/>
  <c r="AL423" i="3" s="1"/>
  <c r="AU875" i="3"/>
  <c r="AT875" i="3" s="1"/>
  <c r="AS875" i="3" s="1"/>
  <c r="AR875" i="3" s="1"/>
  <c r="AQ875" i="3" s="1"/>
  <c r="AP875" i="3" s="1"/>
  <c r="AO875" i="3" s="1"/>
  <c r="AN875" i="3" s="1"/>
  <c r="AM875" i="3" s="1"/>
  <c r="AL875" i="3" s="1"/>
  <c r="AU253" i="3"/>
  <c r="AU478" i="3"/>
  <c r="AT478" i="3" s="1"/>
  <c r="AS478" i="3" s="1"/>
  <c r="AR478" i="3" s="1"/>
  <c r="AQ478" i="3" s="1"/>
  <c r="AP478" i="3" s="1"/>
  <c r="AO478" i="3" s="1"/>
  <c r="AN478" i="3" s="1"/>
  <c r="AM478" i="3" s="1"/>
  <c r="AL478" i="3" s="1"/>
  <c r="BL24" i="3"/>
  <c r="AU679" i="3"/>
  <c r="AT679" i="3" s="1"/>
  <c r="AS679" i="3" s="1"/>
  <c r="AR679" i="3" s="1"/>
  <c r="AQ679" i="3" s="1"/>
  <c r="AP679" i="3" s="1"/>
  <c r="AO679" i="3" s="1"/>
  <c r="AN679" i="3" s="1"/>
  <c r="AM679" i="3" s="1"/>
  <c r="AL679" i="3" s="1"/>
  <c r="AU294" i="3"/>
  <c r="AT294" i="3" s="1"/>
  <c r="AS294" i="3" s="1"/>
  <c r="AR294" i="3" s="1"/>
  <c r="AQ294" i="3" s="1"/>
  <c r="AP294" i="3" s="1"/>
  <c r="AO294" i="3" s="1"/>
  <c r="AN294" i="3" s="1"/>
  <c r="AM294" i="3" s="1"/>
  <c r="AL294" i="3" s="1"/>
  <c r="BL34" i="3"/>
  <c r="AU470" i="3"/>
  <c r="BL23" i="3"/>
  <c r="AU311" i="3"/>
  <c r="AU562" i="3"/>
  <c r="AU262" i="3"/>
  <c r="AU205" i="3"/>
  <c r="AT205" i="3" s="1"/>
  <c r="AS205" i="3" s="1"/>
  <c r="AR205" i="3" s="1"/>
  <c r="AQ205" i="3" s="1"/>
  <c r="AP205" i="3" s="1"/>
  <c r="AO205" i="3" s="1"/>
  <c r="AN205" i="3" s="1"/>
  <c r="AM205" i="3" s="1"/>
  <c r="AL205" i="3" s="1"/>
  <c r="AU580" i="3"/>
  <c r="AU140" i="3"/>
  <c r="AU480" i="3"/>
  <c r="AT480" i="3" s="1"/>
  <c r="AS480" i="3" s="1"/>
  <c r="AR480" i="3" s="1"/>
  <c r="AQ480" i="3" s="1"/>
  <c r="AP480" i="3" s="1"/>
  <c r="AO480" i="3" s="1"/>
  <c r="AN480" i="3" s="1"/>
  <c r="AM480" i="3" s="1"/>
  <c r="AL480" i="3" s="1"/>
  <c r="AU149" i="3"/>
  <c r="AU302" i="3"/>
  <c r="AU651" i="3"/>
  <c r="AU234" i="3"/>
  <c r="BL6" i="3"/>
  <c r="AU517" i="3"/>
  <c r="AU156" i="3"/>
  <c r="AT156" i="3" s="1"/>
  <c r="AS156" i="3" s="1"/>
  <c r="AR156" i="3" s="1"/>
  <c r="AQ156" i="3" s="1"/>
  <c r="AP156" i="3" s="1"/>
  <c r="AO156" i="3" s="1"/>
  <c r="AN156" i="3" s="1"/>
  <c r="AM156" i="3" s="1"/>
  <c r="AL156" i="3" s="1"/>
  <c r="AU502" i="3"/>
  <c r="AT502" i="3" s="1"/>
  <c r="AS502" i="3" s="1"/>
  <c r="AR502" i="3" s="1"/>
  <c r="AQ502" i="3" s="1"/>
  <c r="AP502" i="3" s="1"/>
  <c r="AO502" i="3" s="1"/>
  <c r="AN502" i="3" s="1"/>
  <c r="AM502" i="3" s="1"/>
  <c r="AL502" i="3" s="1"/>
  <c r="AU167" i="3"/>
  <c r="AU318" i="3"/>
  <c r="AU676" i="3"/>
  <c r="AU300" i="3"/>
  <c r="AT300" i="3" s="1"/>
  <c r="AS300" i="3" s="1"/>
  <c r="AR300" i="3" s="1"/>
  <c r="AQ300" i="3" s="1"/>
  <c r="AP300" i="3" s="1"/>
  <c r="AO300" i="3" s="1"/>
  <c r="AN300" i="3" s="1"/>
  <c r="AM300" i="3" s="1"/>
  <c r="AL300" i="3" s="1"/>
  <c r="AU260" i="3"/>
  <c r="AU736" i="3"/>
  <c r="BL85" i="3"/>
  <c r="AU565" i="3"/>
  <c r="AU78" i="3"/>
  <c r="AT78" i="3" s="1"/>
  <c r="AS78" i="3" s="1"/>
  <c r="AR78" i="3" s="1"/>
  <c r="AQ78" i="3" s="1"/>
  <c r="AP78" i="3" s="1"/>
  <c r="AO78" i="3" s="1"/>
  <c r="AN78" i="3" s="1"/>
  <c r="AM78" i="3" s="1"/>
  <c r="AL78" i="3" s="1"/>
  <c r="AU457" i="3"/>
  <c r="AU291" i="3"/>
  <c r="AU64" i="3"/>
  <c r="AT64" i="3" s="1"/>
  <c r="AS64" i="3" s="1"/>
  <c r="AR64" i="3" s="1"/>
  <c r="AQ64" i="3" s="1"/>
  <c r="AP64" i="3" s="1"/>
  <c r="AO64" i="3" s="1"/>
  <c r="AN64" i="3" s="1"/>
  <c r="AM64" i="3" s="1"/>
  <c r="AL64" i="3" s="1"/>
  <c r="AU437" i="3"/>
  <c r="AU215" i="3"/>
  <c r="AU324" i="3"/>
  <c r="AT324" i="3" s="1"/>
  <c r="AS324" i="3" s="1"/>
  <c r="AR324" i="3" s="1"/>
  <c r="AQ324" i="3" s="1"/>
  <c r="AP324" i="3" s="1"/>
  <c r="AO324" i="3" s="1"/>
  <c r="AN324" i="3" s="1"/>
  <c r="AM324" i="3" s="1"/>
  <c r="AL324" i="3" s="1"/>
  <c r="AU206" i="3"/>
  <c r="AU768" i="3"/>
  <c r="AT768" i="3" s="1"/>
  <c r="AS768" i="3" s="1"/>
  <c r="AR768" i="3" s="1"/>
  <c r="AQ768" i="3" s="1"/>
  <c r="AP768" i="3" s="1"/>
  <c r="AO768" i="3" s="1"/>
  <c r="AN768" i="3" s="1"/>
  <c r="AM768" i="3" s="1"/>
  <c r="AL768" i="3" s="1"/>
  <c r="AU383" i="3"/>
  <c r="AU636" i="3"/>
  <c r="AT636" i="3" s="1"/>
  <c r="AS636" i="3" s="1"/>
  <c r="AR636" i="3" s="1"/>
  <c r="AQ636" i="3" s="1"/>
  <c r="AP636" i="3" s="1"/>
  <c r="AO636" i="3" s="1"/>
  <c r="AN636" i="3" s="1"/>
  <c r="AM636" i="3" s="1"/>
  <c r="AL636" i="3" s="1"/>
  <c r="AU380" i="3"/>
  <c r="AT380" i="3" s="1"/>
  <c r="AS380" i="3" s="1"/>
  <c r="AR380" i="3" s="1"/>
  <c r="AQ380" i="3" s="1"/>
  <c r="AP380" i="3" s="1"/>
  <c r="AO380" i="3" s="1"/>
  <c r="AN380" i="3" s="1"/>
  <c r="AM380" i="3" s="1"/>
  <c r="AL380" i="3" s="1"/>
  <c r="AU699" i="3"/>
  <c r="AU930" i="3"/>
  <c r="AU216" i="3"/>
  <c r="BL17" i="3"/>
  <c r="AU520" i="3"/>
  <c r="AT520" i="3" s="1"/>
  <c r="AS520" i="3" s="1"/>
  <c r="AR520" i="3" s="1"/>
  <c r="AQ520" i="3" s="1"/>
  <c r="AP520" i="3" s="1"/>
  <c r="AO520" i="3" s="1"/>
  <c r="AN520" i="3" s="1"/>
  <c r="AM520" i="3" s="1"/>
  <c r="AL520" i="3" s="1"/>
  <c r="AU252" i="3"/>
  <c r="AT252" i="3" s="1"/>
  <c r="AS252" i="3" s="1"/>
  <c r="AR252" i="3" s="1"/>
  <c r="AQ252" i="3" s="1"/>
  <c r="AP252" i="3" s="1"/>
  <c r="AO252" i="3" s="1"/>
  <c r="AN252" i="3" s="1"/>
  <c r="AM252" i="3" s="1"/>
  <c r="AL252" i="3" s="1"/>
  <c r="BL66" i="3"/>
  <c r="AU445" i="3"/>
  <c r="AT445" i="3" s="1"/>
  <c r="AS445" i="3" s="1"/>
  <c r="AR445" i="3" s="1"/>
  <c r="AQ445" i="3" s="1"/>
  <c r="AP445" i="3" s="1"/>
  <c r="AO445" i="3" s="1"/>
  <c r="AN445" i="3" s="1"/>
  <c r="AM445" i="3" s="1"/>
  <c r="AL445" i="3" s="1"/>
  <c r="AU944" i="3"/>
  <c r="AT944" i="3" s="1"/>
  <c r="AS944" i="3" s="1"/>
  <c r="AR944" i="3" s="1"/>
  <c r="AQ944" i="3" s="1"/>
  <c r="AP944" i="3" s="1"/>
  <c r="AO944" i="3" s="1"/>
  <c r="AN944" i="3" s="1"/>
  <c r="AM944" i="3" s="1"/>
  <c r="AL944" i="3" s="1"/>
  <c r="AU326" i="3"/>
  <c r="BL29" i="3"/>
  <c r="AU427" i="3"/>
  <c r="AT427" i="3" s="1"/>
  <c r="AS427" i="3" s="1"/>
  <c r="AR427" i="3" s="1"/>
  <c r="AQ427" i="3" s="1"/>
  <c r="AP427" i="3" s="1"/>
  <c r="AO427" i="3" s="1"/>
  <c r="AN427" i="3" s="1"/>
  <c r="AM427" i="3" s="1"/>
  <c r="AL427" i="3" s="1"/>
  <c r="AU690" i="3"/>
  <c r="AU98" i="3"/>
  <c r="AU515" i="3"/>
  <c r="BL37" i="3"/>
  <c r="AU164" i="3"/>
  <c r="AU577" i="3"/>
  <c r="AU195" i="3"/>
  <c r="AU484" i="3"/>
  <c r="AU45" i="3"/>
  <c r="AU310" i="3"/>
  <c r="BL74" i="3"/>
  <c r="BL18" i="3"/>
  <c r="AU366" i="3"/>
  <c r="AT366" i="3" s="1"/>
  <c r="AS366" i="3" s="1"/>
  <c r="AR366" i="3" s="1"/>
  <c r="AQ366" i="3" s="1"/>
  <c r="AP366" i="3" s="1"/>
  <c r="AO366" i="3" s="1"/>
  <c r="AN366" i="3" s="1"/>
  <c r="AM366" i="3" s="1"/>
  <c r="AL366" i="3" s="1"/>
  <c r="BL42" i="3"/>
  <c r="AU430" i="3"/>
  <c r="BL51" i="3"/>
  <c r="BL100" i="3"/>
  <c r="AU531" i="3"/>
  <c r="BL82" i="3"/>
  <c r="BL4" i="3"/>
  <c r="AU387" i="3"/>
  <c r="AT387" i="3" s="1"/>
  <c r="AS387" i="3" s="1"/>
  <c r="AR387" i="3" s="1"/>
  <c r="AQ387" i="3" s="1"/>
  <c r="AP387" i="3" s="1"/>
  <c r="AO387" i="3" s="1"/>
  <c r="AN387" i="3" s="1"/>
  <c r="AM387" i="3" s="1"/>
  <c r="AL387" i="3" s="1"/>
  <c r="AU137" i="3"/>
  <c r="AU436" i="3"/>
  <c r="AU133" i="3"/>
  <c r="AU487" i="3"/>
  <c r="AT487" i="3" s="1"/>
  <c r="AS487" i="3" s="1"/>
  <c r="AR487" i="3" s="1"/>
  <c r="AQ487" i="3" s="1"/>
  <c r="AP487" i="3" s="1"/>
  <c r="AO487" i="3" s="1"/>
  <c r="AN487" i="3" s="1"/>
  <c r="AM487" i="3" s="1"/>
  <c r="AL487" i="3" s="1"/>
  <c r="AU642" i="3"/>
  <c r="AU506" i="3"/>
  <c r="AU247" i="3"/>
  <c r="AU646" i="3"/>
  <c r="AT646" i="3" s="1"/>
  <c r="AS646" i="3" s="1"/>
  <c r="AR646" i="3" s="1"/>
  <c r="AQ646" i="3" s="1"/>
  <c r="AP646" i="3" s="1"/>
  <c r="AO646" i="3" s="1"/>
  <c r="AN646" i="3" s="1"/>
  <c r="AM646" i="3" s="1"/>
  <c r="AL646" i="3" s="1"/>
  <c r="AU90" i="3"/>
  <c r="AU591" i="3"/>
  <c r="AU104" i="3"/>
  <c r="AU489" i="3"/>
  <c r="AT489" i="3" s="1"/>
  <c r="AS489" i="3" s="1"/>
  <c r="AR489" i="3" s="1"/>
  <c r="AQ489" i="3" s="1"/>
  <c r="AP489" i="3" s="1"/>
  <c r="AO489" i="3" s="1"/>
  <c r="AN489" i="3" s="1"/>
  <c r="AM489" i="3" s="1"/>
  <c r="AL489" i="3" s="1"/>
  <c r="AU703" i="3"/>
  <c r="AU177" i="3"/>
  <c r="AU280" i="3"/>
  <c r="AU550" i="3"/>
  <c r="AT550" i="3" s="1"/>
  <c r="AS550" i="3" s="1"/>
  <c r="AR550" i="3" s="1"/>
  <c r="AQ550" i="3" s="1"/>
  <c r="AP550" i="3" s="1"/>
  <c r="AO550" i="3" s="1"/>
  <c r="AN550" i="3" s="1"/>
  <c r="AM550" i="3" s="1"/>
  <c r="AL550" i="3" s="1"/>
  <c r="AU102" i="3"/>
  <c r="AU614" i="3"/>
  <c r="AU120" i="3"/>
  <c r="AU510" i="3"/>
  <c r="AT510" i="3" s="1"/>
  <c r="AS510" i="3" s="1"/>
  <c r="AR510" i="3" s="1"/>
  <c r="AQ510" i="3" s="1"/>
  <c r="AP510" i="3" s="1"/>
  <c r="AO510" i="3" s="1"/>
  <c r="AN510" i="3" s="1"/>
  <c r="AM510" i="3" s="1"/>
  <c r="AL510" i="3" s="1"/>
  <c r="AU919" i="3"/>
  <c r="AU613" i="3"/>
  <c r="AU341" i="3"/>
  <c r="BL48" i="3"/>
  <c r="AU202" i="3"/>
  <c r="AU661" i="3"/>
  <c r="AU143" i="3"/>
  <c r="AU386" i="3"/>
  <c r="AT386" i="3" s="1"/>
  <c r="AS386" i="3" s="1"/>
  <c r="AR386" i="3" s="1"/>
  <c r="AQ386" i="3" s="1"/>
  <c r="AP386" i="3" s="1"/>
  <c r="AO386" i="3" s="1"/>
  <c r="AN386" i="3" s="1"/>
  <c r="AM386" i="3" s="1"/>
  <c r="AL386" i="3" s="1"/>
  <c r="AU450" i="3"/>
  <c r="AU81" i="3"/>
  <c r="AT81" i="3" s="1"/>
  <c r="AS81" i="3" s="1"/>
  <c r="AR81" i="3" s="1"/>
  <c r="AQ81" i="3" s="1"/>
  <c r="AP81" i="3" s="1"/>
  <c r="AO81" i="3" s="1"/>
  <c r="AN81" i="3" s="1"/>
  <c r="AM81" i="3" s="1"/>
  <c r="AL81" i="3" s="1"/>
  <c r="AU540" i="3"/>
  <c r="AU229" i="3"/>
  <c r="AT229" i="3" s="1"/>
  <c r="AS229" i="3" s="1"/>
  <c r="AR229" i="3" s="1"/>
  <c r="AQ229" i="3" s="1"/>
  <c r="AP229" i="3" s="1"/>
  <c r="AO229" i="3" s="1"/>
  <c r="AN229" i="3" s="1"/>
  <c r="AM229" i="3" s="1"/>
  <c r="AL229" i="3" s="1"/>
  <c r="AU473" i="3"/>
  <c r="AU92" i="3"/>
  <c r="AU145" i="3"/>
  <c r="AU654" i="3"/>
  <c r="AT654" i="3" s="1"/>
  <c r="AS654" i="3" s="1"/>
  <c r="AR654" i="3" s="1"/>
  <c r="AQ654" i="3" s="1"/>
  <c r="AP654" i="3" s="1"/>
  <c r="AO654" i="3" s="1"/>
  <c r="AN654" i="3" s="1"/>
  <c r="AM654" i="3" s="1"/>
  <c r="AL654" i="3" s="1"/>
  <c r="AU621" i="3"/>
  <c r="BL69" i="3"/>
  <c r="AU331" i="3"/>
  <c r="AU588" i="3"/>
  <c r="AT588" i="3" s="1"/>
  <c r="AS588" i="3" s="1"/>
  <c r="AR588" i="3" s="1"/>
  <c r="AQ588" i="3" s="1"/>
  <c r="AP588" i="3" s="1"/>
  <c r="AO588" i="3" s="1"/>
  <c r="AN588" i="3" s="1"/>
  <c r="AM588" i="3" s="1"/>
  <c r="AL588" i="3" s="1"/>
  <c r="AU394" i="3"/>
  <c r="BL62" i="3"/>
  <c r="AU76" i="3"/>
  <c r="BL40" i="3"/>
  <c r="BL15" i="3"/>
  <c r="AU729" i="3"/>
  <c r="AU399" i="3"/>
  <c r="AU360" i="3"/>
  <c r="AT360" i="3" s="1"/>
  <c r="AS360" i="3" s="1"/>
  <c r="AR360" i="3" s="1"/>
  <c r="AQ360" i="3" s="1"/>
  <c r="AP360" i="3" s="1"/>
  <c r="AO360" i="3" s="1"/>
  <c r="AN360" i="3" s="1"/>
  <c r="AM360" i="3" s="1"/>
  <c r="AL360" i="3" s="1"/>
  <c r="AU771" i="3"/>
  <c r="AU242" i="3"/>
  <c r="AU702" i="3"/>
  <c r="AU410" i="3"/>
  <c r="AT410" i="3" s="1"/>
  <c r="AS410" i="3" s="1"/>
  <c r="AR410" i="3" s="1"/>
  <c r="AQ410" i="3" s="1"/>
  <c r="AP410" i="3" s="1"/>
  <c r="AO410" i="3" s="1"/>
  <c r="AN410" i="3" s="1"/>
  <c r="AM410" i="3" s="1"/>
  <c r="AL410" i="3" s="1"/>
  <c r="AU241" i="3"/>
  <c r="AU802" i="3"/>
  <c r="AU850" i="3"/>
  <c r="AU745" i="3"/>
  <c r="AU766" i="3"/>
  <c r="AU194" i="3"/>
  <c r="AU231" i="3"/>
  <c r="AT231" i="3" s="1"/>
  <c r="AS231" i="3" s="1"/>
  <c r="AR231" i="3" s="1"/>
  <c r="AQ231" i="3" s="1"/>
  <c r="AP231" i="3" s="1"/>
  <c r="AO231" i="3" s="1"/>
  <c r="AN231" i="3" s="1"/>
  <c r="AM231" i="3" s="1"/>
  <c r="AL231" i="3" s="1"/>
  <c r="AU786" i="3"/>
  <c r="AU858" i="3"/>
  <c r="AU755" i="3"/>
  <c r="AU237" i="3"/>
  <c r="AT237" i="3" s="1"/>
  <c r="AS237" i="3" s="1"/>
  <c r="AR237" i="3" s="1"/>
  <c r="AQ237" i="3" s="1"/>
  <c r="AP237" i="3" s="1"/>
  <c r="AO237" i="3" s="1"/>
  <c r="AN237" i="3" s="1"/>
  <c r="AM237" i="3" s="1"/>
  <c r="AL237" i="3" s="1"/>
  <c r="AU644" i="3"/>
  <c r="AT644" i="3" s="1"/>
  <c r="AS644" i="3" s="1"/>
  <c r="AR644" i="3" s="1"/>
  <c r="AQ644" i="3" s="1"/>
  <c r="AP644" i="3" s="1"/>
  <c r="AO644" i="3" s="1"/>
  <c r="AN644" i="3" s="1"/>
  <c r="AM644" i="3" s="1"/>
  <c r="AL644" i="3" s="1"/>
  <c r="AU936" i="3"/>
  <c r="AU414" i="3"/>
  <c r="AT414" i="3" s="1"/>
  <c r="AS414" i="3" s="1"/>
  <c r="AR414" i="3" s="1"/>
  <c r="AQ414" i="3" s="1"/>
  <c r="AP414" i="3" s="1"/>
  <c r="AO414" i="3" s="1"/>
  <c r="AN414" i="3" s="1"/>
  <c r="AM414" i="3" s="1"/>
  <c r="AL414" i="3" s="1"/>
  <c r="AU189" i="3"/>
  <c r="AU652" i="3"/>
  <c r="AU321" i="3"/>
  <c r="BL26" i="3"/>
  <c r="AU413" i="3"/>
  <c r="AT413" i="3" s="1"/>
  <c r="AS413" i="3" s="1"/>
  <c r="AR413" i="3" s="1"/>
  <c r="AQ413" i="3" s="1"/>
  <c r="AP413" i="3" s="1"/>
  <c r="AO413" i="3" s="1"/>
  <c r="AN413" i="3" s="1"/>
  <c r="AM413" i="3" s="1"/>
  <c r="AL413" i="3" s="1"/>
  <c r="BL38" i="3"/>
  <c r="AU528" i="3"/>
  <c r="AU188" i="3"/>
  <c r="AU296" i="3"/>
  <c r="AU857" i="3"/>
  <c r="BL101" i="3"/>
  <c r="AU524" i="3"/>
  <c r="AT524" i="3" s="1"/>
  <c r="AS524" i="3" s="1"/>
  <c r="AR524" i="3" s="1"/>
  <c r="AQ524" i="3" s="1"/>
  <c r="AP524" i="3" s="1"/>
  <c r="AO524" i="3" s="1"/>
  <c r="AN524" i="3" s="1"/>
  <c r="AM524" i="3" s="1"/>
  <c r="AL524" i="3" s="1"/>
  <c r="AU924" i="3"/>
  <c r="AU431" i="3"/>
  <c r="AT431" i="3" s="1"/>
  <c r="AS431" i="3" s="1"/>
  <c r="AR431" i="3" s="1"/>
  <c r="AQ431" i="3" s="1"/>
  <c r="AP431" i="3" s="1"/>
  <c r="AO431" i="3" s="1"/>
  <c r="AN431" i="3" s="1"/>
  <c r="AM431" i="3" s="1"/>
  <c r="AL431" i="3" s="1"/>
  <c r="AU683" i="3"/>
  <c r="AU161" i="3"/>
  <c r="AU570" i="3"/>
  <c r="AU128" i="3"/>
  <c r="AU453" i="3"/>
  <c r="AU199" i="3"/>
  <c r="AU141" i="3"/>
  <c r="AT141" i="3" s="1"/>
  <c r="AS141" i="3" s="1"/>
  <c r="AR141" i="3" s="1"/>
  <c r="AQ141" i="3" s="1"/>
  <c r="AP141" i="3" s="1"/>
  <c r="AO141" i="3" s="1"/>
  <c r="AN141" i="3" s="1"/>
  <c r="AM141" i="3" s="1"/>
  <c r="AL141" i="3" s="1"/>
  <c r="AU537" i="3"/>
  <c r="AU108" i="3"/>
  <c r="AU391" i="3"/>
  <c r="BL27" i="3"/>
  <c r="AU295" i="3"/>
  <c r="AT295" i="3" s="1"/>
  <c r="AS295" i="3" s="1"/>
  <c r="AR295" i="3" s="1"/>
  <c r="AQ295" i="3" s="1"/>
  <c r="AP295" i="3" s="1"/>
  <c r="AO295" i="3" s="1"/>
  <c r="AN295" i="3" s="1"/>
  <c r="AM295" i="3" s="1"/>
  <c r="AL295" i="3" s="1"/>
  <c r="AU551" i="3"/>
  <c r="AU239" i="3"/>
  <c r="AU157" i="3"/>
  <c r="AU547" i="3"/>
  <c r="AT547" i="3" s="1"/>
  <c r="AS547" i="3" s="1"/>
  <c r="AR547" i="3" s="1"/>
  <c r="AQ547" i="3" s="1"/>
  <c r="AP547" i="3" s="1"/>
  <c r="AO547" i="3" s="1"/>
  <c r="AN547" i="3" s="1"/>
  <c r="AM547" i="3" s="1"/>
  <c r="AL547" i="3" s="1"/>
  <c r="AU86" i="3"/>
  <c r="AU557" i="3"/>
  <c r="AU228" i="3"/>
  <c r="AU397" i="3"/>
  <c r="AU872" i="3"/>
  <c r="AU463" i="3"/>
  <c r="AU134" i="3"/>
  <c r="AU918" i="3"/>
  <c r="AT918" i="3" s="1"/>
  <c r="AS918" i="3" s="1"/>
  <c r="AR918" i="3" s="1"/>
  <c r="AQ918" i="3" s="1"/>
  <c r="AP918" i="3" s="1"/>
  <c r="AO918" i="3" s="1"/>
  <c r="AN918" i="3" s="1"/>
  <c r="AM918" i="3" s="1"/>
  <c r="AL918" i="3" s="1"/>
  <c r="AU162" i="3"/>
  <c r="AT162" i="3" s="1"/>
  <c r="AS162" i="3" s="1"/>
  <c r="AR162" i="3" s="1"/>
  <c r="AQ162" i="3" s="1"/>
  <c r="AP162" i="3" s="1"/>
  <c r="AO162" i="3" s="1"/>
  <c r="AN162" i="3" s="1"/>
  <c r="AM162" i="3" s="1"/>
  <c r="AL162" i="3" s="1"/>
  <c r="AU649" i="3"/>
  <c r="AU111" i="3"/>
  <c r="AU342" i="3"/>
  <c r="AU840" i="3"/>
  <c r="AT840" i="3" s="1"/>
  <c r="AS840" i="3" s="1"/>
  <c r="AR840" i="3" s="1"/>
  <c r="AQ840" i="3" s="1"/>
  <c r="AP840" i="3" s="1"/>
  <c r="AO840" i="3" s="1"/>
  <c r="AN840" i="3" s="1"/>
  <c r="AM840" i="3" s="1"/>
  <c r="AL840" i="3" s="1"/>
  <c r="AU476" i="3"/>
  <c r="AT476" i="3" s="1"/>
  <c r="AS476" i="3" s="1"/>
  <c r="AR476" i="3" s="1"/>
  <c r="AQ476" i="3" s="1"/>
  <c r="AP476" i="3" s="1"/>
  <c r="AO476" i="3" s="1"/>
  <c r="AN476" i="3" s="1"/>
  <c r="AM476" i="3" s="1"/>
  <c r="AL476" i="3" s="1"/>
  <c r="AU256" i="3"/>
  <c r="AU682" i="3"/>
  <c r="AT682" i="3" s="1"/>
  <c r="AS682" i="3" s="1"/>
  <c r="AR682" i="3" s="1"/>
  <c r="AQ682" i="3" s="1"/>
  <c r="AP682" i="3" s="1"/>
  <c r="AO682" i="3" s="1"/>
  <c r="AN682" i="3" s="1"/>
  <c r="AM682" i="3" s="1"/>
  <c r="AL682" i="3" s="1"/>
  <c r="AU179" i="3"/>
  <c r="AU670" i="3"/>
  <c r="AT670" i="3" s="1"/>
  <c r="AS670" i="3" s="1"/>
  <c r="AR670" i="3" s="1"/>
  <c r="AQ670" i="3" s="1"/>
  <c r="AP670" i="3" s="1"/>
  <c r="AO670" i="3" s="1"/>
  <c r="AN670" i="3" s="1"/>
  <c r="AM670" i="3" s="1"/>
  <c r="AL670" i="3" s="1"/>
  <c r="AU127" i="3"/>
  <c r="AU364" i="3"/>
  <c r="AT364" i="3" s="1"/>
  <c r="AS364" i="3" s="1"/>
  <c r="AR364" i="3" s="1"/>
  <c r="AQ364" i="3" s="1"/>
  <c r="AP364" i="3" s="1"/>
  <c r="AO364" i="3" s="1"/>
  <c r="AN364" i="3" s="1"/>
  <c r="AM364" i="3" s="1"/>
  <c r="AL364" i="3" s="1"/>
  <c r="AU113" i="3"/>
  <c r="BL59" i="3"/>
  <c r="AU475" i="3"/>
  <c r="AU26" i="3"/>
  <c r="AT26" i="3" s="1"/>
  <c r="AS26" i="3" s="1"/>
  <c r="AR26" i="3" s="1"/>
  <c r="AQ26" i="3" s="1"/>
  <c r="AP26" i="3" s="1"/>
  <c r="AO26" i="3" s="1"/>
  <c r="AN26" i="3" s="1"/>
  <c r="AM26" i="3" s="1"/>
  <c r="AL26" i="3" s="1"/>
  <c r="AU306" i="3"/>
  <c r="AU747" i="3"/>
  <c r="AT747" i="3" s="1"/>
  <c r="AS747" i="3" s="1"/>
  <c r="AR747" i="3" s="1"/>
  <c r="AQ747" i="3" s="1"/>
  <c r="AP747" i="3" s="1"/>
  <c r="AO747" i="3" s="1"/>
  <c r="AN747" i="3" s="1"/>
  <c r="AM747" i="3" s="1"/>
  <c r="AL747" i="3" s="1"/>
  <c r="AU158" i="3"/>
  <c r="AU603" i="3"/>
  <c r="AT603" i="3" s="1"/>
  <c r="AS603" i="3" s="1"/>
  <c r="AR603" i="3" s="1"/>
  <c r="AQ603" i="3" s="1"/>
  <c r="AP603" i="3" s="1"/>
  <c r="AO603" i="3" s="1"/>
  <c r="AN603" i="3" s="1"/>
  <c r="AM603" i="3" s="1"/>
  <c r="AL603" i="3" s="1"/>
  <c r="AU595" i="3"/>
  <c r="BL72" i="3"/>
  <c r="AU698" i="3"/>
  <c r="BL89" i="3"/>
  <c r="AU576" i="3"/>
  <c r="AT576" i="3" s="1"/>
  <c r="AS576" i="3" s="1"/>
  <c r="AR576" i="3" s="1"/>
  <c r="AQ576" i="3" s="1"/>
  <c r="AP576" i="3" s="1"/>
  <c r="AO576" i="3" s="1"/>
  <c r="AN576" i="3" s="1"/>
  <c r="AM576" i="3" s="1"/>
  <c r="AL576" i="3" s="1"/>
  <c r="AU346" i="3"/>
  <c r="AU125" i="3"/>
  <c r="AU152" i="3"/>
  <c r="BL83" i="3"/>
  <c r="AU402" i="3"/>
  <c r="AU590" i="3"/>
  <c r="AU186" i="3"/>
  <c r="AT186" i="3" s="1"/>
  <c r="AS186" i="3" s="1"/>
  <c r="AR186" i="3" s="1"/>
  <c r="AQ186" i="3" s="1"/>
  <c r="AP186" i="3" s="1"/>
  <c r="AO186" i="3" s="1"/>
  <c r="AN186" i="3" s="1"/>
  <c r="AM186" i="3" s="1"/>
  <c r="AL186" i="3" s="1"/>
  <c r="AU507" i="3"/>
  <c r="AT507" i="3" s="1"/>
  <c r="AS507" i="3" s="1"/>
  <c r="AR507" i="3" s="1"/>
  <c r="AQ507" i="3" s="1"/>
  <c r="AP507" i="3" s="1"/>
  <c r="AO507" i="3" s="1"/>
  <c r="AN507" i="3" s="1"/>
  <c r="AM507" i="3" s="1"/>
  <c r="AL507" i="3" s="1"/>
  <c r="AU471" i="3"/>
  <c r="BL96" i="3"/>
  <c r="AU305" i="3"/>
  <c r="AT305" i="3" s="1"/>
  <c r="AS305" i="3" s="1"/>
  <c r="AR305" i="3" s="1"/>
  <c r="AQ305" i="3" s="1"/>
  <c r="AP305" i="3" s="1"/>
  <c r="AO305" i="3" s="1"/>
  <c r="AN305" i="3" s="1"/>
  <c r="AM305" i="3" s="1"/>
  <c r="AL305" i="3" s="1"/>
  <c r="AU89" i="3"/>
  <c r="AU61" i="3"/>
  <c r="AT61" i="3" s="1"/>
  <c r="AS61" i="3" s="1"/>
  <c r="AR61" i="3" s="1"/>
  <c r="AQ61" i="3" s="1"/>
  <c r="AP61" i="3" s="1"/>
  <c r="AO61" i="3" s="1"/>
  <c r="AN61" i="3" s="1"/>
  <c r="AM61" i="3" s="1"/>
  <c r="AL61" i="3" s="1"/>
  <c r="AU713" i="3"/>
  <c r="AU585" i="3"/>
  <c r="AT585" i="3" s="1"/>
  <c r="AS585" i="3" s="1"/>
  <c r="AR585" i="3" s="1"/>
  <c r="AQ585" i="3" s="1"/>
  <c r="AP585" i="3" s="1"/>
  <c r="AO585" i="3" s="1"/>
  <c r="AN585" i="3" s="1"/>
  <c r="AM585" i="3" s="1"/>
  <c r="AL585" i="3" s="1"/>
  <c r="AU147" i="3"/>
  <c r="AU240" i="3"/>
  <c r="AT240" i="3" s="1"/>
  <c r="AS240" i="3" s="1"/>
  <c r="AR240" i="3" s="1"/>
  <c r="AQ240" i="3" s="1"/>
  <c r="AP240" i="3" s="1"/>
  <c r="AO240" i="3" s="1"/>
  <c r="AN240" i="3" s="1"/>
  <c r="AM240" i="3" s="1"/>
  <c r="AL240" i="3" s="1"/>
  <c r="AU173" i="3"/>
  <c r="AU598" i="3"/>
  <c r="AT598" i="3" s="1"/>
  <c r="AS598" i="3" s="1"/>
  <c r="AR598" i="3" s="1"/>
  <c r="AQ598" i="3" s="1"/>
  <c r="AP598" i="3" s="1"/>
  <c r="AO598" i="3" s="1"/>
  <c r="AN598" i="3" s="1"/>
  <c r="AM598" i="3" s="1"/>
  <c r="AL598" i="3" s="1"/>
  <c r="AU767" i="3"/>
  <c r="AT767" i="3" s="1"/>
  <c r="AS767" i="3" s="1"/>
  <c r="AR767" i="3" s="1"/>
  <c r="AQ767" i="3" s="1"/>
  <c r="AP767" i="3" s="1"/>
  <c r="AO767" i="3" s="1"/>
  <c r="AN767" i="3" s="1"/>
  <c r="AM767" i="3" s="1"/>
  <c r="AL767" i="3" s="1"/>
  <c r="AU791" i="3"/>
  <c r="AU817" i="3"/>
  <c r="AU883" i="3"/>
  <c r="AU734" i="3"/>
  <c r="AT734" i="3" s="1"/>
  <c r="AS734" i="3" s="1"/>
  <c r="AR734" i="3" s="1"/>
  <c r="AQ734" i="3" s="1"/>
  <c r="AP734" i="3" s="1"/>
  <c r="AO734" i="3" s="1"/>
  <c r="AN734" i="3" s="1"/>
  <c r="AM734" i="3" s="1"/>
  <c r="AL734" i="3" s="1"/>
  <c r="AU407" i="3"/>
  <c r="AU564" i="3"/>
  <c r="AU628" i="3"/>
  <c r="AT628" i="3" s="1"/>
  <c r="AS628" i="3" s="1"/>
  <c r="AR628" i="3" s="1"/>
  <c r="AQ628" i="3" s="1"/>
  <c r="AP628" i="3" s="1"/>
  <c r="AO628" i="3" s="1"/>
  <c r="AN628" i="3" s="1"/>
  <c r="AM628" i="3" s="1"/>
  <c r="AL628" i="3" s="1"/>
  <c r="AU509" i="3"/>
  <c r="AU952" i="3"/>
  <c r="AT952" i="3" s="1"/>
  <c r="AS952" i="3" s="1"/>
  <c r="AR952" i="3" s="1"/>
  <c r="AQ952" i="3" s="1"/>
  <c r="AP952" i="3" s="1"/>
  <c r="AO952" i="3" s="1"/>
  <c r="AN952" i="3" s="1"/>
  <c r="AM952" i="3" s="1"/>
  <c r="AL952" i="3" s="1"/>
  <c r="AU39" i="3"/>
  <c r="AU892" i="3"/>
  <c r="AU345" i="3"/>
  <c r="AU349" i="3"/>
  <c r="AU655" i="3"/>
  <c r="AT655" i="3" s="1"/>
  <c r="AS655" i="3" s="1"/>
  <c r="AR655" i="3" s="1"/>
  <c r="AQ655" i="3" s="1"/>
  <c r="AP655" i="3" s="1"/>
  <c r="AO655" i="3" s="1"/>
  <c r="AN655" i="3" s="1"/>
  <c r="AM655" i="3" s="1"/>
  <c r="AL655" i="3" s="1"/>
  <c r="AU579" i="3"/>
  <c r="AU778" i="3"/>
  <c r="AU932" i="3"/>
  <c r="AT932" i="3" s="1"/>
  <c r="AS932" i="3" s="1"/>
  <c r="AR932" i="3" s="1"/>
  <c r="AQ932" i="3" s="1"/>
  <c r="AP932" i="3" s="1"/>
  <c r="AO932" i="3" s="1"/>
  <c r="AN932" i="3" s="1"/>
  <c r="AM932" i="3" s="1"/>
  <c r="AL932" i="3" s="1"/>
  <c r="AU316" i="3"/>
  <c r="AU272" i="3"/>
  <c r="BL54" i="3"/>
  <c r="AU438" i="3"/>
  <c r="AU105" i="3"/>
  <c r="AU512" i="3"/>
  <c r="AT512" i="3" s="1"/>
  <c r="AS512" i="3" s="1"/>
  <c r="AR512" i="3" s="1"/>
  <c r="AQ512" i="3" s="1"/>
  <c r="AP512" i="3" s="1"/>
  <c r="AO512" i="3" s="1"/>
  <c r="AN512" i="3" s="1"/>
  <c r="AM512" i="3" s="1"/>
  <c r="AL512" i="3" s="1"/>
  <c r="AU264" i="3"/>
  <c r="AU618" i="3"/>
  <c r="AU91" i="3"/>
  <c r="AT91" i="3" s="1"/>
  <c r="AS91" i="3" s="1"/>
  <c r="AR91" i="3" s="1"/>
  <c r="AQ91" i="3" s="1"/>
  <c r="AP91" i="3" s="1"/>
  <c r="AO91" i="3" s="1"/>
  <c r="AN91" i="3" s="1"/>
  <c r="AM91" i="3" s="1"/>
  <c r="AL91" i="3" s="1"/>
  <c r="AU460" i="3"/>
  <c r="BL13" i="3"/>
  <c r="AU277" i="3"/>
  <c r="AU616" i="3"/>
  <c r="AT616" i="3" s="1"/>
  <c r="AS616" i="3" s="1"/>
  <c r="AR616" i="3" s="1"/>
  <c r="AQ616" i="3" s="1"/>
  <c r="AP616" i="3" s="1"/>
  <c r="AO616" i="3" s="1"/>
  <c r="AN616" i="3" s="1"/>
  <c r="AM616" i="3" s="1"/>
  <c r="AL616" i="3" s="1"/>
  <c r="BL32" i="3"/>
  <c r="AU398" i="3"/>
  <c r="BL10" i="3"/>
  <c r="AU323" i="3"/>
  <c r="AT323" i="3" s="1"/>
  <c r="AS323" i="3" s="1"/>
  <c r="AR323" i="3" s="1"/>
  <c r="AQ323" i="3" s="1"/>
  <c r="AP323" i="3" s="1"/>
  <c r="AO323" i="3" s="1"/>
  <c r="AN323" i="3" s="1"/>
  <c r="AM323" i="3" s="1"/>
  <c r="AL323" i="3" s="1"/>
  <c r="AU663" i="3"/>
  <c r="AT663" i="3" s="1"/>
  <c r="AS663" i="3" s="1"/>
  <c r="AR663" i="3" s="1"/>
  <c r="AQ663" i="3" s="1"/>
  <c r="AP663" i="3" s="1"/>
  <c r="AO663" i="3" s="1"/>
  <c r="AN663" i="3" s="1"/>
  <c r="AM663" i="3" s="1"/>
  <c r="AL663" i="3" s="1"/>
  <c r="AU135" i="3"/>
  <c r="AU396" i="3"/>
  <c r="AU464" i="3"/>
  <c r="AU212" i="3"/>
  <c r="AU555" i="3"/>
  <c r="BL79" i="3"/>
  <c r="AU544" i="3"/>
  <c r="AT544" i="3" s="1"/>
  <c r="AS544" i="3" s="1"/>
  <c r="AR544" i="3" s="1"/>
  <c r="AQ544" i="3" s="1"/>
  <c r="AP544" i="3" s="1"/>
  <c r="AO544" i="3" s="1"/>
  <c r="AN544" i="3" s="1"/>
  <c r="AM544" i="3" s="1"/>
  <c r="AL544" i="3" s="1"/>
  <c r="AU117" i="3"/>
  <c r="AT117" i="3" s="1"/>
  <c r="AS117" i="3" s="1"/>
  <c r="AR117" i="3" s="1"/>
  <c r="AQ117" i="3" s="1"/>
  <c r="AP117" i="3" s="1"/>
  <c r="AO117" i="3" s="1"/>
  <c r="AN117" i="3" s="1"/>
  <c r="AM117" i="3" s="1"/>
  <c r="AL117" i="3" s="1"/>
  <c r="AU466" i="3"/>
  <c r="AT466" i="3" s="1"/>
  <c r="AS466" i="3" s="1"/>
  <c r="AR466" i="3" s="1"/>
  <c r="AQ466" i="3" s="1"/>
  <c r="AP466" i="3" s="1"/>
  <c r="AO466" i="3" s="1"/>
  <c r="AN466" i="3" s="1"/>
  <c r="AM466" i="3" s="1"/>
  <c r="AL466" i="3" s="1"/>
  <c r="AU697" i="3"/>
  <c r="AU486" i="3"/>
  <c r="AT486" i="3" s="1"/>
  <c r="AS486" i="3" s="1"/>
  <c r="AR486" i="3" s="1"/>
  <c r="AQ486" i="3" s="1"/>
  <c r="AP486" i="3" s="1"/>
  <c r="AO486" i="3" s="1"/>
  <c r="AN486" i="3" s="1"/>
  <c r="AM486" i="3" s="1"/>
  <c r="AL486" i="3" s="1"/>
  <c r="AU220" i="3"/>
  <c r="AU568" i="3"/>
  <c r="AT568" i="3" s="1"/>
  <c r="AS568" i="3" s="1"/>
  <c r="AR568" i="3" s="1"/>
  <c r="AQ568" i="3" s="1"/>
  <c r="AP568" i="3" s="1"/>
  <c r="AO568" i="3" s="1"/>
  <c r="AN568" i="3" s="1"/>
  <c r="AM568" i="3" s="1"/>
  <c r="AL568" i="3" s="1"/>
  <c r="AU274" i="3"/>
  <c r="AU567" i="3"/>
  <c r="AT567" i="3" s="1"/>
  <c r="AS567" i="3" s="1"/>
  <c r="AR567" i="3" s="1"/>
  <c r="AQ567" i="3" s="1"/>
  <c r="AP567" i="3" s="1"/>
  <c r="AO567" i="3" s="1"/>
  <c r="AN567" i="3" s="1"/>
  <c r="AM567" i="3" s="1"/>
  <c r="AL567" i="3" s="1"/>
  <c r="AU101" i="3"/>
  <c r="AU320" i="3"/>
  <c r="AT320" i="3" s="1"/>
  <c r="AS320" i="3" s="1"/>
  <c r="AR320" i="3" s="1"/>
  <c r="AQ320" i="3" s="1"/>
  <c r="AP320" i="3" s="1"/>
  <c r="AO320" i="3" s="1"/>
  <c r="AN320" i="3" s="1"/>
  <c r="AM320" i="3" s="1"/>
  <c r="AL320" i="3" s="1"/>
  <c r="AU65" i="3"/>
  <c r="AU559" i="3"/>
  <c r="AT559" i="3" s="1"/>
  <c r="AS559" i="3" s="1"/>
  <c r="AR559" i="3" s="1"/>
  <c r="AQ559" i="3" s="1"/>
  <c r="AP559" i="3" s="1"/>
  <c r="AO559" i="3" s="1"/>
  <c r="AN559" i="3" s="1"/>
  <c r="AM559" i="3" s="1"/>
  <c r="AL559" i="3" s="1"/>
  <c r="AU303" i="3"/>
  <c r="AU55" i="3"/>
  <c r="AT55" i="3" s="1"/>
  <c r="AS55" i="3" s="1"/>
  <c r="AR55" i="3" s="1"/>
  <c r="AQ55" i="3" s="1"/>
  <c r="AP55" i="3" s="1"/>
  <c r="AO55" i="3" s="1"/>
  <c r="AN55" i="3" s="1"/>
  <c r="AM55" i="3" s="1"/>
  <c r="AL55" i="3" s="1"/>
  <c r="AU267" i="3"/>
  <c r="AU688" i="3"/>
  <c r="BL68" i="3"/>
  <c r="AU519" i="3"/>
  <c r="AT519" i="3" s="1"/>
  <c r="AS519" i="3" s="1"/>
  <c r="AR519" i="3" s="1"/>
  <c r="AQ519" i="3" s="1"/>
  <c r="AP519" i="3" s="1"/>
  <c r="AO519" i="3" s="1"/>
  <c r="AN519" i="3" s="1"/>
  <c r="AM519" i="3" s="1"/>
  <c r="AL519" i="3" s="1"/>
  <c r="AU70" i="3"/>
  <c r="AU503" i="3"/>
  <c r="AT503" i="3" s="1"/>
  <c r="AS503" i="3" s="1"/>
  <c r="AR503" i="3" s="1"/>
  <c r="AQ503" i="3" s="1"/>
  <c r="AP503" i="3" s="1"/>
  <c r="AO503" i="3" s="1"/>
  <c r="AN503" i="3" s="1"/>
  <c r="AM503" i="3" s="1"/>
  <c r="AL503" i="3" s="1"/>
  <c r="AU163" i="3"/>
  <c r="AT163" i="3" s="1"/>
  <c r="AS163" i="3" s="1"/>
  <c r="AR163" i="3" s="1"/>
  <c r="AQ163" i="3" s="1"/>
  <c r="AP163" i="3" s="1"/>
  <c r="AO163" i="3" s="1"/>
  <c r="AN163" i="3" s="1"/>
  <c r="AM163" i="3" s="1"/>
  <c r="AL163" i="3" s="1"/>
  <c r="AU66" i="3"/>
  <c r="AT66" i="3" s="1"/>
  <c r="AS66" i="3" s="1"/>
  <c r="AR66" i="3" s="1"/>
  <c r="AQ66" i="3" s="1"/>
  <c r="AP66" i="3" s="1"/>
  <c r="AO66" i="3" s="1"/>
  <c r="AN66" i="3" s="1"/>
  <c r="AM66" i="3" s="1"/>
  <c r="AL66" i="3" s="1"/>
  <c r="AU315" i="3"/>
  <c r="AU696" i="3"/>
  <c r="AT696" i="3" s="1"/>
  <c r="AS696" i="3" s="1"/>
  <c r="AR696" i="3" s="1"/>
  <c r="AQ696" i="3" s="1"/>
  <c r="AP696" i="3" s="1"/>
  <c r="AO696" i="3" s="1"/>
  <c r="AN696" i="3" s="1"/>
  <c r="AM696" i="3" s="1"/>
  <c r="AL696" i="3" s="1"/>
  <c r="BL76" i="3"/>
  <c r="AU448" i="3"/>
  <c r="AU250" i="3"/>
  <c r="AU25" i="3"/>
  <c r="AU527" i="3"/>
  <c r="BL45" i="3"/>
  <c r="AU301" i="3"/>
  <c r="BL36" i="3"/>
  <c r="AU221" i="3"/>
  <c r="AT221" i="3" s="1"/>
  <c r="AS221" i="3" s="1"/>
  <c r="AR221" i="3" s="1"/>
  <c r="AQ221" i="3" s="1"/>
  <c r="AP221" i="3" s="1"/>
  <c r="AO221" i="3" s="1"/>
  <c r="AN221" i="3" s="1"/>
  <c r="AM221" i="3" s="1"/>
  <c r="AL221" i="3" s="1"/>
  <c r="AU38" i="3"/>
  <c r="AU673" i="3"/>
  <c r="AU278" i="3"/>
  <c r="AU46" i="3"/>
  <c r="AT46" i="3" s="1"/>
  <c r="AS46" i="3" s="1"/>
  <c r="AR46" i="3" s="1"/>
  <c r="AQ46" i="3" s="1"/>
  <c r="AP46" i="3" s="1"/>
  <c r="AO46" i="3" s="1"/>
  <c r="AN46" i="3" s="1"/>
  <c r="AM46" i="3" s="1"/>
  <c r="AL46" i="3" s="1"/>
  <c r="AU169" i="3"/>
  <c r="AT169" i="3" s="1"/>
  <c r="AS169" i="3" s="1"/>
  <c r="AR169" i="3" s="1"/>
  <c r="AQ169" i="3" s="1"/>
  <c r="AP169" i="3" s="1"/>
  <c r="AO169" i="3" s="1"/>
  <c r="AN169" i="3" s="1"/>
  <c r="AM169" i="3" s="1"/>
  <c r="AL169" i="3" s="1"/>
  <c r="AU677" i="3"/>
  <c r="AU293" i="3"/>
  <c r="AU190" i="3"/>
  <c r="AU222" i="3"/>
  <c r="AT222" i="3" s="1"/>
  <c r="AS222" i="3" s="1"/>
  <c r="AR222" i="3" s="1"/>
  <c r="AQ222" i="3" s="1"/>
  <c r="AP222" i="3" s="1"/>
  <c r="AO222" i="3" s="1"/>
  <c r="AN222" i="3" s="1"/>
  <c r="AM222" i="3" s="1"/>
  <c r="AL222" i="3" s="1"/>
  <c r="BL3" i="3"/>
  <c r="AU667" i="3"/>
  <c r="AT667" i="3" s="1"/>
  <c r="AS667" i="3" s="1"/>
  <c r="AR667" i="3" s="1"/>
  <c r="AQ667" i="3" s="1"/>
  <c r="AP667" i="3" s="1"/>
  <c r="AO667" i="3" s="1"/>
  <c r="AN667" i="3" s="1"/>
  <c r="AM667" i="3" s="1"/>
  <c r="AL667" i="3" s="1"/>
  <c r="AU632" i="3"/>
  <c r="AU347" i="3"/>
  <c r="AT347" i="3" s="1"/>
  <c r="AS347" i="3" s="1"/>
  <c r="AR347" i="3" s="1"/>
  <c r="AQ347" i="3" s="1"/>
  <c r="AP347" i="3" s="1"/>
  <c r="AO347" i="3" s="1"/>
  <c r="AN347" i="3" s="1"/>
  <c r="AM347" i="3" s="1"/>
  <c r="AL347" i="3" s="1"/>
  <c r="AU611" i="3"/>
  <c r="AU671" i="3"/>
  <c r="AT671" i="3" s="1"/>
  <c r="AS671" i="3" s="1"/>
  <c r="AR671" i="3" s="1"/>
  <c r="AQ671" i="3" s="1"/>
  <c r="AP671" i="3" s="1"/>
  <c r="AO671" i="3" s="1"/>
  <c r="AN671" i="3" s="1"/>
  <c r="AM671" i="3" s="1"/>
  <c r="AL671" i="3" s="1"/>
  <c r="AU417" i="3"/>
  <c r="AU627" i="3"/>
  <c r="AT627" i="3" s="1"/>
  <c r="AS627" i="3" s="1"/>
  <c r="AR627" i="3" s="1"/>
  <c r="AQ627" i="3" s="1"/>
  <c r="AP627" i="3" s="1"/>
  <c r="AO627" i="3" s="1"/>
  <c r="AN627" i="3" s="1"/>
  <c r="AM627" i="3" s="1"/>
  <c r="AL627" i="3" s="1"/>
  <c r="AU178" i="3"/>
  <c r="BL86" i="3"/>
  <c r="BL56" i="3"/>
  <c r="AU623" i="3"/>
  <c r="AT623" i="3" s="1"/>
  <c r="AS623" i="3" s="1"/>
  <c r="AR623" i="3" s="1"/>
  <c r="AQ623" i="3" s="1"/>
  <c r="AP623" i="3" s="1"/>
  <c r="AO623" i="3" s="1"/>
  <c r="AN623" i="3" s="1"/>
  <c r="AM623" i="3" s="1"/>
  <c r="AL623" i="3" s="1"/>
  <c r="AU344" i="3"/>
  <c r="AU384" i="3"/>
  <c r="AT384" i="3" s="1"/>
  <c r="AS384" i="3" s="1"/>
  <c r="AR384" i="3" s="1"/>
  <c r="AQ384" i="3" s="1"/>
  <c r="AP384" i="3" s="1"/>
  <c r="AO384" i="3" s="1"/>
  <c r="AN384" i="3" s="1"/>
  <c r="AM384" i="3" s="1"/>
  <c r="AL384" i="3" s="1"/>
  <c r="AU477" i="3"/>
  <c r="AT477" i="3" s="1"/>
  <c r="AS477" i="3" s="1"/>
  <c r="AR477" i="3" s="1"/>
  <c r="AQ477" i="3" s="1"/>
  <c r="AP477" i="3" s="1"/>
  <c r="AO477" i="3" s="1"/>
  <c r="AN477" i="3" s="1"/>
  <c r="AM477" i="3" s="1"/>
  <c r="AL477" i="3" s="1"/>
  <c r="AU691" i="3"/>
  <c r="AT691" i="3" s="1"/>
  <c r="AS691" i="3" s="1"/>
  <c r="AR691" i="3" s="1"/>
  <c r="AQ691" i="3" s="1"/>
  <c r="AP691" i="3" s="1"/>
  <c r="AO691" i="3" s="1"/>
  <c r="AN691" i="3" s="1"/>
  <c r="AM691" i="3" s="1"/>
  <c r="AL691" i="3" s="1"/>
  <c r="AU219" i="3"/>
  <c r="AU455" i="3"/>
  <c r="AU954" i="3"/>
  <c r="AT954" i="3" s="1"/>
  <c r="AS954" i="3" s="1"/>
  <c r="AR954" i="3" s="1"/>
  <c r="AQ954" i="3" s="1"/>
  <c r="AP954" i="3" s="1"/>
  <c r="AO954" i="3" s="1"/>
  <c r="AN954" i="3" s="1"/>
  <c r="AM954" i="3" s="1"/>
  <c r="AL954" i="3" s="1"/>
  <c r="AU57" i="3"/>
  <c r="AT57" i="3" s="1"/>
  <c r="AS57" i="3" s="1"/>
  <c r="AR57" i="3" s="1"/>
  <c r="AQ57" i="3" s="1"/>
  <c r="AP57" i="3" s="1"/>
  <c r="AO57" i="3" s="1"/>
  <c r="AN57" i="3" s="1"/>
  <c r="AM57" i="3" s="1"/>
  <c r="AL57" i="3" s="1"/>
  <c r="AU904" i="3"/>
  <c r="AT904" i="3" s="1"/>
  <c r="AS904" i="3" s="1"/>
  <c r="AR904" i="3" s="1"/>
  <c r="AQ904" i="3" s="1"/>
  <c r="AP904" i="3" s="1"/>
  <c r="AO904" i="3" s="1"/>
  <c r="AN904" i="3" s="1"/>
  <c r="AM904" i="3" s="1"/>
  <c r="AL904" i="3" s="1"/>
  <c r="AU877" i="3"/>
  <c r="AT877" i="3" s="1"/>
  <c r="AS877" i="3" s="1"/>
  <c r="AR877" i="3" s="1"/>
  <c r="AQ877" i="3" s="1"/>
  <c r="AP877" i="3" s="1"/>
  <c r="AO877" i="3" s="1"/>
  <c r="AN877" i="3" s="1"/>
  <c r="AM877" i="3" s="1"/>
  <c r="AL877" i="3" s="1"/>
  <c r="AU441" i="3"/>
  <c r="AU197" i="3"/>
  <c r="AU785" i="3"/>
  <c r="AT785" i="3" s="1"/>
  <c r="AS785" i="3" s="1"/>
  <c r="AR785" i="3" s="1"/>
  <c r="AQ785" i="3" s="1"/>
  <c r="AP785" i="3" s="1"/>
  <c r="AO785" i="3" s="1"/>
  <c r="AN785" i="3" s="1"/>
  <c r="AM785" i="3" s="1"/>
  <c r="AL785" i="3" s="1"/>
  <c r="AU132" i="3"/>
  <c r="AU596" i="3"/>
  <c r="AT596" i="3" s="1"/>
  <c r="AS596" i="3" s="1"/>
  <c r="AR596" i="3" s="1"/>
  <c r="AQ596" i="3" s="1"/>
  <c r="AP596" i="3" s="1"/>
  <c r="AO596" i="3" s="1"/>
  <c r="AN596" i="3" s="1"/>
  <c r="AM596" i="3" s="1"/>
  <c r="AL596" i="3" s="1"/>
  <c r="AU389" i="3"/>
  <c r="AT389" i="3" s="1"/>
  <c r="AS389" i="3" s="1"/>
  <c r="AR389" i="3" s="1"/>
  <c r="AQ389" i="3" s="1"/>
  <c r="AP389" i="3" s="1"/>
  <c r="AO389" i="3" s="1"/>
  <c r="AN389" i="3" s="1"/>
  <c r="AM389" i="3" s="1"/>
  <c r="AL389" i="3" s="1"/>
  <c r="AU170" i="3"/>
  <c r="AU589" i="3"/>
  <c r="AT589" i="3" s="1"/>
  <c r="AS589" i="3" s="1"/>
  <c r="AR589" i="3" s="1"/>
  <c r="AQ589" i="3" s="1"/>
  <c r="AP589" i="3" s="1"/>
  <c r="AO589" i="3" s="1"/>
  <c r="AN589" i="3" s="1"/>
  <c r="AM589" i="3" s="1"/>
  <c r="AL589" i="3" s="1"/>
  <c r="AU232" i="3"/>
  <c r="AU700" i="3"/>
  <c r="AU138" i="3"/>
  <c r="AT138" i="3" s="1"/>
  <c r="AS138" i="3" s="1"/>
  <c r="AR138" i="3" s="1"/>
  <c r="AQ138" i="3" s="1"/>
  <c r="AP138" i="3" s="1"/>
  <c r="AO138" i="3" s="1"/>
  <c r="AN138" i="3" s="1"/>
  <c r="AM138" i="3" s="1"/>
  <c r="AL138" i="3" s="1"/>
  <c r="AU720" i="3"/>
  <c r="BL94" i="3"/>
  <c r="AU608" i="3"/>
  <c r="AT608" i="3" s="1"/>
  <c r="AS608" i="3" s="1"/>
  <c r="AR608" i="3" s="1"/>
  <c r="AQ608" i="3" s="1"/>
  <c r="AP608" i="3" s="1"/>
  <c r="AO608" i="3" s="1"/>
  <c r="AN608" i="3" s="1"/>
  <c r="AM608" i="3" s="1"/>
  <c r="AL608" i="3" s="1"/>
  <c r="AU121" i="3"/>
  <c r="AU467" i="3"/>
  <c r="AU626" i="3"/>
  <c r="AT626" i="3" s="1"/>
  <c r="AS626" i="3" s="1"/>
  <c r="AR626" i="3" s="1"/>
  <c r="AQ626" i="3" s="1"/>
  <c r="AP626" i="3" s="1"/>
  <c r="AO626" i="3" s="1"/>
  <c r="AN626" i="3" s="1"/>
  <c r="AM626" i="3" s="1"/>
  <c r="AL626" i="3" s="1"/>
  <c r="AU281" i="3"/>
  <c r="AU284" i="3"/>
  <c r="AT284" i="3" s="1"/>
  <c r="AS284" i="3" s="1"/>
  <c r="AR284" i="3" s="1"/>
  <c r="AQ284" i="3" s="1"/>
  <c r="AP284" i="3" s="1"/>
  <c r="AO284" i="3" s="1"/>
  <c r="AN284" i="3" s="1"/>
  <c r="AM284" i="3" s="1"/>
  <c r="AL284" i="3" s="1"/>
  <c r="AU166" i="3"/>
  <c r="AU523" i="3"/>
  <c r="AU723" i="3"/>
  <c r="AT723" i="3" s="1"/>
  <c r="AS723" i="3" s="1"/>
  <c r="AR723" i="3" s="1"/>
  <c r="AQ723" i="3" s="1"/>
  <c r="AP723" i="3" s="1"/>
  <c r="AO723" i="3" s="1"/>
  <c r="AN723" i="3" s="1"/>
  <c r="AM723" i="3" s="1"/>
  <c r="AL723" i="3" s="1"/>
  <c r="AU150" i="3"/>
  <c r="AT150" i="3" s="1"/>
  <c r="AS150" i="3" s="1"/>
  <c r="AR150" i="3" s="1"/>
  <c r="AQ150" i="3" s="1"/>
  <c r="AP150" i="3" s="1"/>
  <c r="AO150" i="3" s="1"/>
  <c r="AN150" i="3" s="1"/>
  <c r="AM150" i="3" s="1"/>
  <c r="AL150" i="3" s="1"/>
  <c r="AU604" i="3"/>
  <c r="AU518" i="3"/>
  <c r="AT518" i="3" s="1"/>
  <c r="AS518" i="3" s="1"/>
  <c r="AR518" i="3" s="1"/>
  <c r="AQ518" i="3" s="1"/>
  <c r="AP518" i="3" s="1"/>
  <c r="AO518" i="3" s="1"/>
  <c r="AN518" i="3" s="1"/>
  <c r="AM518" i="3" s="1"/>
  <c r="AL518" i="3" s="1"/>
  <c r="BL102" i="3"/>
  <c r="AU754" i="3"/>
  <c r="AT754" i="3" s="1"/>
  <c r="AS754" i="3" s="1"/>
  <c r="AR754" i="3" s="1"/>
  <c r="AQ754" i="3" s="1"/>
  <c r="AP754" i="3" s="1"/>
  <c r="AO754" i="3" s="1"/>
  <c r="AN754" i="3" s="1"/>
  <c r="AM754" i="3" s="1"/>
  <c r="AL754" i="3" s="1"/>
  <c r="AU130" i="3"/>
  <c r="AU687" i="3"/>
  <c r="AT687" i="3" s="1"/>
  <c r="AS687" i="3" s="1"/>
  <c r="AR687" i="3" s="1"/>
  <c r="AQ687" i="3" s="1"/>
  <c r="AP687" i="3" s="1"/>
  <c r="AO687" i="3" s="1"/>
  <c r="AN687" i="3" s="1"/>
  <c r="AM687" i="3" s="1"/>
  <c r="AL687" i="3" s="1"/>
  <c r="AU217" i="3"/>
  <c r="AU378" i="3"/>
  <c r="AU794" i="3"/>
  <c r="AU443" i="3"/>
  <c r="AT443" i="3" s="1"/>
  <c r="AS443" i="3" s="1"/>
  <c r="AR443" i="3" s="1"/>
  <c r="AQ443" i="3" s="1"/>
  <c r="AP443" i="3" s="1"/>
  <c r="AO443" i="3" s="1"/>
  <c r="AN443" i="3" s="1"/>
  <c r="AM443" i="3" s="1"/>
  <c r="AL443" i="3" s="1"/>
  <c r="AU118" i="3"/>
  <c r="AU717" i="3"/>
  <c r="AT717" i="3" s="1"/>
  <c r="AS717" i="3" s="1"/>
  <c r="AR717" i="3" s="1"/>
  <c r="AQ717" i="3" s="1"/>
  <c r="AP717" i="3" s="1"/>
  <c r="AO717" i="3" s="1"/>
  <c r="AN717" i="3" s="1"/>
  <c r="AM717" i="3" s="1"/>
  <c r="AL717" i="3" s="1"/>
  <c r="AU246" i="3"/>
  <c r="AU669" i="3"/>
  <c r="AU110" i="3"/>
  <c r="AU541" i="3"/>
  <c r="AU116" i="3"/>
  <c r="AT116" i="3" s="1"/>
  <c r="AS116" i="3" s="1"/>
  <c r="AR116" i="3" s="1"/>
  <c r="AQ116" i="3" s="1"/>
  <c r="AP116" i="3" s="1"/>
  <c r="AO116" i="3" s="1"/>
  <c r="AN116" i="3" s="1"/>
  <c r="AM116" i="3" s="1"/>
  <c r="AL116" i="3" s="1"/>
  <c r="BL55" i="3"/>
  <c r="AU408" i="3"/>
  <c r="BL30" i="3"/>
  <c r="AU490" i="3"/>
  <c r="AU23" i="3"/>
  <c r="AT23" i="3" s="1"/>
  <c r="AS23" i="3" s="1"/>
  <c r="AR23" i="3" s="1"/>
  <c r="AQ23" i="3" s="1"/>
  <c r="AP23" i="3" s="1"/>
  <c r="AO23" i="3" s="1"/>
  <c r="AN23" i="3" s="1"/>
  <c r="AM23" i="3" s="1"/>
  <c r="AL23" i="3" s="1"/>
  <c r="AU181" i="3"/>
  <c r="AU552" i="3"/>
  <c r="BL49" i="3"/>
  <c r="AU921" i="3"/>
  <c r="AT921" i="3" s="1"/>
  <c r="AS921" i="3" s="1"/>
  <c r="AR921" i="3" s="1"/>
  <c r="AQ921" i="3" s="1"/>
  <c r="AP921" i="3" s="1"/>
  <c r="AO921" i="3" s="1"/>
  <c r="AN921" i="3" s="1"/>
  <c r="AM921" i="3" s="1"/>
  <c r="AL921" i="3" s="1"/>
  <c r="AU393" i="3"/>
  <c r="BL12" i="3"/>
  <c r="AU511" i="3"/>
  <c r="BL14" i="3"/>
  <c r="AU203" i="3"/>
  <c r="AU586" i="3"/>
  <c r="AT586" i="3" s="1"/>
  <c r="AS586" i="3" s="1"/>
  <c r="AR586" i="3" s="1"/>
  <c r="AQ586" i="3" s="1"/>
  <c r="AP586" i="3" s="1"/>
  <c r="AO586" i="3" s="1"/>
  <c r="AN586" i="3" s="1"/>
  <c r="AM586" i="3" s="1"/>
  <c r="AL586" i="3" s="1"/>
  <c r="AU275" i="3"/>
  <c r="AU82" i="3"/>
  <c r="AT82" i="3" s="1"/>
  <c r="AS82" i="3" s="1"/>
  <c r="AR82" i="3" s="1"/>
  <c r="AQ82" i="3" s="1"/>
  <c r="AP82" i="3" s="1"/>
  <c r="AO82" i="3" s="1"/>
  <c r="AN82" i="3" s="1"/>
  <c r="AM82" i="3" s="1"/>
  <c r="AL82" i="3" s="1"/>
  <c r="AU629" i="3"/>
  <c r="AU187" i="3"/>
  <c r="AT187" i="3" s="1"/>
  <c r="AS187" i="3" s="1"/>
  <c r="AR187" i="3" s="1"/>
  <c r="AQ187" i="3" s="1"/>
  <c r="AP187" i="3" s="1"/>
  <c r="AO187" i="3" s="1"/>
  <c r="AN187" i="3" s="1"/>
  <c r="AM187" i="3" s="1"/>
  <c r="AL187" i="3" s="1"/>
  <c r="AU452" i="3"/>
  <c r="AU185" i="3"/>
  <c r="AT185" i="3" s="1"/>
  <c r="AS185" i="3" s="1"/>
  <c r="AR185" i="3" s="1"/>
  <c r="AQ185" i="3" s="1"/>
  <c r="AP185" i="3" s="1"/>
  <c r="AO185" i="3" s="1"/>
  <c r="AN185" i="3" s="1"/>
  <c r="AM185" i="3" s="1"/>
  <c r="AL185" i="3" s="1"/>
  <c r="AU338" i="3"/>
  <c r="AU270" i="3"/>
  <c r="AT270" i="3" s="1"/>
  <c r="AS270" i="3" s="1"/>
  <c r="AR270" i="3" s="1"/>
  <c r="AQ270" i="3" s="1"/>
  <c r="AP270" i="3" s="1"/>
  <c r="AO270" i="3" s="1"/>
  <c r="AN270" i="3" s="1"/>
  <c r="AM270" i="3" s="1"/>
  <c r="AL270" i="3" s="1"/>
  <c r="BL7" i="3"/>
  <c r="AU449" i="3"/>
  <c r="BL58" i="3"/>
  <c r="AU322" i="3"/>
  <c r="AT322" i="3" s="1"/>
  <c r="AS322" i="3" s="1"/>
  <c r="AR322" i="3" s="1"/>
  <c r="AQ322" i="3" s="1"/>
  <c r="AP322" i="3" s="1"/>
  <c r="AO322" i="3" s="1"/>
  <c r="AN322" i="3" s="1"/>
  <c r="AM322" i="3" s="1"/>
  <c r="AL322" i="3" s="1"/>
  <c r="AU912" i="3"/>
  <c r="AU543" i="3"/>
  <c r="AT543" i="3" s="1"/>
  <c r="AS543" i="3" s="1"/>
  <c r="AR543" i="3" s="1"/>
  <c r="AQ543" i="3" s="1"/>
  <c r="AP543" i="3" s="1"/>
  <c r="AO543" i="3" s="1"/>
  <c r="AN543" i="3" s="1"/>
  <c r="AM543" i="3" s="1"/>
  <c r="AL543" i="3" s="1"/>
  <c r="BL61" i="3"/>
  <c r="AU313" i="3"/>
  <c r="AT313" i="3" s="1"/>
  <c r="AS313" i="3" s="1"/>
  <c r="AR313" i="3" s="1"/>
  <c r="AQ313" i="3" s="1"/>
  <c r="AP313" i="3" s="1"/>
  <c r="AO313" i="3" s="1"/>
  <c r="AN313" i="3" s="1"/>
  <c r="AM313" i="3" s="1"/>
  <c r="AL313" i="3" s="1"/>
  <c r="AU446" i="3"/>
  <c r="AU172" i="3"/>
  <c r="AT172" i="3" s="1"/>
  <c r="AS172" i="3" s="1"/>
  <c r="AR172" i="3" s="1"/>
  <c r="AQ172" i="3" s="1"/>
  <c r="AP172" i="3" s="1"/>
  <c r="AO172" i="3" s="1"/>
  <c r="AN172" i="3" s="1"/>
  <c r="AM172" i="3" s="1"/>
  <c r="AL172" i="3" s="1"/>
  <c r="BL95" i="3"/>
  <c r="AU68" i="3"/>
  <c r="AU725" i="3"/>
  <c r="AU207" i="3"/>
  <c r="AU522" i="3"/>
  <c r="AU268" i="3"/>
  <c r="AU514" i="3"/>
  <c r="AU710" i="3"/>
  <c r="AU210" i="3"/>
  <c r="BL50" i="3"/>
  <c r="AU805" i="3"/>
  <c r="AU606" i="3"/>
  <c r="AT606" i="3" s="1"/>
  <c r="AS606" i="3" s="1"/>
  <c r="AR606" i="3" s="1"/>
  <c r="AQ606" i="3" s="1"/>
  <c r="AP606" i="3" s="1"/>
  <c r="AO606" i="3" s="1"/>
  <c r="AN606" i="3" s="1"/>
  <c r="AM606" i="3" s="1"/>
  <c r="AL606" i="3" s="1"/>
  <c r="AU404" i="3"/>
  <c r="AU265" i="3"/>
  <c r="AU836" i="3"/>
  <c r="AU434" i="3"/>
  <c r="AU340" i="3"/>
  <c r="AU462" i="3"/>
  <c r="AU913" i="3"/>
  <c r="AT913" i="3" s="1"/>
  <c r="AS913" i="3" s="1"/>
  <c r="AR913" i="3" s="1"/>
  <c r="AQ913" i="3" s="1"/>
  <c r="AP913" i="3" s="1"/>
  <c r="AO913" i="3" s="1"/>
  <c r="AN913" i="3" s="1"/>
  <c r="AM913" i="3" s="1"/>
  <c r="AL913" i="3" s="1"/>
  <c r="AU810" i="3"/>
  <c r="AU823" i="3"/>
  <c r="AU412" i="3"/>
  <c r="AT412" i="3" s="1"/>
  <c r="AS412" i="3" s="1"/>
  <c r="AR412" i="3" s="1"/>
  <c r="AQ412" i="3" s="1"/>
  <c r="AP412" i="3" s="1"/>
  <c r="AO412" i="3" s="1"/>
  <c r="AN412" i="3" s="1"/>
  <c r="AM412" i="3" s="1"/>
  <c r="AL412" i="3" s="1"/>
  <c r="AU358" i="3"/>
  <c r="AU689" i="3"/>
  <c r="AU656" i="3"/>
  <c r="AU960" i="3"/>
  <c r="AU224" i="3"/>
  <c r="AT224" i="3" s="1"/>
  <c r="AS224" i="3" s="1"/>
  <c r="AR224" i="3" s="1"/>
  <c r="AQ224" i="3" s="1"/>
  <c r="AP224" i="3" s="1"/>
  <c r="AO224" i="3" s="1"/>
  <c r="AN224" i="3" s="1"/>
  <c r="AM224" i="3" s="1"/>
  <c r="AL224" i="3" s="1"/>
  <c r="AU650" i="3"/>
  <c r="AU100" i="3"/>
  <c r="AT100" i="3" s="1"/>
  <c r="AS100" i="3" s="1"/>
  <c r="AR100" i="3" s="1"/>
  <c r="AQ100" i="3" s="1"/>
  <c r="AP100" i="3" s="1"/>
  <c r="AO100" i="3" s="1"/>
  <c r="AN100" i="3" s="1"/>
  <c r="AM100" i="3" s="1"/>
  <c r="AL100" i="3" s="1"/>
  <c r="AU343" i="3"/>
  <c r="AT343" i="3" s="1"/>
  <c r="AS343" i="3" s="1"/>
  <c r="AR343" i="3" s="1"/>
  <c r="AQ343" i="3" s="1"/>
  <c r="AP343" i="3" s="1"/>
  <c r="AO343" i="3" s="1"/>
  <c r="AN343" i="3" s="1"/>
  <c r="AM343" i="3" s="1"/>
  <c r="AL343" i="3" s="1"/>
  <c r="AU388" i="3"/>
  <c r="AT388" i="3" s="1"/>
  <c r="AS388" i="3" s="1"/>
  <c r="AR388" i="3" s="1"/>
  <c r="AQ388" i="3" s="1"/>
  <c r="AP388" i="3" s="1"/>
  <c r="AO388" i="3" s="1"/>
  <c r="AN388" i="3" s="1"/>
  <c r="AM388" i="3" s="1"/>
  <c r="AL388" i="3" s="1"/>
  <c r="AU348" i="3"/>
  <c r="AU532" i="3"/>
  <c r="AU609" i="3"/>
  <c r="AT609" i="3" s="1"/>
  <c r="AS609" i="3" s="1"/>
  <c r="AR609" i="3" s="1"/>
  <c r="AQ609" i="3" s="1"/>
  <c r="AP609" i="3" s="1"/>
  <c r="AO609" i="3" s="1"/>
  <c r="AN609" i="3" s="1"/>
  <c r="AM609" i="3" s="1"/>
  <c r="AL609" i="3" s="1"/>
  <c r="AU635" i="3"/>
  <c r="AU31" i="3"/>
  <c r="BL9" i="3"/>
  <c r="AU645" i="3"/>
  <c r="AT645" i="3" s="1"/>
  <c r="AS645" i="3" s="1"/>
  <c r="AR645" i="3" s="1"/>
  <c r="AQ645" i="3" s="1"/>
  <c r="AP645" i="3" s="1"/>
  <c r="AO645" i="3" s="1"/>
  <c r="AN645" i="3" s="1"/>
  <c r="AM645" i="3" s="1"/>
  <c r="AL645" i="3" s="1"/>
  <c r="AU77" i="3"/>
  <c r="AT77" i="3" s="1"/>
  <c r="AS77" i="3" s="1"/>
  <c r="AR77" i="3" s="1"/>
  <c r="AQ77" i="3" s="1"/>
  <c r="AP77" i="3" s="1"/>
  <c r="AO77" i="3" s="1"/>
  <c r="AN77" i="3" s="1"/>
  <c r="AM77" i="3" s="1"/>
  <c r="AL77" i="3" s="1"/>
  <c r="AU175" i="3"/>
  <c r="AT175" i="3" s="1"/>
  <c r="AS175" i="3" s="1"/>
  <c r="AR175" i="3" s="1"/>
  <c r="AQ175" i="3" s="1"/>
  <c r="AP175" i="3" s="1"/>
  <c r="AO175" i="3" s="1"/>
  <c r="AN175" i="3" s="1"/>
  <c r="AM175" i="3" s="1"/>
  <c r="AL175" i="3" s="1"/>
  <c r="AU34" i="3"/>
  <c r="AT34" i="3" s="1"/>
  <c r="AS34" i="3" s="1"/>
  <c r="AR34" i="3" s="1"/>
  <c r="AQ34" i="3" s="1"/>
  <c r="AP34" i="3" s="1"/>
  <c r="AO34" i="3" s="1"/>
  <c r="AN34" i="3" s="1"/>
  <c r="AM34" i="3" s="1"/>
  <c r="AL34" i="3" s="1"/>
  <c r="AU251" i="3"/>
  <c r="AT251" i="3" s="1"/>
  <c r="AS251" i="3" s="1"/>
  <c r="AR251" i="3" s="1"/>
  <c r="AQ251" i="3" s="1"/>
  <c r="AP251" i="3" s="1"/>
  <c r="AO251" i="3" s="1"/>
  <c r="AN251" i="3" s="1"/>
  <c r="AM251" i="3" s="1"/>
  <c r="AL251" i="3" s="1"/>
  <c r="AU171" i="3"/>
  <c r="AT171" i="3" s="1"/>
  <c r="AS171" i="3" s="1"/>
  <c r="AR171" i="3" s="1"/>
  <c r="AQ171" i="3" s="1"/>
  <c r="AP171" i="3" s="1"/>
  <c r="AO171" i="3" s="1"/>
  <c r="AN171" i="3" s="1"/>
  <c r="AM171" i="3" s="1"/>
  <c r="AL171" i="3" s="1"/>
  <c r="AU30" i="3"/>
  <c r="AU286" i="3"/>
  <c r="AU421" i="3"/>
  <c r="AT421" i="3" s="1"/>
  <c r="AS421" i="3" s="1"/>
  <c r="AR421" i="3" s="1"/>
  <c r="AQ421" i="3" s="1"/>
  <c r="AP421" i="3" s="1"/>
  <c r="AO421" i="3" s="1"/>
  <c r="AN421" i="3" s="1"/>
  <c r="AM421" i="3" s="1"/>
  <c r="AL421" i="3" s="1"/>
  <c r="AU204" i="3"/>
  <c r="AT204" i="3" s="1"/>
  <c r="AS204" i="3" s="1"/>
  <c r="AR204" i="3" s="1"/>
  <c r="AQ204" i="3" s="1"/>
  <c r="AP204" i="3" s="1"/>
  <c r="AO204" i="3" s="1"/>
  <c r="AN204" i="3" s="1"/>
  <c r="AM204" i="3" s="1"/>
  <c r="AL204" i="3" s="1"/>
  <c r="BL84" i="3"/>
  <c r="AU21" i="3"/>
  <c r="AU356" i="3"/>
  <c r="AT356" i="3" s="1"/>
  <c r="AS356" i="3" s="1"/>
  <c r="AR356" i="3" s="1"/>
  <c r="AQ356" i="3" s="1"/>
  <c r="AP356" i="3" s="1"/>
  <c r="AO356" i="3" s="1"/>
  <c r="AN356" i="3" s="1"/>
  <c r="AM356" i="3" s="1"/>
  <c r="AL356" i="3" s="1"/>
  <c r="AU712" i="3"/>
  <c r="AT712" i="3" s="1"/>
  <c r="AS712" i="3" s="1"/>
  <c r="AR712" i="3" s="1"/>
  <c r="AQ712" i="3" s="1"/>
  <c r="AP712" i="3" s="1"/>
  <c r="AO712" i="3" s="1"/>
  <c r="AN712" i="3" s="1"/>
  <c r="AM712" i="3" s="1"/>
  <c r="AL712" i="3" s="1"/>
  <c r="AU112" i="3"/>
  <c r="AU922" i="3"/>
  <c r="AU643" i="3"/>
  <c r="AT643" i="3" s="1"/>
  <c r="AS643" i="3" s="1"/>
  <c r="AR643" i="3" s="1"/>
  <c r="AQ643" i="3" s="1"/>
  <c r="AP643" i="3" s="1"/>
  <c r="AO643" i="3" s="1"/>
  <c r="AN643" i="3" s="1"/>
  <c r="AM643" i="3" s="1"/>
  <c r="AL643" i="3" s="1"/>
  <c r="AU495" i="3"/>
  <c r="AU444" i="3"/>
  <c r="BL52" i="3"/>
  <c r="AU548" i="3"/>
  <c r="AU51" i="3"/>
  <c r="AU886" i="3"/>
  <c r="AT886" i="3" s="1"/>
  <c r="AS886" i="3" s="1"/>
  <c r="AR886" i="3" s="1"/>
  <c r="AQ886" i="3" s="1"/>
  <c r="AP886" i="3" s="1"/>
  <c r="AO886" i="3" s="1"/>
  <c r="AN886" i="3" s="1"/>
  <c r="AM886" i="3" s="1"/>
  <c r="AL886" i="3" s="1"/>
  <c r="AU248" i="3"/>
  <c r="AT248" i="3" s="1"/>
  <c r="AS248" i="3" s="1"/>
  <c r="AR248" i="3" s="1"/>
  <c r="AQ248" i="3" s="1"/>
  <c r="AP248" i="3" s="1"/>
  <c r="AO248" i="3" s="1"/>
  <c r="AN248" i="3" s="1"/>
  <c r="AM248" i="3" s="1"/>
  <c r="AL248" i="3" s="1"/>
  <c r="AU945" i="3"/>
  <c r="AU403" i="3"/>
  <c r="AU943" i="3"/>
  <c r="AU869" i="3"/>
  <c r="AU759" i="3"/>
  <c r="AU789" i="3"/>
  <c r="AU737" i="3"/>
  <c r="AU758" i="3"/>
  <c r="AU788" i="3"/>
  <c r="AU420" i="3"/>
  <c r="AU558" i="3"/>
  <c r="AT558" i="3" s="1"/>
  <c r="AS558" i="3" s="1"/>
  <c r="AR558" i="3" s="1"/>
  <c r="AQ558" i="3" s="1"/>
  <c r="AP558" i="3" s="1"/>
  <c r="AO558" i="3" s="1"/>
  <c r="AN558" i="3" s="1"/>
  <c r="AM558" i="3" s="1"/>
  <c r="AL558" i="3" s="1"/>
  <c r="AU704" i="3"/>
  <c r="AT704" i="3" s="1"/>
  <c r="AS704" i="3" s="1"/>
  <c r="AR704" i="3" s="1"/>
  <c r="AQ704" i="3" s="1"/>
  <c r="AP704" i="3" s="1"/>
  <c r="AO704" i="3" s="1"/>
  <c r="AN704" i="3" s="1"/>
  <c r="AM704" i="3" s="1"/>
  <c r="AL704" i="3" s="1"/>
  <c r="AU830" i="3"/>
  <c r="AU530" i="3"/>
  <c r="AU479" i="3"/>
  <c r="AU963" i="3"/>
  <c r="AU196" i="3"/>
  <c r="BL63" i="3"/>
  <c r="AU411" i="3"/>
  <c r="AU516" i="3"/>
  <c r="AU432" i="3"/>
  <c r="AU461" i="3"/>
  <c r="AU728" i="3"/>
  <c r="AU123" i="3"/>
  <c r="BL11" i="3"/>
  <c r="AU282" i="3"/>
  <c r="AU155" i="3"/>
  <c r="AU42" i="3"/>
  <c r="AU273" i="3"/>
  <c r="AU433" i="3"/>
  <c r="AU153" i="3"/>
  <c r="AU126" i="3"/>
  <c r="AU332" i="3"/>
  <c r="AU168" i="3"/>
  <c r="AU142" i="3"/>
  <c r="AU648" i="3"/>
  <c r="AU115" i="3"/>
  <c r="AU375" i="3"/>
  <c r="AU95" i="3"/>
  <c r="AU359" i="3"/>
  <c r="AU526" i="3"/>
  <c r="AU574" i="3"/>
  <c r="AT574" i="3" s="1"/>
  <c r="AS574" i="3" s="1"/>
  <c r="AR574" i="3" s="1"/>
  <c r="AQ574" i="3" s="1"/>
  <c r="AP574" i="3" s="1"/>
  <c r="AO574" i="3" s="1"/>
  <c r="AN574" i="3" s="1"/>
  <c r="AM574" i="3" s="1"/>
  <c r="AL574" i="3" s="1"/>
  <c r="AU144" i="3"/>
  <c r="AU307" i="3"/>
  <c r="AU647" i="3"/>
  <c r="AU572" i="3"/>
  <c r="AU93" i="3"/>
  <c r="AU54" i="3"/>
  <c r="AU160" i="3"/>
  <c r="AT160" i="3" s="1"/>
  <c r="AS160" i="3" s="1"/>
  <c r="AR160" i="3" s="1"/>
  <c r="AQ160" i="3" s="1"/>
  <c r="AP160" i="3" s="1"/>
  <c r="AO160" i="3" s="1"/>
  <c r="AN160" i="3" s="1"/>
  <c r="AM160" i="3" s="1"/>
  <c r="AL160" i="3" s="1"/>
  <c r="AU871" i="3"/>
  <c r="AU835" i="3"/>
  <c r="AT835" i="3" s="1"/>
  <c r="AS835" i="3" s="1"/>
  <c r="AR835" i="3" s="1"/>
  <c r="AQ835" i="3" s="1"/>
  <c r="AP835" i="3" s="1"/>
  <c r="AO835" i="3" s="1"/>
  <c r="AN835" i="3" s="1"/>
  <c r="AM835" i="3" s="1"/>
  <c r="AL835" i="3" s="1"/>
  <c r="AU325" i="3"/>
  <c r="AU731" i="3"/>
  <c r="AU848" i="3"/>
  <c r="AU864" i="3"/>
  <c r="AT864" i="3" s="1"/>
  <c r="AS864" i="3" s="1"/>
  <c r="AR864" i="3" s="1"/>
  <c r="AQ864" i="3" s="1"/>
  <c r="AP864" i="3" s="1"/>
  <c r="AO864" i="3" s="1"/>
  <c r="AN864" i="3" s="1"/>
  <c r="AM864" i="3" s="1"/>
  <c r="AL864" i="3" s="1"/>
  <c r="AU902" i="3"/>
  <c r="AU601" i="3"/>
  <c r="AU439" i="3"/>
  <c r="AT439" i="3" s="1"/>
  <c r="AS439" i="3" s="1"/>
  <c r="AR439" i="3" s="1"/>
  <c r="AQ439" i="3" s="1"/>
  <c r="AP439" i="3" s="1"/>
  <c r="AO439" i="3" s="1"/>
  <c r="AN439" i="3" s="1"/>
  <c r="AM439" i="3" s="1"/>
  <c r="AL439" i="3" s="1"/>
  <c r="AU83" i="3"/>
  <c r="AU815" i="3"/>
  <c r="AT815" i="3" s="1"/>
  <c r="AS815" i="3" s="1"/>
  <c r="AR815" i="3" s="1"/>
  <c r="AQ815" i="3" s="1"/>
  <c r="AP815" i="3" s="1"/>
  <c r="AO815" i="3" s="1"/>
  <c r="AN815" i="3" s="1"/>
  <c r="AM815" i="3" s="1"/>
  <c r="AL815" i="3" s="1"/>
  <c r="AU887" i="3"/>
  <c r="AU738" i="3"/>
  <c r="AU841" i="3"/>
  <c r="AU395" i="3"/>
  <c r="AU491" i="3"/>
  <c r="AT491" i="3" s="1"/>
  <c r="AS491" i="3" s="1"/>
  <c r="AR491" i="3" s="1"/>
  <c r="AQ491" i="3" s="1"/>
  <c r="AP491" i="3" s="1"/>
  <c r="AO491" i="3" s="1"/>
  <c r="AN491" i="3" s="1"/>
  <c r="AM491" i="3" s="1"/>
  <c r="AL491" i="3" s="1"/>
  <c r="AU708" i="3"/>
  <c r="AU261" i="3"/>
  <c r="AU807" i="3"/>
  <c r="AT807" i="3" s="1"/>
  <c r="AS807" i="3" s="1"/>
  <c r="AR807" i="3" s="1"/>
  <c r="AQ807" i="3" s="1"/>
  <c r="AP807" i="3" s="1"/>
  <c r="AO807" i="3" s="1"/>
  <c r="AN807" i="3" s="1"/>
  <c r="AM807" i="3" s="1"/>
  <c r="AL807" i="3" s="1"/>
  <c r="AU746" i="3"/>
  <c r="AU889" i="3"/>
  <c r="AU868" i="3"/>
  <c r="AT868" i="3" s="1"/>
  <c r="AS868" i="3" s="1"/>
  <c r="AR868" i="3" s="1"/>
  <c r="AQ868" i="3" s="1"/>
  <c r="AP868" i="3" s="1"/>
  <c r="AO868" i="3" s="1"/>
  <c r="AN868" i="3" s="1"/>
  <c r="AM868" i="3" s="1"/>
  <c r="AL868" i="3" s="1"/>
  <c r="AU361" i="3"/>
  <c r="AU255" i="3"/>
  <c r="AU337" i="3"/>
  <c r="AU566" i="3"/>
  <c r="AU790" i="3"/>
  <c r="AU787" i="3"/>
  <c r="AU903" i="3"/>
  <c r="AU853" i="3"/>
  <c r="AU784" i="3"/>
  <c r="AU583" i="3"/>
  <c r="AT583" i="3" s="1"/>
  <c r="AS583" i="3" s="1"/>
  <c r="AR583" i="3" s="1"/>
  <c r="AQ583" i="3" s="1"/>
  <c r="AP583" i="3" s="1"/>
  <c r="AO583" i="3" s="1"/>
  <c r="AN583" i="3" s="1"/>
  <c r="AM583" i="3" s="1"/>
  <c r="AL583" i="3" s="1"/>
  <c r="AU353" i="3"/>
  <c r="AU534" i="3"/>
  <c r="AT534" i="3" s="1"/>
  <c r="AS534" i="3" s="1"/>
  <c r="AR534" i="3" s="1"/>
  <c r="AQ534" i="3" s="1"/>
  <c r="AP534" i="3" s="1"/>
  <c r="AO534" i="3" s="1"/>
  <c r="AN534" i="3" s="1"/>
  <c r="AM534" i="3" s="1"/>
  <c r="AL534" i="3" s="1"/>
  <c r="AU422" i="3"/>
  <c r="AT422" i="3" s="1"/>
  <c r="AS422" i="3" s="1"/>
  <c r="AR422" i="3" s="1"/>
  <c r="AQ422" i="3" s="1"/>
  <c r="AP422" i="3" s="1"/>
  <c r="AO422" i="3" s="1"/>
  <c r="AN422" i="3" s="1"/>
  <c r="AM422" i="3" s="1"/>
  <c r="AL422" i="3" s="1"/>
  <c r="AU917" i="3"/>
  <c r="AT917" i="3" s="1"/>
  <c r="AS917" i="3" s="1"/>
  <c r="AR917" i="3" s="1"/>
  <c r="AQ917" i="3" s="1"/>
  <c r="AP917" i="3" s="1"/>
  <c r="AO917" i="3" s="1"/>
  <c r="AN917" i="3" s="1"/>
  <c r="AM917" i="3" s="1"/>
  <c r="AL917" i="3" s="1"/>
  <c r="AU931" i="3"/>
  <c r="AU309" i="3"/>
  <c r="AU209" i="3"/>
  <c r="AU525" i="3"/>
  <c r="AU556" i="3"/>
  <c r="AT556" i="3" s="1"/>
  <c r="AS556" i="3" s="1"/>
  <c r="AR556" i="3" s="1"/>
  <c r="AQ556" i="3" s="1"/>
  <c r="AP556" i="3" s="1"/>
  <c r="AO556" i="3" s="1"/>
  <c r="AN556" i="3" s="1"/>
  <c r="AM556" i="3" s="1"/>
  <c r="AL556" i="3" s="1"/>
  <c r="AU612" i="3"/>
  <c r="AT612" i="3" s="1"/>
  <c r="AS612" i="3" s="1"/>
  <c r="AR612" i="3" s="1"/>
  <c r="AQ612" i="3" s="1"/>
  <c r="AP612" i="3" s="1"/>
  <c r="AO612" i="3" s="1"/>
  <c r="AN612" i="3" s="1"/>
  <c r="AM612" i="3" s="1"/>
  <c r="AL612" i="3" s="1"/>
  <c r="AU631" i="3"/>
  <c r="BL67" i="3"/>
  <c r="AU372" i="3"/>
  <c r="BL77" i="3"/>
  <c r="AU97" i="3"/>
  <c r="AT97" i="3" s="1"/>
  <c r="AS97" i="3" s="1"/>
  <c r="AR97" i="3" s="1"/>
  <c r="AQ97" i="3" s="1"/>
  <c r="AP97" i="3" s="1"/>
  <c r="AO97" i="3" s="1"/>
  <c r="AN97" i="3" s="1"/>
  <c r="AM97" i="3" s="1"/>
  <c r="AL97" i="3" s="1"/>
  <c r="AU392" i="3"/>
  <c r="AU124" i="3"/>
  <c r="AU165" i="3"/>
  <c r="AU692" i="3"/>
  <c r="AU71" i="3"/>
  <c r="AU329" i="3"/>
  <c r="AU657" i="3"/>
  <c r="AT657" i="3" s="1"/>
  <c r="AS657" i="3" s="1"/>
  <c r="AR657" i="3" s="1"/>
  <c r="AQ657" i="3" s="1"/>
  <c r="AP657" i="3" s="1"/>
  <c r="AO657" i="3" s="1"/>
  <c r="AN657" i="3" s="1"/>
  <c r="AM657" i="3" s="1"/>
  <c r="AL657" i="3" s="1"/>
  <c r="AU79" i="3"/>
  <c r="AU351" i="3"/>
  <c r="AU48" i="3"/>
  <c r="AT48" i="3" s="1"/>
  <c r="AS48" i="3" s="1"/>
  <c r="AR48" i="3" s="1"/>
  <c r="AQ48" i="3" s="1"/>
  <c r="AP48" i="3" s="1"/>
  <c r="AO48" i="3" s="1"/>
  <c r="AN48" i="3" s="1"/>
  <c r="AM48" i="3" s="1"/>
  <c r="AL48" i="3" s="1"/>
  <c r="AU334" i="3"/>
  <c r="AU297" i="3"/>
  <c r="AT297" i="3" s="1"/>
  <c r="AS297" i="3" s="1"/>
  <c r="AR297" i="3" s="1"/>
  <c r="AQ297" i="3" s="1"/>
  <c r="AP297" i="3" s="1"/>
  <c r="AO297" i="3" s="1"/>
  <c r="AN297" i="3" s="1"/>
  <c r="AM297" i="3" s="1"/>
  <c r="AL297" i="3" s="1"/>
  <c r="AU385" i="3"/>
  <c r="AT385" i="3" s="1"/>
  <c r="AS385" i="3" s="1"/>
  <c r="AR385" i="3" s="1"/>
  <c r="AQ385" i="3" s="1"/>
  <c r="AP385" i="3" s="1"/>
  <c r="AO385" i="3" s="1"/>
  <c r="AN385" i="3" s="1"/>
  <c r="AM385" i="3" s="1"/>
  <c r="AL385" i="3" s="1"/>
  <c r="AU538" i="3"/>
  <c r="AT538" i="3" s="1"/>
  <c r="AS538" i="3" s="1"/>
  <c r="AR538" i="3" s="1"/>
  <c r="AQ538" i="3" s="1"/>
  <c r="AP538" i="3" s="1"/>
  <c r="AO538" i="3" s="1"/>
  <c r="AN538" i="3" s="1"/>
  <c r="AM538" i="3" s="1"/>
  <c r="AL538" i="3" s="1"/>
  <c r="BL93" i="3"/>
  <c r="BL70" i="3"/>
  <c r="AU485" i="3"/>
  <c r="AU40" i="3"/>
  <c r="AT40" i="3" s="1"/>
  <c r="AS40" i="3" s="1"/>
  <c r="AR40" i="3" s="1"/>
  <c r="AQ40" i="3" s="1"/>
  <c r="AP40" i="3" s="1"/>
  <c r="AO40" i="3" s="1"/>
  <c r="AN40" i="3" s="1"/>
  <c r="AM40" i="3" s="1"/>
  <c r="AL40" i="3" s="1"/>
  <c r="AU472" i="3"/>
  <c r="AU686" i="3"/>
  <c r="AU200" i="3"/>
  <c r="BL35" i="3"/>
  <c r="AU428" i="3"/>
  <c r="AU846" i="3"/>
  <c r="AU801" i="3"/>
  <c r="AU469" i="3"/>
  <c r="AU950" i="3"/>
  <c r="AT950" i="3" s="1"/>
  <c r="AS950" i="3" s="1"/>
  <c r="AR950" i="3" s="1"/>
  <c r="AQ950" i="3" s="1"/>
  <c r="AP950" i="3" s="1"/>
  <c r="AO950" i="3" s="1"/>
  <c r="AN950" i="3" s="1"/>
  <c r="AM950" i="3" s="1"/>
  <c r="AL950" i="3" s="1"/>
  <c r="AU496" i="3"/>
  <c r="BL57" i="3"/>
  <c r="AU695" i="3"/>
  <c r="BL97" i="3"/>
  <c r="AU666" i="3"/>
  <c r="AU705" i="3"/>
  <c r="AU681" i="3"/>
  <c r="BL2" i="3"/>
  <c r="AU182" i="3"/>
  <c r="AU602" i="3"/>
  <c r="AU191" i="3"/>
  <c r="AT191" i="3" s="1"/>
  <c r="AS191" i="3" s="1"/>
  <c r="AR191" i="3" s="1"/>
  <c r="AQ191" i="3" s="1"/>
  <c r="AP191" i="3" s="1"/>
  <c r="AO191" i="3" s="1"/>
  <c r="AN191" i="3" s="1"/>
  <c r="AM191" i="3" s="1"/>
  <c r="AL191" i="3" s="1"/>
  <c r="AU276" i="3"/>
  <c r="AU619" i="3"/>
  <c r="AU146" i="3"/>
  <c r="AU451" i="3"/>
  <c r="BL21" i="3"/>
  <c r="AU521" i="3"/>
  <c r="AU419" i="3"/>
  <c r="BL39" i="3"/>
  <c r="AU290" i="3"/>
  <c r="AU435" i="3"/>
  <c r="AU289" i="3"/>
  <c r="AU308" i="3"/>
  <c r="AU468" i="3"/>
  <c r="AU312" i="3"/>
  <c r="AU783" i="3"/>
  <c r="AU37" i="3"/>
  <c r="AU114" i="3"/>
  <c r="AU243" i="3"/>
  <c r="AU99" i="3"/>
  <c r="AU103" i="3"/>
  <c r="AU357" i="3"/>
  <c r="AT357" i="3" s="1"/>
  <c r="AS357" i="3" s="1"/>
  <c r="AR357" i="3" s="1"/>
  <c r="AQ357" i="3" s="1"/>
  <c r="AP357" i="3" s="1"/>
  <c r="AO357" i="3" s="1"/>
  <c r="AN357" i="3" s="1"/>
  <c r="AM357" i="3" s="1"/>
  <c r="AL357" i="3" s="1"/>
  <c r="AU288" i="3"/>
  <c r="AU159" i="3"/>
  <c r="AT159" i="3" s="1"/>
  <c r="AS159" i="3" s="1"/>
  <c r="AR159" i="3" s="1"/>
  <c r="AQ159" i="3" s="1"/>
  <c r="AP159" i="3" s="1"/>
  <c r="AO159" i="3" s="1"/>
  <c r="AN159" i="3" s="1"/>
  <c r="AM159" i="3" s="1"/>
  <c r="AL159" i="3" s="1"/>
  <c r="AU610" i="3"/>
  <c r="AU814" i="3"/>
  <c r="AU622" i="3"/>
  <c r="AT622" i="3" s="1"/>
  <c r="AS622" i="3" s="1"/>
  <c r="AR622" i="3" s="1"/>
  <c r="AQ622" i="3" s="1"/>
  <c r="AP622" i="3" s="1"/>
  <c r="AO622" i="3" s="1"/>
  <c r="AN622" i="3" s="1"/>
  <c r="AM622" i="3" s="1"/>
  <c r="AL622" i="3" s="1"/>
  <c r="AU773" i="3"/>
  <c r="AT773" i="3" s="1"/>
  <c r="AS773" i="3" s="1"/>
  <c r="AR773" i="3" s="1"/>
  <c r="AQ773" i="3" s="1"/>
  <c r="AP773" i="3" s="1"/>
  <c r="AO773" i="3" s="1"/>
  <c r="AN773" i="3" s="1"/>
  <c r="AM773" i="3" s="1"/>
  <c r="AL773" i="3" s="1"/>
  <c r="AU885" i="3"/>
  <c r="AU907" i="3"/>
  <c r="AU376" i="3"/>
  <c r="AT376" i="3" s="1"/>
  <c r="AS376" i="3" s="1"/>
  <c r="AR376" i="3" s="1"/>
  <c r="AQ376" i="3" s="1"/>
  <c r="AP376" i="3" s="1"/>
  <c r="AO376" i="3" s="1"/>
  <c r="AN376" i="3" s="1"/>
  <c r="AM376" i="3" s="1"/>
  <c r="AL376" i="3" s="1"/>
  <c r="AU62" i="3"/>
  <c r="AU743" i="3"/>
  <c r="AU809" i="3"/>
  <c r="AU949" i="3"/>
  <c r="AU536" i="3"/>
  <c r="AU711" i="3"/>
  <c r="AT711" i="3" s="1"/>
  <c r="AS711" i="3" s="1"/>
  <c r="AR711" i="3" s="1"/>
  <c r="AQ711" i="3" s="1"/>
  <c r="AP711" i="3" s="1"/>
  <c r="AO711" i="3" s="1"/>
  <c r="AN711" i="3" s="1"/>
  <c r="AM711" i="3" s="1"/>
  <c r="AL711" i="3" s="1"/>
  <c r="AU962" i="3"/>
  <c r="AU820" i="3"/>
  <c r="AT820" i="3" s="1"/>
  <c r="AS820" i="3" s="1"/>
  <c r="AR820" i="3" s="1"/>
  <c r="AQ820" i="3" s="1"/>
  <c r="AP820" i="3" s="1"/>
  <c r="AO820" i="3" s="1"/>
  <c r="AN820" i="3" s="1"/>
  <c r="AM820" i="3" s="1"/>
  <c r="AL820" i="3" s="1"/>
  <c r="BL75" i="3"/>
  <c r="BL33" i="3"/>
  <c r="AU317" i="3"/>
  <c r="AU722" i="3"/>
  <c r="BL22" i="3"/>
  <c r="AU928" i="3"/>
  <c r="AT928" i="3" s="1"/>
  <c r="AS928" i="3" s="1"/>
  <c r="AR928" i="3" s="1"/>
  <c r="AQ928" i="3" s="1"/>
  <c r="AP928" i="3" s="1"/>
  <c r="AO928" i="3" s="1"/>
  <c r="AN928" i="3" s="1"/>
  <c r="AM928" i="3" s="1"/>
  <c r="AL928" i="3" s="1"/>
  <c r="AU148" i="3"/>
  <c r="BL80" i="3"/>
  <c r="AU41" i="3"/>
  <c r="AT41" i="3" s="1"/>
  <c r="AS41" i="3" s="1"/>
  <c r="AR41" i="3" s="1"/>
  <c r="AQ41" i="3" s="1"/>
  <c r="AP41" i="3" s="1"/>
  <c r="AO41" i="3" s="1"/>
  <c r="AN41" i="3" s="1"/>
  <c r="AM41" i="3" s="1"/>
  <c r="AL41" i="3" s="1"/>
  <c r="AU225" i="3"/>
  <c r="AT225" i="3" s="1"/>
  <c r="AS225" i="3" s="1"/>
  <c r="AR225" i="3" s="1"/>
  <c r="AQ225" i="3" s="1"/>
  <c r="AP225" i="3" s="1"/>
  <c r="AO225" i="3" s="1"/>
  <c r="AN225" i="3" s="1"/>
  <c r="AM225" i="3" s="1"/>
  <c r="AL225" i="3" s="1"/>
  <c r="AU426" i="3"/>
  <c r="AT426" i="3" s="1"/>
  <c r="AS426" i="3" s="1"/>
  <c r="AR426" i="3" s="1"/>
  <c r="AQ426" i="3" s="1"/>
  <c r="AP426" i="3" s="1"/>
  <c r="AO426" i="3" s="1"/>
  <c r="AN426" i="3" s="1"/>
  <c r="AM426" i="3" s="1"/>
  <c r="AL426" i="3" s="1"/>
  <c r="BL25" i="3"/>
  <c r="AU504" i="3"/>
  <c r="AT504" i="3" s="1"/>
  <c r="AS504" i="3" s="1"/>
  <c r="AR504" i="3" s="1"/>
  <c r="AQ504" i="3" s="1"/>
  <c r="AP504" i="3" s="1"/>
  <c r="AO504" i="3" s="1"/>
  <c r="AN504" i="3" s="1"/>
  <c r="AM504" i="3" s="1"/>
  <c r="AL504" i="3" s="1"/>
  <c r="AU501" i="3"/>
  <c r="AU233" i="3"/>
  <c r="AT233" i="3" s="1"/>
  <c r="AS233" i="3" s="1"/>
  <c r="AR233" i="3" s="1"/>
  <c r="AQ233" i="3" s="1"/>
  <c r="AP233" i="3" s="1"/>
  <c r="AO233" i="3" s="1"/>
  <c r="AN233" i="3" s="1"/>
  <c r="AM233" i="3" s="1"/>
  <c r="AL233" i="3" s="1"/>
  <c r="AU474" i="3"/>
  <c r="AT474" i="3" s="1"/>
  <c r="AS474" i="3" s="1"/>
  <c r="AR474" i="3" s="1"/>
  <c r="AQ474" i="3" s="1"/>
  <c r="AP474" i="3" s="1"/>
  <c r="AO474" i="3" s="1"/>
  <c r="AN474" i="3" s="1"/>
  <c r="AM474" i="3" s="1"/>
  <c r="AL474" i="3" s="1"/>
  <c r="AU569" i="3"/>
  <c r="AT569" i="3" s="1"/>
  <c r="AS569" i="3" s="1"/>
  <c r="AR569" i="3" s="1"/>
  <c r="AQ569" i="3" s="1"/>
  <c r="AP569" i="3" s="1"/>
  <c r="AO569" i="3" s="1"/>
  <c r="AN569" i="3" s="1"/>
  <c r="AM569" i="3" s="1"/>
  <c r="AL569" i="3" s="1"/>
  <c r="AU269" i="3"/>
  <c r="AU292" i="3"/>
  <c r="AU581" i="3"/>
  <c r="AU416" i="3"/>
  <c r="AU560" i="3"/>
  <c r="AT560" i="3" s="1"/>
  <c r="AS560" i="3" s="1"/>
  <c r="AR560" i="3" s="1"/>
  <c r="AQ560" i="3" s="1"/>
  <c r="AP560" i="3" s="1"/>
  <c r="AO560" i="3" s="1"/>
  <c r="AN560" i="3" s="1"/>
  <c r="AM560" i="3" s="1"/>
  <c r="AL560" i="3" s="1"/>
  <c r="AU129" i="3"/>
  <c r="AU658" i="3"/>
  <c r="AU24" i="3"/>
  <c r="AT24" i="3" s="1"/>
  <c r="AS24" i="3" s="1"/>
  <c r="AR24" i="3" s="1"/>
  <c r="AQ24" i="3" s="1"/>
  <c r="AP24" i="3" s="1"/>
  <c r="AO24" i="3" s="1"/>
  <c r="AN24" i="3" s="1"/>
  <c r="AM24" i="3" s="1"/>
  <c r="AL24" i="3" s="1"/>
  <c r="AU263" i="3"/>
  <c r="AT263" i="3" s="1"/>
  <c r="AS263" i="3" s="1"/>
  <c r="AR263" i="3" s="1"/>
  <c r="AQ263" i="3" s="1"/>
  <c r="AP263" i="3" s="1"/>
  <c r="AO263" i="3" s="1"/>
  <c r="AN263" i="3" s="1"/>
  <c r="AM263" i="3" s="1"/>
  <c r="AL263" i="3" s="1"/>
  <c r="BL31" i="3"/>
  <c r="AU624" i="3"/>
  <c r="AT624" i="3" s="1"/>
  <c r="AS624" i="3" s="1"/>
  <c r="AR624" i="3" s="1"/>
  <c r="AQ624" i="3" s="1"/>
  <c r="AP624" i="3" s="1"/>
  <c r="AO624" i="3" s="1"/>
  <c r="AN624" i="3" s="1"/>
  <c r="AM624" i="3" s="1"/>
  <c r="AL624" i="3" s="1"/>
  <c r="BL78" i="3"/>
  <c r="BL8" i="3"/>
  <c r="AU330" i="3"/>
  <c r="AU615" i="3"/>
  <c r="AT615" i="3" s="1"/>
  <c r="AS615" i="3" s="1"/>
  <c r="AR615" i="3" s="1"/>
  <c r="AQ615" i="3" s="1"/>
  <c r="AP615" i="3" s="1"/>
  <c r="AO615" i="3" s="1"/>
  <c r="AN615" i="3" s="1"/>
  <c r="AM615" i="3" s="1"/>
  <c r="AL615" i="3" s="1"/>
  <c r="AU406" i="3"/>
  <c r="AU43" i="3"/>
  <c r="AU724" i="3"/>
  <c r="AU855" i="3"/>
  <c r="AU662" i="3"/>
  <c r="AT662" i="3" s="1"/>
  <c r="AS662" i="3" s="1"/>
  <c r="AR662" i="3" s="1"/>
  <c r="AQ662" i="3" s="1"/>
  <c r="AP662" i="3" s="1"/>
  <c r="AO662" i="3" s="1"/>
  <c r="AN662" i="3" s="1"/>
  <c r="AM662" i="3" s="1"/>
  <c r="AL662" i="3" s="1"/>
  <c r="AU483" i="3"/>
  <c r="AT483" i="3" s="1"/>
  <c r="AS483" i="3" s="1"/>
  <c r="AR483" i="3" s="1"/>
  <c r="AQ483" i="3" s="1"/>
  <c r="AP483" i="3" s="1"/>
  <c r="AO483" i="3" s="1"/>
  <c r="AN483" i="3" s="1"/>
  <c r="AM483" i="3" s="1"/>
  <c r="AL483" i="3" s="1"/>
  <c r="AU33" i="3"/>
  <c r="AU765" i="3"/>
  <c r="AU800" i="3"/>
  <c r="AU863" i="3"/>
  <c r="AT863" i="3" s="1"/>
  <c r="AS863" i="3" s="1"/>
  <c r="AR863" i="3" s="1"/>
  <c r="AQ863" i="3" s="1"/>
  <c r="AP863" i="3" s="1"/>
  <c r="AO863" i="3" s="1"/>
  <c r="AN863" i="3" s="1"/>
  <c r="AM863" i="3" s="1"/>
  <c r="AL863" i="3" s="1"/>
  <c r="AU740" i="3"/>
  <c r="AU838" i="3"/>
  <c r="AU862" i="3"/>
  <c r="AU727" i="3"/>
  <c r="AT727" i="3" s="1"/>
  <c r="AS727" i="3" s="1"/>
  <c r="AR727" i="3" s="1"/>
  <c r="AQ727" i="3" s="1"/>
  <c r="AP727" i="3" s="1"/>
  <c r="AO727" i="3" s="1"/>
  <c r="AN727" i="3" s="1"/>
  <c r="AM727" i="3" s="1"/>
  <c r="AL727" i="3" s="1"/>
  <c r="AU680" i="3"/>
  <c r="AU956" i="3"/>
  <c r="AU797" i="3"/>
  <c r="AU888" i="3"/>
  <c r="AU867" i="3"/>
  <c r="AT867" i="3" s="1"/>
  <c r="AS867" i="3" s="1"/>
  <c r="AR867" i="3" s="1"/>
  <c r="AQ867" i="3" s="1"/>
  <c r="AP867" i="3" s="1"/>
  <c r="AO867" i="3" s="1"/>
  <c r="AN867" i="3" s="1"/>
  <c r="AM867" i="3" s="1"/>
  <c r="AL867" i="3" s="1"/>
  <c r="AU832" i="3"/>
  <c r="AT832" i="3" s="1"/>
  <c r="AS832" i="3" s="1"/>
  <c r="AR832" i="3" s="1"/>
  <c r="AQ832" i="3" s="1"/>
  <c r="AP832" i="3" s="1"/>
  <c r="AO832" i="3" s="1"/>
  <c r="AN832" i="3" s="1"/>
  <c r="AM832" i="3" s="1"/>
  <c r="AL832" i="3" s="1"/>
  <c r="AU948" i="3"/>
  <c r="AU314" i="3"/>
  <c r="AU174" i="3"/>
  <c r="AT174" i="3" s="1"/>
  <c r="AS174" i="3" s="1"/>
  <c r="AR174" i="3" s="1"/>
  <c r="AQ174" i="3" s="1"/>
  <c r="AP174" i="3" s="1"/>
  <c r="AO174" i="3" s="1"/>
  <c r="AN174" i="3" s="1"/>
  <c r="AM174" i="3" s="1"/>
  <c r="AL174" i="3" s="1"/>
  <c r="AU600" i="3"/>
  <c r="AU80" i="3"/>
  <c r="AT80" i="3" s="1"/>
  <c r="AS80" i="3" s="1"/>
  <c r="AR80" i="3" s="1"/>
  <c r="AQ80" i="3" s="1"/>
  <c r="AP80" i="3" s="1"/>
  <c r="AO80" i="3" s="1"/>
  <c r="AN80" i="3" s="1"/>
  <c r="AM80" i="3" s="1"/>
  <c r="AL80" i="3" s="1"/>
  <c r="AU285" i="3"/>
  <c r="BL81" i="3"/>
  <c r="BL99" i="3"/>
  <c r="AU211" i="3"/>
  <c r="AU119" i="3"/>
  <c r="AU425" i="3"/>
  <c r="AU304" i="3"/>
  <c r="AU151" i="3"/>
  <c r="AU459" i="3"/>
  <c r="AU545" i="3"/>
  <c r="AU328" i="3"/>
  <c r="AU578" i="3"/>
  <c r="AT578" i="3" s="1"/>
  <c r="AS578" i="3" s="1"/>
  <c r="AR578" i="3" s="1"/>
  <c r="AQ578" i="3" s="1"/>
  <c r="AP578" i="3" s="1"/>
  <c r="AO578" i="3" s="1"/>
  <c r="AN578" i="3" s="1"/>
  <c r="AM578" i="3" s="1"/>
  <c r="AL578" i="3" s="1"/>
  <c r="AU573" i="3"/>
  <c r="AU319" i="3"/>
  <c r="AU553" i="3"/>
  <c r="AU638" i="3"/>
  <c r="AU529" i="3"/>
  <c r="AU707" i="3"/>
  <c r="BL91" i="3"/>
  <c r="AU35" i="3"/>
  <c r="AU106" i="3"/>
  <c r="AT106" i="3" s="1"/>
  <c r="AS106" i="3" s="1"/>
  <c r="AR106" i="3" s="1"/>
  <c r="AQ106" i="3" s="1"/>
  <c r="AP106" i="3" s="1"/>
  <c r="AO106" i="3" s="1"/>
  <c r="AN106" i="3" s="1"/>
  <c r="AM106" i="3" s="1"/>
  <c r="AL106" i="3" s="1"/>
  <c r="AU442" i="3"/>
  <c r="BL88" i="3"/>
  <c r="AU208" i="3"/>
  <c r="AT208" i="3" s="1"/>
  <c r="AS208" i="3" s="1"/>
  <c r="AR208" i="3" s="1"/>
  <c r="AQ208" i="3" s="1"/>
  <c r="AP208" i="3" s="1"/>
  <c r="AO208" i="3" s="1"/>
  <c r="AN208" i="3" s="1"/>
  <c r="AM208" i="3" s="1"/>
  <c r="AL208" i="3" s="1"/>
  <c r="AU371" i="3"/>
  <c r="AT371" i="3" s="1"/>
  <c r="AS371" i="3" s="1"/>
  <c r="AR371" i="3" s="1"/>
  <c r="AQ371" i="3" s="1"/>
  <c r="AP371" i="3" s="1"/>
  <c r="AO371" i="3" s="1"/>
  <c r="AN371" i="3" s="1"/>
  <c r="AM371" i="3" s="1"/>
  <c r="AL371" i="3" s="1"/>
  <c r="AU381" i="3"/>
  <c r="AT381" i="3" s="1"/>
  <c r="AS381" i="3" s="1"/>
  <c r="AR381" i="3" s="1"/>
  <c r="AQ381" i="3" s="1"/>
  <c r="AP381" i="3" s="1"/>
  <c r="AO381" i="3" s="1"/>
  <c r="AN381" i="3" s="1"/>
  <c r="AM381" i="3" s="1"/>
  <c r="AL381" i="3" s="1"/>
  <c r="BL41" i="3"/>
  <c r="BL98" i="3"/>
  <c r="AU659" i="3"/>
  <c r="AU176" i="3"/>
  <c r="AU706" i="3"/>
  <c r="AT706" i="3" s="1"/>
  <c r="AS706" i="3" s="1"/>
  <c r="AR706" i="3" s="1"/>
  <c r="AQ706" i="3" s="1"/>
  <c r="AP706" i="3" s="1"/>
  <c r="AO706" i="3" s="1"/>
  <c r="AN706" i="3" s="1"/>
  <c r="AM706" i="3" s="1"/>
  <c r="AL706" i="3" s="1"/>
  <c r="AU935" i="3"/>
  <c r="AU752" i="3"/>
  <c r="AT752" i="3" s="1"/>
  <c r="AS752" i="3" s="1"/>
  <c r="AR752" i="3" s="1"/>
  <c r="AQ752" i="3" s="1"/>
  <c r="AP752" i="3" s="1"/>
  <c r="AO752" i="3" s="1"/>
  <c r="AN752" i="3" s="1"/>
  <c r="AM752" i="3" s="1"/>
  <c r="AL752" i="3" s="1"/>
  <c r="AU465" i="3"/>
  <c r="AU664" i="3"/>
  <c r="AU941" i="3"/>
  <c r="AU895" i="3"/>
  <c r="AU837" i="3"/>
  <c r="AT837" i="3" s="1"/>
  <c r="AS837" i="3" s="1"/>
  <c r="AR837" i="3" s="1"/>
  <c r="AQ837" i="3" s="1"/>
  <c r="AP837" i="3" s="1"/>
  <c r="AO837" i="3" s="1"/>
  <c r="AN837" i="3" s="1"/>
  <c r="AM837" i="3" s="1"/>
  <c r="AL837" i="3" s="1"/>
  <c r="AU847" i="3"/>
  <c r="AT847" i="3" s="1"/>
  <c r="AS847" i="3" s="1"/>
  <c r="AR847" i="3" s="1"/>
  <c r="AQ847" i="3" s="1"/>
  <c r="AP847" i="3" s="1"/>
  <c r="AO847" i="3" s="1"/>
  <c r="AN847" i="3" s="1"/>
  <c r="AM847" i="3" s="1"/>
  <c r="AL847" i="3" s="1"/>
  <c r="AU28" i="3"/>
  <c r="AU826" i="3"/>
  <c r="AU761" i="3"/>
  <c r="AT761" i="3" s="1"/>
  <c r="AS761" i="3" s="1"/>
  <c r="AR761" i="3" s="1"/>
  <c r="AQ761" i="3" s="1"/>
  <c r="AP761" i="3" s="1"/>
  <c r="AO761" i="3" s="1"/>
  <c r="AN761" i="3" s="1"/>
  <c r="AM761" i="3" s="1"/>
  <c r="AL761" i="3" s="1"/>
  <c r="AU409" i="3"/>
  <c r="AU58" i="3"/>
  <c r="AT58" i="3" s="1"/>
  <c r="AS58" i="3" s="1"/>
  <c r="AR58" i="3" s="1"/>
  <c r="AQ58" i="3" s="1"/>
  <c r="AP58" i="3" s="1"/>
  <c r="AO58" i="3" s="1"/>
  <c r="AN58" i="3" s="1"/>
  <c r="AM58" i="3" s="1"/>
  <c r="AL58" i="3" s="1"/>
  <c r="AU757" i="3"/>
  <c r="AU854" i="3"/>
  <c r="AU833" i="3"/>
  <c r="AT833" i="3" s="1"/>
  <c r="AS833" i="3" s="1"/>
  <c r="AR833" i="3" s="1"/>
  <c r="AQ833" i="3" s="1"/>
  <c r="AP833" i="3" s="1"/>
  <c r="AO833" i="3" s="1"/>
  <c r="AN833" i="3" s="1"/>
  <c r="AM833" i="3" s="1"/>
  <c r="AL833" i="3" s="1"/>
  <c r="AU793" i="3"/>
  <c r="AU884" i="3"/>
  <c r="AU587" i="3"/>
  <c r="AU539" i="3"/>
  <c r="AT539" i="3" s="1"/>
  <c r="AS539" i="3" s="1"/>
  <c r="AR539" i="3" s="1"/>
  <c r="AQ539" i="3" s="1"/>
  <c r="AP539" i="3" s="1"/>
  <c r="AO539" i="3" s="1"/>
  <c r="AN539" i="3" s="1"/>
  <c r="AM539" i="3" s="1"/>
  <c r="AL539" i="3" s="1"/>
  <c r="AU405" i="3"/>
  <c r="AU726" i="3"/>
  <c r="AU193" i="3"/>
  <c r="AT193" i="3" s="1"/>
  <c r="AS193" i="3" s="1"/>
  <c r="AR193" i="3" s="1"/>
  <c r="AQ193" i="3" s="1"/>
  <c r="AP193" i="3" s="1"/>
  <c r="AO193" i="3" s="1"/>
  <c r="AN193" i="3" s="1"/>
  <c r="AM193" i="3" s="1"/>
  <c r="AL193" i="3" s="1"/>
  <c r="AU254" i="3"/>
  <c r="AU227" i="3"/>
  <c r="AU298" i="3"/>
  <c r="AT298" i="3" s="1"/>
  <c r="AS298" i="3" s="1"/>
  <c r="AR298" i="3" s="1"/>
  <c r="AQ298" i="3" s="1"/>
  <c r="AP298" i="3" s="1"/>
  <c r="AO298" i="3" s="1"/>
  <c r="AN298" i="3" s="1"/>
  <c r="AM298" i="3" s="1"/>
  <c r="AL298" i="3" s="1"/>
  <c r="AU492" i="3"/>
  <c r="AU230" i="3"/>
  <c r="AU617" i="3"/>
  <c r="AT617" i="3" s="1"/>
  <c r="AS617" i="3" s="1"/>
  <c r="AR617" i="3" s="1"/>
  <c r="AQ617" i="3" s="1"/>
  <c r="AP617" i="3" s="1"/>
  <c r="AO617" i="3" s="1"/>
  <c r="AN617" i="3" s="1"/>
  <c r="AM617" i="3" s="1"/>
  <c r="AL617" i="3" s="1"/>
  <c r="AU535" i="3"/>
  <c r="AU287" i="3"/>
  <c r="AT287" i="3" s="1"/>
  <c r="AS287" i="3" s="1"/>
  <c r="AR287" i="3" s="1"/>
  <c r="AQ287" i="3" s="1"/>
  <c r="AP287" i="3" s="1"/>
  <c r="AO287" i="3" s="1"/>
  <c r="AN287" i="3" s="1"/>
  <c r="AM287" i="3" s="1"/>
  <c r="AL287" i="3" s="1"/>
  <c r="AU640" i="3"/>
  <c r="AT640" i="3" s="1"/>
  <c r="AS640" i="3" s="1"/>
  <c r="AR640" i="3" s="1"/>
  <c r="AQ640" i="3" s="1"/>
  <c r="AP640" i="3" s="1"/>
  <c r="AO640" i="3" s="1"/>
  <c r="AN640" i="3" s="1"/>
  <c r="AM640" i="3" s="1"/>
  <c r="AL640" i="3" s="1"/>
  <c r="AU694" i="3"/>
  <c r="AU481" i="3"/>
  <c r="AT481" i="3" s="1"/>
  <c r="AS481" i="3" s="1"/>
  <c r="AR481" i="3" s="1"/>
  <c r="AQ481" i="3" s="1"/>
  <c r="AP481" i="3" s="1"/>
  <c r="AO481" i="3" s="1"/>
  <c r="AN481" i="3" s="1"/>
  <c r="AM481" i="3" s="1"/>
  <c r="AL481" i="3" s="1"/>
  <c r="BL5" i="3"/>
  <c r="AU813" i="3"/>
  <c r="AU429" i="3"/>
  <c r="AT429" i="3" s="1"/>
  <c r="AS429" i="3" s="1"/>
  <c r="AR429" i="3" s="1"/>
  <c r="AQ429" i="3" s="1"/>
  <c r="AP429" i="3" s="1"/>
  <c r="AO429" i="3" s="1"/>
  <c r="AN429" i="3" s="1"/>
  <c r="AM429" i="3" s="1"/>
  <c r="AL429" i="3" s="1"/>
  <c r="AU718" i="3"/>
  <c r="AT718" i="3" s="1"/>
  <c r="AS718" i="3" s="1"/>
  <c r="AR718" i="3" s="1"/>
  <c r="AQ718" i="3" s="1"/>
  <c r="AP718" i="3" s="1"/>
  <c r="AO718" i="3" s="1"/>
  <c r="AN718" i="3" s="1"/>
  <c r="AM718" i="3" s="1"/>
  <c r="AL718" i="3" s="1"/>
  <c r="AU50" i="3"/>
  <c r="AT50" i="3" s="1"/>
  <c r="AS50" i="3" s="1"/>
  <c r="AR50" i="3" s="1"/>
  <c r="AQ50" i="3" s="1"/>
  <c r="AP50" i="3" s="1"/>
  <c r="AO50" i="3" s="1"/>
  <c r="AN50" i="3" s="1"/>
  <c r="AM50" i="3" s="1"/>
  <c r="AL50" i="3" s="1"/>
  <c r="AU641" i="3"/>
  <c r="AT641" i="3" s="1"/>
  <c r="AS641" i="3" s="1"/>
  <c r="AR641" i="3" s="1"/>
  <c r="AQ641" i="3" s="1"/>
  <c r="AP641" i="3" s="1"/>
  <c r="AO641" i="3" s="1"/>
  <c r="AN641" i="3" s="1"/>
  <c r="AM641" i="3" s="1"/>
  <c r="AL641" i="3" s="1"/>
  <c r="AU60" i="3"/>
  <c r="AU335" i="3"/>
  <c r="AT335" i="3" s="1"/>
  <c r="AS335" i="3" s="1"/>
  <c r="AR335" i="3" s="1"/>
  <c r="AQ335" i="3" s="1"/>
  <c r="AP335" i="3" s="1"/>
  <c r="AO335" i="3" s="1"/>
  <c r="AN335" i="3" s="1"/>
  <c r="AM335" i="3" s="1"/>
  <c r="AL335" i="3" s="1"/>
  <c r="BL53" i="3"/>
  <c r="AU400" i="3"/>
  <c r="AU549" i="3"/>
  <c r="AU279" i="3"/>
  <c r="BL92" i="3"/>
  <c r="AU693" i="3"/>
  <c r="AU493" i="3"/>
  <c r="AT493" i="3" s="1"/>
  <c r="AS493" i="3" s="1"/>
  <c r="AR493" i="3" s="1"/>
  <c r="AQ493" i="3" s="1"/>
  <c r="AP493" i="3" s="1"/>
  <c r="AO493" i="3" s="1"/>
  <c r="AN493" i="3" s="1"/>
  <c r="AM493" i="3" s="1"/>
  <c r="AL493" i="3" s="1"/>
  <c r="BL71" i="3"/>
  <c r="AU352" i="3"/>
  <c r="AT352" i="3" s="1"/>
  <c r="AS352" i="3" s="1"/>
  <c r="AR352" i="3" s="1"/>
  <c r="AQ352" i="3" s="1"/>
  <c r="AP352" i="3" s="1"/>
  <c r="AO352" i="3" s="1"/>
  <c r="AN352" i="3" s="1"/>
  <c r="AM352" i="3" s="1"/>
  <c r="AL352" i="3" s="1"/>
  <c r="AU32" i="3"/>
  <c r="AT32" i="3" s="1"/>
  <c r="AS32" i="3" s="1"/>
  <c r="AR32" i="3" s="1"/>
  <c r="AQ32" i="3" s="1"/>
  <c r="AP32" i="3" s="1"/>
  <c r="AO32" i="3" s="1"/>
  <c r="AN32" i="3" s="1"/>
  <c r="AM32" i="3" s="1"/>
  <c r="AL32" i="3" s="1"/>
  <c r="AU893" i="3"/>
  <c r="AU748" i="3"/>
  <c r="AT748" i="3" s="1"/>
  <c r="AS748" i="3" s="1"/>
  <c r="AR748" i="3" s="1"/>
  <c r="AQ748" i="3" s="1"/>
  <c r="AP748" i="3" s="1"/>
  <c r="AO748" i="3" s="1"/>
  <c r="AN748" i="3" s="1"/>
  <c r="AM748" i="3" s="1"/>
  <c r="AL748" i="3" s="1"/>
  <c r="AU782" i="3"/>
  <c r="AU937" i="3"/>
  <c r="AT937" i="3" s="1"/>
  <c r="AS937" i="3" s="1"/>
  <c r="AR937" i="3" s="1"/>
  <c r="AQ937" i="3" s="1"/>
  <c r="AP937" i="3" s="1"/>
  <c r="AO937" i="3" s="1"/>
  <c r="AN937" i="3" s="1"/>
  <c r="AM937" i="3" s="1"/>
  <c r="AL937" i="3" s="1"/>
  <c r="AU73" i="3"/>
  <c r="AU719" i="3"/>
  <c r="AT719" i="3" s="1"/>
  <c r="AS719" i="3" s="1"/>
  <c r="AR719" i="3" s="1"/>
  <c r="AQ719" i="3" s="1"/>
  <c r="AP719" i="3" s="1"/>
  <c r="AO719" i="3" s="1"/>
  <c r="AN719" i="3" s="1"/>
  <c r="AM719" i="3" s="1"/>
  <c r="AL719" i="3" s="1"/>
  <c r="AU882" i="3"/>
  <c r="AU744" i="3"/>
  <c r="AU733" i="3"/>
  <c r="AT733" i="3" s="1"/>
  <c r="AS733" i="3" s="1"/>
  <c r="AR733" i="3" s="1"/>
  <c r="AQ733" i="3" s="1"/>
  <c r="AP733" i="3" s="1"/>
  <c r="AO733" i="3" s="1"/>
  <c r="AN733" i="3" s="1"/>
  <c r="AM733" i="3" s="1"/>
  <c r="AL733" i="3" s="1"/>
  <c r="AU890" i="3"/>
  <c r="AU828" i="3"/>
  <c r="AT828" i="3" s="1"/>
  <c r="AS828" i="3" s="1"/>
  <c r="AR828" i="3" s="1"/>
  <c r="AQ828" i="3" s="1"/>
  <c r="AP828" i="3" s="1"/>
  <c r="AO828" i="3" s="1"/>
  <c r="AN828" i="3" s="1"/>
  <c r="AM828" i="3" s="1"/>
  <c r="AL828" i="3" s="1"/>
  <c r="AU876" i="3"/>
  <c r="AU769" i="3"/>
  <c r="AT769" i="3" s="1"/>
  <c r="AS769" i="3" s="1"/>
  <c r="AR769" i="3" s="1"/>
  <c r="AQ769" i="3" s="1"/>
  <c r="AP769" i="3" s="1"/>
  <c r="AO769" i="3" s="1"/>
  <c r="AN769" i="3" s="1"/>
  <c r="AM769" i="3" s="1"/>
  <c r="AL769" i="3" s="1"/>
  <c r="AU806" i="3"/>
  <c r="AU827" i="3"/>
  <c r="AT827" i="3" s="1"/>
  <c r="AS827" i="3" s="1"/>
  <c r="AR827" i="3" s="1"/>
  <c r="AQ827" i="3" s="1"/>
  <c r="AP827" i="3" s="1"/>
  <c r="AO827" i="3" s="1"/>
  <c r="AN827" i="3" s="1"/>
  <c r="AM827" i="3" s="1"/>
  <c r="AL827" i="3" s="1"/>
  <c r="AU201" i="3"/>
  <c r="AU327" i="3"/>
  <c r="AU29" i="3"/>
  <c r="AU554" i="3"/>
  <c r="AU67" i="3"/>
  <c r="AU891" i="3"/>
  <c r="AU799" i="3"/>
  <c r="AU764" i="3"/>
  <c r="AU777" i="3"/>
  <c r="AT777" i="3" s="1"/>
  <c r="AS777" i="3" s="1"/>
  <c r="AR777" i="3" s="1"/>
  <c r="AQ777" i="3" s="1"/>
  <c r="AP777" i="3" s="1"/>
  <c r="AO777" i="3" s="1"/>
  <c r="AN777" i="3" s="1"/>
  <c r="AM777" i="3" s="1"/>
  <c r="AL777" i="3" s="1"/>
  <c r="AU571" i="3"/>
  <c r="AU499" i="3"/>
  <c r="AT499" i="3" s="1"/>
  <c r="AS499" i="3" s="1"/>
  <c r="AR499" i="3" s="1"/>
  <c r="AQ499" i="3" s="1"/>
  <c r="AP499" i="3" s="1"/>
  <c r="AO499" i="3" s="1"/>
  <c r="AN499" i="3" s="1"/>
  <c r="AM499" i="3" s="1"/>
  <c r="AL499" i="3" s="1"/>
  <c r="AU639" i="3"/>
  <c r="AU668" i="3"/>
  <c r="AU715" i="3"/>
  <c r="AU735" i="3"/>
  <c r="AU56" i="3"/>
  <c r="AU906" i="3"/>
  <c r="AT906" i="3" s="1"/>
  <c r="AS906" i="3" s="1"/>
  <c r="AR906" i="3" s="1"/>
  <c r="AQ906" i="3" s="1"/>
  <c r="AP906" i="3" s="1"/>
  <c r="AO906" i="3" s="1"/>
  <c r="AN906" i="3" s="1"/>
  <c r="AM906" i="3" s="1"/>
  <c r="AL906" i="3" s="1"/>
  <c r="AU873" i="3"/>
  <c r="AU390" i="3"/>
  <c r="AU798" i="3"/>
  <c r="AU852" i="3"/>
  <c r="AT852" i="3" s="1"/>
  <c r="AS852" i="3" s="1"/>
  <c r="AR852" i="3" s="1"/>
  <c r="AQ852" i="3" s="1"/>
  <c r="AP852" i="3" s="1"/>
  <c r="AO852" i="3" s="1"/>
  <c r="AN852" i="3" s="1"/>
  <c r="AM852" i="3" s="1"/>
  <c r="AL852" i="3" s="1"/>
  <c r="AU844" i="3"/>
  <c r="AT844" i="3" s="1"/>
  <c r="AS844" i="3" s="1"/>
  <c r="AR844" i="3" s="1"/>
  <c r="AQ844" i="3" s="1"/>
  <c r="AP844" i="3" s="1"/>
  <c r="AO844" i="3" s="1"/>
  <c r="AN844" i="3" s="1"/>
  <c r="AM844" i="3" s="1"/>
  <c r="AL844" i="3" s="1"/>
  <c r="AU822" i="3"/>
  <c r="AU716" i="3"/>
  <c r="AT716" i="3" s="1"/>
  <c r="AS716" i="3" s="1"/>
  <c r="AR716" i="3" s="1"/>
  <c r="AQ716" i="3" s="1"/>
  <c r="AP716" i="3" s="1"/>
  <c r="AO716" i="3" s="1"/>
  <c r="AN716" i="3" s="1"/>
  <c r="AM716" i="3" s="1"/>
  <c r="AL716" i="3" s="1"/>
  <c r="AU59" i="3"/>
  <c r="AT59" i="3" s="1"/>
  <c r="AS59" i="3" s="1"/>
  <c r="AR59" i="3" s="1"/>
  <c r="AQ59" i="3" s="1"/>
  <c r="AP59" i="3" s="1"/>
  <c r="AO59" i="3" s="1"/>
  <c r="AN59" i="3" s="1"/>
  <c r="AM59" i="3" s="1"/>
  <c r="AL59" i="3" s="1"/>
  <c r="AU803" i="3"/>
  <c r="AU829" i="3"/>
  <c r="AU946" i="3"/>
  <c r="BL16" i="3"/>
  <c r="AU684" i="3"/>
  <c r="AU52" i="3"/>
  <c r="AU488" i="3"/>
  <c r="AU821" i="3"/>
  <c r="AU69" i="3"/>
  <c r="AU896" i="3"/>
  <c r="AU845" i="3"/>
  <c r="AU899" i="3"/>
  <c r="AT899" i="3" s="1"/>
  <c r="AS899" i="3" s="1"/>
  <c r="AR899" i="3" s="1"/>
  <c r="AQ899" i="3" s="1"/>
  <c r="AP899" i="3" s="1"/>
  <c r="AO899" i="3" s="1"/>
  <c r="AN899" i="3" s="1"/>
  <c r="AM899" i="3" s="1"/>
  <c r="AL899" i="3" s="1"/>
  <c r="AU911" i="3"/>
  <c r="AT911" i="3" s="1"/>
  <c r="AS911" i="3" s="1"/>
  <c r="AR911" i="3" s="1"/>
  <c r="AQ911" i="3" s="1"/>
  <c r="AP911" i="3" s="1"/>
  <c r="AO911" i="3" s="1"/>
  <c r="AN911" i="3" s="1"/>
  <c r="AM911" i="3" s="1"/>
  <c r="AL911" i="3" s="1"/>
  <c r="AU368" i="3"/>
  <c r="AU660" i="3"/>
  <c r="AT660" i="3" s="1"/>
  <c r="AS660" i="3" s="1"/>
  <c r="AR660" i="3" s="1"/>
  <c r="AQ660" i="3" s="1"/>
  <c r="AP660" i="3" s="1"/>
  <c r="AO660" i="3" s="1"/>
  <c r="AN660" i="3" s="1"/>
  <c r="AM660" i="3" s="1"/>
  <c r="AL660" i="3" s="1"/>
  <c r="AU365" i="3"/>
  <c r="AU942" i="3"/>
  <c r="AU967" i="3"/>
  <c r="AT967" i="3" s="1"/>
  <c r="AS967" i="3" s="1"/>
  <c r="AR967" i="3" s="1"/>
  <c r="AQ967" i="3" s="1"/>
  <c r="AP967" i="3" s="1"/>
  <c r="AO967" i="3" s="1"/>
  <c r="AN967" i="3" s="1"/>
  <c r="AM967" i="3" s="1"/>
  <c r="AL967" i="3" s="1"/>
  <c r="AU938" i="3"/>
  <c r="AU238" i="3"/>
  <c r="AT238" i="3" s="1"/>
  <c r="AS238" i="3" s="1"/>
  <c r="AR238" i="3" s="1"/>
  <c r="AQ238" i="3" s="1"/>
  <c r="AP238" i="3" s="1"/>
  <c r="AO238" i="3" s="1"/>
  <c r="AN238" i="3" s="1"/>
  <c r="AM238" i="3" s="1"/>
  <c r="AL238" i="3" s="1"/>
  <c r="AU418" i="3"/>
  <c r="BL87" i="3"/>
  <c r="AU354" i="3"/>
  <c r="AT354" i="3" s="1"/>
  <c r="AS354" i="3" s="1"/>
  <c r="AR354" i="3" s="1"/>
  <c r="AQ354" i="3" s="1"/>
  <c r="AP354" i="3" s="1"/>
  <c r="AO354" i="3" s="1"/>
  <c r="AN354" i="3" s="1"/>
  <c r="AM354" i="3" s="1"/>
  <c r="AL354" i="3" s="1"/>
  <c r="AU870" i="3"/>
  <c r="AU824" i="3"/>
  <c r="AT824" i="3" s="1"/>
  <c r="AS824" i="3" s="1"/>
  <c r="AR824" i="3" s="1"/>
  <c r="AQ824" i="3" s="1"/>
  <c r="AP824" i="3" s="1"/>
  <c r="AO824" i="3" s="1"/>
  <c r="AN824" i="3" s="1"/>
  <c r="AM824" i="3" s="1"/>
  <c r="AL824" i="3" s="1"/>
  <c r="AU900" i="3"/>
  <c r="AU779" i="3"/>
  <c r="AT779" i="3" s="1"/>
  <c r="AS779" i="3" s="1"/>
  <c r="AR779" i="3" s="1"/>
  <c r="AQ779" i="3" s="1"/>
  <c r="AP779" i="3" s="1"/>
  <c r="AO779" i="3" s="1"/>
  <c r="AN779" i="3" s="1"/>
  <c r="AM779" i="3" s="1"/>
  <c r="AL779" i="3" s="1"/>
  <c r="AU819" i="3"/>
  <c r="AU415" i="3"/>
  <c r="AT415" i="3" s="1"/>
  <c r="AS415" i="3" s="1"/>
  <c r="AR415" i="3" s="1"/>
  <c r="AQ415" i="3" s="1"/>
  <c r="AP415" i="3" s="1"/>
  <c r="AO415" i="3" s="1"/>
  <c r="AN415" i="3" s="1"/>
  <c r="AM415" i="3" s="1"/>
  <c r="AL415" i="3" s="1"/>
  <c r="AU63" i="3"/>
  <c r="AT63" i="3" s="1"/>
  <c r="AS63" i="3" s="1"/>
  <c r="AR63" i="3" s="1"/>
  <c r="AQ63" i="3" s="1"/>
  <c r="AP63" i="3" s="1"/>
  <c r="AO63" i="3" s="1"/>
  <c r="AN63" i="3" s="1"/>
  <c r="AM63" i="3" s="1"/>
  <c r="AL63" i="3" s="1"/>
  <c r="AU756" i="3"/>
  <c r="AU742" i="3"/>
  <c r="AT742" i="3" s="1"/>
  <c r="AS742" i="3" s="1"/>
  <c r="AR742" i="3" s="1"/>
  <c r="AQ742" i="3" s="1"/>
  <c r="AP742" i="3" s="1"/>
  <c r="AO742" i="3" s="1"/>
  <c r="AN742" i="3" s="1"/>
  <c r="AM742" i="3" s="1"/>
  <c r="AL742" i="3" s="1"/>
  <c r="AU714" i="3"/>
  <c r="AU957" i="3"/>
  <c r="AU812" i="3"/>
  <c r="AT812" i="3" s="1"/>
  <c r="AS812" i="3" s="1"/>
  <c r="AR812" i="3" s="1"/>
  <c r="AQ812" i="3" s="1"/>
  <c r="AP812" i="3" s="1"/>
  <c r="AO812" i="3" s="1"/>
  <c r="AN812" i="3" s="1"/>
  <c r="AM812" i="3" s="1"/>
  <c r="AL812" i="3" s="1"/>
  <c r="AU792" i="3"/>
  <c r="AU299" i="3"/>
  <c r="AT299" i="3" s="1"/>
  <c r="AS299" i="3" s="1"/>
  <c r="AR299" i="3" s="1"/>
  <c r="AQ299" i="3" s="1"/>
  <c r="AP299" i="3" s="1"/>
  <c r="AO299" i="3" s="1"/>
  <c r="AN299" i="3" s="1"/>
  <c r="AM299" i="3" s="1"/>
  <c r="AL299" i="3" s="1"/>
  <c r="BL19" i="3"/>
  <c r="AU47" i="3"/>
  <c r="AU85" i="3"/>
  <c r="AU760" i="3"/>
  <c r="AU482" i="3"/>
  <c r="AU27" i="3"/>
  <c r="AT27" i="3" s="1"/>
  <c r="AS27" i="3" s="1"/>
  <c r="AR27" i="3" s="1"/>
  <c r="AQ27" i="3" s="1"/>
  <c r="AP27" i="3" s="1"/>
  <c r="AO27" i="3" s="1"/>
  <c r="AN27" i="3" s="1"/>
  <c r="AM27" i="3" s="1"/>
  <c r="AL27" i="3" s="1"/>
  <c r="AU749" i="3"/>
  <c r="AU804" i="3"/>
  <c r="AT804" i="3" s="1"/>
  <c r="AS804" i="3" s="1"/>
  <c r="AR804" i="3" s="1"/>
  <c r="AQ804" i="3" s="1"/>
  <c r="AP804" i="3" s="1"/>
  <c r="AO804" i="3" s="1"/>
  <c r="AN804" i="3" s="1"/>
  <c r="AM804" i="3" s="1"/>
  <c r="AL804" i="3" s="1"/>
  <c r="AU672" i="3"/>
  <c r="AU965" i="3"/>
  <c r="AU975" i="3"/>
  <c r="AU257" i="3"/>
  <c r="BL20" i="3"/>
  <c r="AU136" i="3"/>
  <c r="AU84" i="3"/>
  <c r="AT84" i="3" s="1"/>
  <c r="AS84" i="3" s="1"/>
  <c r="AR84" i="3" s="1"/>
  <c r="AQ84" i="3" s="1"/>
  <c r="AP84" i="3" s="1"/>
  <c r="AO84" i="3" s="1"/>
  <c r="AN84" i="3" s="1"/>
  <c r="AM84" i="3" s="1"/>
  <c r="AL84" i="3" s="1"/>
  <c r="AU561" i="3"/>
  <c r="AU894" i="3"/>
  <c r="AU860" i="3"/>
  <c r="AT860" i="3" s="1"/>
  <c r="AS860" i="3" s="1"/>
  <c r="AR860" i="3" s="1"/>
  <c r="AQ860" i="3" s="1"/>
  <c r="AP860" i="3" s="1"/>
  <c r="AO860" i="3" s="1"/>
  <c r="AN860" i="3" s="1"/>
  <c r="AM860" i="3" s="1"/>
  <c r="AL860" i="3" s="1"/>
  <c r="AU865" i="3"/>
  <c r="AU927" i="3"/>
  <c r="AU874" i="3"/>
  <c r="AU780" i="3"/>
  <c r="AU235" i="3"/>
  <c r="AT235" i="3" s="1"/>
  <c r="AS235" i="3" s="1"/>
  <c r="AR235" i="3" s="1"/>
  <c r="AQ235" i="3" s="1"/>
  <c r="AP235" i="3" s="1"/>
  <c r="AO235" i="3" s="1"/>
  <c r="AN235" i="3" s="1"/>
  <c r="AM235" i="3" s="1"/>
  <c r="AL235" i="3" s="1"/>
  <c r="AU880" i="3"/>
  <c r="AU72" i="3"/>
  <c r="AU825" i="3"/>
  <c r="AU730" i="3"/>
  <c r="AT730" i="3" s="1"/>
  <c r="AS730" i="3" s="1"/>
  <c r="AR730" i="3" s="1"/>
  <c r="AQ730" i="3" s="1"/>
  <c r="AP730" i="3" s="1"/>
  <c r="AO730" i="3" s="1"/>
  <c r="AN730" i="3" s="1"/>
  <c r="AM730" i="3" s="1"/>
  <c r="AL730" i="3" s="1"/>
  <c r="AU401" i="3"/>
  <c r="AT401" i="3" s="1"/>
  <c r="AS401" i="3" s="1"/>
  <c r="AR401" i="3" s="1"/>
  <c r="AQ401" i="3" s="1"/>
  <c r="AP401" i="3" s="1"/>
  <c r="AO401" i="3" s="1"/>
  <c r="AN401" i="3" s="1"/>
  <c r="AM401" i="3" s="1"/>
  <c r="AL401" i="3" s="1"/>
  <c r="AU339" i="3"/>
  <c r="AT339" i="3" s="1"/>
  <c r="AS339" i="3" s="1"/>
  <c r="AR339" i="3" s="1"/>
  <c r="AQ339" i="3" s="1"/>
  <c r="AP339" i="3" s="1"/>
  <c r="AO339" i="3" s="1"/>
  <c r="AN339" i="3" s="1"/>
  <c r="AM339" i="3" s="1"/>
  <c r="AL339" i="3" s="1"/>
  <c r="AU258" i="3"/>
  <c r="AU625" i="3"/>
  <c r="AU458" i="3"/>
  <c r="AT458" i="3" s="1"/>
  <c r="AS458" i="3" s="1"/>
  <c r="AR458" i="3" s="1"/>
  <c r="AQ458" i="3" s="1"/>
  <c r="AP458" i="3" s="1"/>
  <c r="AO458" i="3" s="1"/>
  <c r="AN458" i="3" s="1"/>
  <c r="AM458" i="3" s="1"/>
  <c r="AL458" i="3" s="1"/>
  <c r="AU44" i="3"/>
  <c r="AU131" i="3"/>
  <c r="AU36" i="3"/>
  <c r="AT36" i="3" s="1"/>
  <c r="AS36" i="3" s="1"/>
  <c r="AR36" i="3" s="1"/>
  <c r="AQ36" i="3" s="1"/>
  <c r="AP36" i="3" s="1"/>
  <c r="AO36" i="3" s="1"/>
  <c r="AN36" i="3" s="1"/>
  <c r="AM36" i="3" s="1"/>
  <c r="AL36" i="3" s="1"/>
  <c r="AU861" i="3"/>
  <c r="AT861" i="3" s="1"/>
  <c r="AS861" i="3" s="1"/>
  <c r="AR861" i="3" s="1"/>
  <c r="AQ861" i="3" s="1"/>
  <c r="AP861" i="3" s="1"/>
  <c r="AO861" i="3" s="1"/>
  <c r="AN861" i="3" s="1"/>
  <c r="AM861" i="3" s="1"/>
  <c r="AL861" i="3" s="1"/>
  <c r="AU958" i="3"/>
  <c r="AU772" i="3"/>
  <c r="AU751" i="3"/>
  <c r="AU373" i="3"/>
  <c r="AU447" i="3"/>
  <c r="AU955" i="3"/>
  <c r="AU753" i="3"/>
  <c r="AU843" i="3"/>
  <c r="AU926" i="3"/>
  <c r="AU901" i="3"/>
  <c r="AU796" i="3"/>
  <c r="AT796" i="3" s="1"/>
  <c r="AS796" i="3" s="1"/>
  <c r="AR796" i="3" s="1"/>
  <c r="AQ796" i="3" s="1"/>
  <c r="AP796" i="3" s="1"/>
  <c r="AO796" i="3" s="1"/>
  <c r="AN796" i="3" s="1"/>
  <c r="AM796" i="3" s="1"/>
  <c r="AL796" i="3" s="1"/>
  <c r="AU856" i="3"/>
  <c r="AU908" i="3"/>
  <c r="AT908" i="3" s="1"/>
  <c r="AS908" i="3" s="1"/>
  <c r="AR908" i="3" s="1"/>
  <c r="AQ908" i="3" s="1"/>
  <c r="AP908" i="3" s="1"/>
  <c r="AO908" i="3" s="1"/>
  <c r="AN908" i="3" s="1"/>
  <c r="AM908" i="3" s="1"/>
  <c r="AL908" i="3" s="1"/>
  <c r="AU584" i="3"/>
  <c r="AT584" i="3" s="1"/>
  <c r="AS584" i="3" s="1"/>
  <c r="AR584" i="3" s="1"/>
  <c r="AQ584" i="3" s="1"/>
  <c r="AP584" i="3" s="1"/>
  <c r="AO584" i="3" s="1"/>
  <c r="AN584" i="3" s="1"/>
  <c r="AM584" i="3" s="1"/>
  <c r="AL584" i="3" s="1"/>
  <c r="AU49" i="3"/>
  <c r="AU933" i="3"/>
  <c r="AU74" i="3"/>
  <c r="AU709" i="3"/>
  <c r="AU781" i="3"/>
  <c r="AU732" i="3"/>
  <c r="AU750" i="3"/>
  <c r="AT750" i="3" s="1"/>
  <c r="AS750" i="3" s="1"/>
  <c r="AR750" i="3" s="1"/>
  <c r="AQ750" i="3" s="1"/>
  <c r="AP750" i="3" s="1"/>
  <c r="AO750" i="3" s="1"/>
  <c r="AN750" i="3" s="1"/>
  <c r="AM750" i="3" s="1"/>
  <c r="AL750" i="3" s="1"/>
  <c r="AU675" i="3"/>
  <c r="AT675" i="3" s="1"/>
  <c r="AS675" i="3" s="1"/>
  <c r="AR675" i="3" s="1"/>
  <c r="AQ675" i="3" s="1"/>
  <c r="AP675" i="3" s="1"/>
  <c r="AO675" i="3" s="1"/>
  <c r="AN675" i="3" s="1"/>
  <c r="AM675" i="3" s="1"/>
  <c r="AL675" i="3" s="1"/>
  <c r="AU333" i="3"/>
  <c r="AU637" i="3"/>
  <c r="AU898" i="3"/>
  <c r="AU721" i="3"/>
  <c r="AU925" i="3"/>
  <c r="AU831" i="3"/>
  <c r="AT831" i="3" s="1"/>
  <c r="AS831" i="3" s="1"/>
  <c r="AR831" i="3" s="1"/>
  <c r="AQ831" i="3" s="1"/>
  <c r="AP831" i="3" s="1"/>
  <c r="AO831" i="3" s="1"/>
  <c r="AN831" i="3" s="1"/>
  <c r="AM831" i="3" s="1"/>
  <c r="AL831" i="3" s="1"/>
  <c r="AU249" i="3"/>
  <c r="AT249" i="3" s="1"/>
  <c r="AS249" i="3" s="1"/>
  <c r="AR249" i="3" s="1"/>
  <c r="AQ249" i="3" s="1"/>
  <c r="AP249" i="3" s="1"/>
  <c r="AO249" i="3" s="1"/>
  <c r="AN249" i="3" s="1"/>
  <c r="AM249" i="3" s="1"/>
  <c r="AL249" i="3" s="1"/>
  <c r="AU776" i="3"/>
  <c r="AU533" i="3"/>
  <c r="AU866" i="3"/>
  <c r="AU183" i="3"/>
  <c r="AU775" i="3"/>
  <c r="AU599" i="3"/>
  <c r="AU630" i="3"/>
  <c r="AU109" i="3"/>
  <c r="AU951" i="3"/>
  <c r="AU910" i="3"/>
  <c r="AU795" i="3"/>
  <c r="AT795" i="3" s="1"/>
  <c r="AS795" i="3" s="1"/>
  <c r="AR795" i="3" s="1"/>
  <c r="AQ795" i="3" s="1"/>
  <c r="AP795" i="3" s="1"/>
  <c r="AO795" i="3" s="1"/>
  <c r="AN795" i="3" s="1"/>
  <c r="AM795" i="3" s="1"/>
  <c r="AL795" i="3" s="1"/>
  <c r="AU454" i="3"/>
  <c r="AT454" i="3" s="1"/>
  <c r="AS454" i="3" s="1"/>
  <c r="AR454" i="3" s="1"/>
  <c r="AQ454" i="3" s="1"/>
  <c r="AP454" i="3" s="1"/>
  <c r="AO454" i="3" s="1"/>
  <c r="AN454" i="3" s="1"/>
  <c r="AM454" i="3" s="1"/>
  <c r="AL454" i="3" s="1"/>
  <c r="AU834" i="3"/>
  <c r="AU363" i="3"/>
  <c r="AT363" i="3" s="1"/>
  <c r="AS363" i="3" s="1"/>
  <c r="AR363" i="3" s="1"/>
  <c r="AQ363" i="3" s="1"/>
  <c r="AP363" i="3" s="1"/>
  <c r="AO363" i="3" s="1"/>
  <c r="AN363" i="3" s="1"/>
  <c r="AM363" i="3" s="1"/>
  <c r="AL363" i="3" s="1"/>
  <c r="AU811" i="3"/>
  <c r="AT811" i="3" s="1"/>
  <c r="AS811" i="3" s="1"/>
  <c r="AR811" i="3" s="1"/>
  <c r="AQ811" i="3" s="1"/>
  <c r="AP811" i="3" s="1"/>
  <c r="AO811" i="3" s="1"/>
  <c r="AN811" i="3" s="1"/>
  <c r="AM811" i="3" s="1"/>
  <c r="AL811" i="3" s="1"/>
  <c r="AU370" i="3"/>
  <c r="AU377" i="3"/>
  <c r="AU75" i="3"/>
  <c r="AU665" i="3"/>
  <c r="AU53" i="3"/>
  <c r="AF632" i="3"/>
  <c r="AC632" i="3"/>
  <c r="I632" i="3"/>
  <c r="AF634" i="3"/>
  <c r="AC634" i="3"/>
  <c r="I634" i="3"/>
  <c r="I487" i="3"/>
  <c r="AC487" i="3"/>
  <c r="AF487" i="3"/>
  <c r="AC270" i="3"/>
  <c r="AF270" i="3"/>
  <c r="I270" i="3"/>
  <c r="AC430" i="3"/>
  <c r="AF430" i="3"/>
  <c r="I430" i="3"/>
  <c r="AF510" i="3"/>
  <c r="AC510" i="3"/>
  <c r="I510" i="3"/>
  <c r="AF563" i="3"/>
  <c r="AC563" i="3"/>
  <c r="I563" i="3"/>
  <c r="AF671" i="3"/>
  <c r="I671" i="3"/>
  <c r="AC671" i="3"/>
  <c r="AU939" i="3"/>
  <c r="AT939" i="3" s="1"/>
  <c r="AS939" i="3" s="1"/>
  <c r="AR939" i="3" s="1"/>
  <c r="AQ939" i="3" s="1"/>
  <c r="AP939" i="3" s="1"/>
  <c r="AO939" i="3" s="1"/>
  <c r="AN939" i="3" s="1"/>
  <c r="AM939" i="3" s="1"/>
  <c r="AL939" i="3" s="1"/>
  <c r="Z805" i="3"/>
  <c r="G805" i="3"/>
  <c r="Z227" i="3"/>
  <c r="G227" i="3"/>
  <c r="Z157" i="3"/>
  <c r="G157" i="3"/>
  <c r="G934" i="3"/>
  <c r="Z934" i="3"/>
  <c r="Z583" i="3"/>
  <c r="G583" i="3"/>
  <c r="Z754" i="3"/>
  <c r="G754" i="3"/>
  <c r="Z644" i="3"/>
  <c r="G644" i="3"/>
  <c r="Z225" i="3"/>
  <c r="G225" i="3"/>
  <c r="G137" i="3"/>
  <c r="Z137" i="3"/>
  <c r="AF957" i="3"/>
  <c r="K957" i="3"/>
  <c r="AC957" i="3"/>
  <c r="Z561" i="3"/>
  <c r="G561" i="3"/>
  <c r="Z768" i="3"/>
  <c r="G768" i="3"/>
  <c r="G158" i="3"/>
  <c r="Z158" i="3"/>
  <c r="Z106" i="3"/>
  <c r="G106" i="3"/>
  <c r="G949" i="3"/>
  <c r="Z949" i="3"/>
  <c r="Z554" i="3"/>
  <c r="G554" i="3"/>
  <c r="G395" i="3"/>
  <c r="Z395" i="3"/>
  <c r="Z953" i="3"/>
  <c r="G953" i="3"/>
  <c r="Z210" i="3"/>
  <c r="U210" i="3"/>
  <c r="Z147" i="3"/>
  <c r="G147" i="3"/>
  <c r="G88" i="3"/>
  <c r="Z88" i="3"/>
  <c r="Z482" i="3"/>
  <c r="G482" i="3"/>
  <c r="Z208" i="3"/>
  <c r="G208" i="3"/>
  <c r="Z120" i="3"/>
  <c r="G120" i="3"/>
  <c r="G194" i="3"/>
  <c r="Z194" i="3"/>
  <c r="AF191" i="3"/>
  <c r="I191" i="3"/>
  <c r="AC191" i="3"/>
  <c r="AF694" i="3"/>
  <c r="I694" i="3"/>
  <c r="AC694" i="3"/>
  <c r="AF679" i="3"/>
  <c r="AC679" i="3"/>
  <c r="I679" i="3"/>
  <c r="AF475" i="3"/>
  <c r="AC475" i="3"/>
  <c r="I475" i="3"/>
  <c r="G224" i="3"/>
  <c r="Z224" i="3"/>
  <c r="Z155" i="3"/>
  <c r="G155" i="3"/>
  <c r="G931" i="3"/>
  <c r="Z931" i="3"/>
  <c r="Z363" i="3"/>
  <c r="G363" i="3"/>
  <c r="Z571" i="3"/>
  <c r="G571" i="3"/>
  <c r="Z966" i="3"/>
  <c r="G966" i="3"/>
  <c r="Z599" i="3"/>
  <c r="G599" i="3"/>
  <c r="Z579" i="3"/>
  <c r="G579" i="3"/>
  <c r="G204" i="3"/>
  <c r="Z204" i="3"/>
  <c r="G441" i="3"/>
  <c r="Z441" i="3"/>
  <c r="Z739" i="3"/>
  <c r="G739" i="3"/>
  <c r="G156" i="3"/>
  <c r="Z156" i="3"/>
  <c r="Z99" i="3"/>
  <c r="G99" i="3"/>
  <c r="G954" i="3"/>
  <c r="Z954" i="3"/>
  <c r="Z469" i="3"/>
  <c r="G469" i="3"/>
  <c r="G255" i="3"/>
  <c r="Z255" i="3"/>
  <c r="Z206" i="3"/>
  <c r="G206" i="3"/>
  <c r="G141" i="3"/>
  <c r="Z141" i="3"/>
  <c r="G944" i="3"/>
  <c r="Z944" i="3"/>
  <c r="G714" i="3"/>
  <c r="Z714" i="3"/>
  <c r="Z849" i="3"/>
  <c r="G849" i="3"/>
  <c r="G203" i="3"/>
  <c r="Z203" i="3"/>
  <c r="G113" i="3"/>
  <c r="Z113" i="3"/>
  <c r="Z680" i="3"/>
  <c r="G680" i="3"/>
  <c r="G564" i="3"/>
  <c r="Z564" i="3"/>
  <c r="AC511" i="3"/>
  <c r="I511" i="3"/>
  <c r="AF511" i="3"/>
  <c r="AC240" i="3"/>
  <c r="AF240" i="3"/>
  <c r="I240" i="3"/>
  <c r="AF238" i="3"/>
  <c r="I238" i="3"/>
  <c r="AC238" i="3"/>
  <c r="AF355" i="3"/>
  <c r="AC355" i="3"/>
  <c r="I355" i="3"/>
  <c r="I453" i="3"/>
  <c r="AF453" i="3"/>
  <c r="AC453" i="3"/>
  <c r="AC580" i="3"/>
  <c r="I580" i="3"/>
  <c r="AF580" i="3"/>
  <c r="AC681" i="3"/>
  <c r="AF681" i="3"/>
  <c r="I681" i="3"/>
  <c r="AU923" i="3"/>
  <c r="G205" i="3"/>
  <c r="Z205" i="3"/>
  <c r="Z138" i="3"/>
  <c r="G138" i="3"/>
  <c r="G952" i="3"/>
  <c r="Z952" i="3"/>
  <c r="Z483" i="3"/>
  <c r="G483" i="3"/>
  <c r="G456" i="3"/>
  <c r="Z456" i="3"/>
  <c r="G530" i="3"/>
  <c r="Z530" i="3"/>
  <c r="G909" i="3"/>
  <c r="Z909" i="3"/>
  <c r="Z199" i="3"/>
  <c r="G199" i="3"/>
  <c r="Z130" i="3"/>
  <c r="G130" i="3"/>
  <c r="Z365" i="3"/>
  <c r="G365" i="3"/>
  <c r="Z412" i="3"/>
  <c r="G412" i="3"/>
  <c r="G857" i="3"/>
  <c r="Z857" i="3"/>
  <c r="Z152" i="3"/>
  <c r="G152" i="3"/>
  <c r="G91" i="3"/>
  <c r="Z91" i="3"/>
  <c r="G937" i="3"/>
  <c r="Z937" i="3"/>
  <c r="K719" i="3"/>
  <c r="AF719" i="3"/>
  <c r="AC719" i="3"/>
  <c r="Z235" i="3"/>
  <c r="G235" i="3"/>
  <c r="Z193" i="3"/>
  <c r="G193" i="3"/>
  <c r="Z139" i="3"/>
  <c r="G139" i="3"/>
  <c r="Z958" i="3"/>
  <c r="G958" i="3"/>
  <c r="Z636" i="3"/>
  <c r="G636" i="3"/>
  <c r="Z763" i="3"/>
  <c r="G763" i="3"/>
  <c r="Z200" i="3"/>
  <c r="G200" i="3"/>
  <c r="Z546" i="3"/>
  <c r="G546" i="3"/>
  <c r="G959" i="3"/>
  <c r="Z959" i="3"/>
  <c r="AC621" i="3"/>
  <c r="AF621" i="3"/>
  <c r="I621" i="3"/>
  <c r="AC603" i="3"/>
  <c r="AF603" i="3"/>
  <c r="I603" i="3"/>
  <c r="AC690" i="3"/>
  <c r="I690" i="3"/>
  <c r="AF690" i="3"/>
  <c r="AF389" i="3"/>
  <c r="AC389" i="3"/>
  <c r="I389" i="3"/>
  <c r="AF924" i="3"/>
  <c r="K924" i="3"/>
  <c r="AC924" i="3"/>
  <c r="AC23" i="3"/>
  <c r="I23" i="3"/>
  <c r="AF23" i="3"/>
  <c r="AU920" i="3"/>
  <c r="AT920" i="3" s="1"/>
  <c r="AS920" i="3" s="1"/>
  <c r="AR920" i="3" s="1"/>
  <c r="AQ920" i="3" s="1"/>
  <c r="AP920" i="3" s="1"/>
  <c r="AO920" i="3" s="1"/>
  <c r="AN920" i="3" s="1"/>
  <c r="AM920" i="3" s="1"/>
  <c r="AL920" i="3" s="1"/>
  <c r="AI920" i="3" s="1"/>
  <c r="Z950" i="3"/>
  <c r="G950" i="3"/>
  <c r="Z182" i="3"/>
  <c r="G182" i="3"/>
  <c r="Z122" i="3"/>
  <c r="G122" i="3"/>
  <c r="Z956" i="3"/>
  <c r="G956" i="3"/>
  <c r="Z462" i="3"/>
  <c r="G462" i="3"/>
  <c r="Z415" i="3"/>
  <c r="G415" i="3"/>
  <c r="G943" i="3"/>
  <c r="Z943" i="3"/>
  <c r="Z407" i="3"/>
  <c r="G407" i="3"/>
  <c r="Z771" i="3"/>
  <c r="G771" i="3"/>
  <c r="Z187" i="3"/>
  <c r="G187" i="3"/>
  <c r="Z121" i="3"/>
  <c r="G121" i="3"/>
  <c r="G376" i="3"/>
  <c r="Z376" i="3"/>
  <c r="AU976" i="3"/>
  <c r="AT976" i="3" s="1"/>
  <c r="AS976" i="3" s="1"/>
  <c r="AR976" i="3" s="1"/>
  <c r="AQ976" i="3" s="1"/>
  <c r="AP976" i="3" s="1"/>
  <c r="AO976" i="3" s="1"/>
  <c r="AN976" i="3" s="1"/>
  <c r="AM976" i="3" s="1"/>
  <c r="AL976" i="3" s="1"/>
  <c r="AJ976" i="3" s="1"/>
  <c r="Z143" i="3"/>
  <c r="G143" i="3"/>
  <c r="Z86" i="3"/>
  <c r="G86" i="3"/>
  <c r="Z964" i="3"/>
  <c r="G964" i="3"/>
  <c r="Z184" i="3"/>
  <c r="G184" i="3"/>
  <c r="Z125" i="3"/>
  <c r="G125" i="3"/>
  <c r="G597" i="3"/>
  <c r="Z597" i="3"/>
  <c r="Z813" i="3"/>
  <c r="G813" i="3"/>
  <c r="G190" i="3"/>
  <c r="Z190" i="3"/>
  <c r="Z93" i="3"/>
  <c r="G93" i="3"/>
  <c r="Z439" i="3"/>
  <c r="G439" i="3"/>
  <c r="Z762" i="3"/>
  <c r="G762" i="3"/>
  <c r="AC624" i="3"/>
  <c r="I624" i="3"/>
  <c r="AF624" i="3"/>
  <c r="AC259" i="3"/>
  <c r="AC610" i="3"/>
  <c r="AF616" i="3"/>
  <c r="AC616" i="3"/>
  <c r="I616" i="3"/>
  <c r="AF378" i="3"/>
  <c r="AC378" i="3"/>
  <c r="I378" i="3"/>
  <c r="AC457" i="3"/>
  <c r="I457" i="3"/>
  <c r="AF457" i="3"/>
  <c r="AF618" i="3"/>
  <c r="AC618" i="3"/>
  <c r="I618" i="3"/>
  <c r="AC851" i="3"/>
  <c r="K851" i="3"/>
  <c r="AF851" i="3"/>
  <c r="Z178" i="3"/>
  <c r="G178" i="3"/>
  <c r="AF110" i="3"/>
  <c r="AC110" i="3"/>
  <c r="I110" i="3"/>
  <c r="Z941" i="3"/>
  <c r="G941" i="3"/>
  <c r="Z662" i="3"/>
  <c r="G662" i="3"/>
  <c r="G339" i="3"/>
  <c r="Z339" i="3"/>
  <c r="G584" i="3"/>
  <c r="Z584" i="3"/>
  <c r="Z368" i="3"/>
  <c r="G368" i="3"/>
  <c r="Z783" i="3"/>
  <c r="G783" i="3"/>
  <c r="G181" i="3"/>
  <c r="Z181" i="3"/>
  <c r="Z455" i="3"/>
  <c r="G455" i="3"/>
  <c r="G333" i="3"/>
  <c r="Z333" i="3"/>
  <c r="Z177" i="3"/>
  <c r="G177" i="3"/>
  <c r="G134" i="3"/>
  <c r="Z134" i="3"/>
  <c r="G940" i="3"/>
  <c r="Z940" i="3"/>
  <c r="Z962" i="3"/>
  <c r="G962" i="3"/>
  <c r="Z672" i="3"/>
  <c r="G672" i="3"/>
  <c r="Z948" i="3"/>
  <c r="G948" i="3"/>
  <c r="Z220" i="3"/>
  <c r="G220" i="3"/>
  <c r="G166" i="3"/>
  <c r="Z166" i="3"/>
  <c r="Z123" i="3"/>
  <c r="G123" i="3"/>
  <c r="G465" i="3"/>
  <c r="Z465" i="3"/>
  <c r="Z188" i="3"/>
  <c r="G188" i="3"/>
  <c r="Z942" i="3"/>
  <c r="G942" i="3"/>
  <c r="G403" i="3"/>
  <c r="Z403" i="3"/>
  <c r="Z893" i="3"/>
  <c r="G893" i="3"/>
  <c r="AF631" i="3"/>
  <c r="AC631" i="3"/>
  <c r="I631" i="3"/>
  <c r="AF615" i="3"/>
  <c r="I615" i="3"/>
  <c r="AC615" i="3"/>
  <c r="AF548" i="3"/>
  <c r="AC548" i="3"/>
  <c r="I548" i="3"/>
  <c r="AF142" i="3"/>
  <c r="AC142" i="3"/>
  <c r="J142" i="3"/>
  <c r="AU770" i="3"/>
  <c r="AC61" i="3"/>
  <c r="I61" i="3"/>
  <c r="AF61" i="3"/>
  <c r="AU851" i="3"/>
  <c r="AF509" i="3"/>
  <c r="K509" i="3"/>
  <c r="AC509" i="3"/>
  <c r="AC164" i="3"/>
  <c r="AF164" i="3"/>
  <c r="I164" i="3"/>
  <c r="AF785" i="3"/>
  <c r="AC785" i="3"/>
  <c r="K785" i="3"/>
  <c r="K197" i="3"/>
  <c r="AC197" i="3"/>
  <c r="AF197" i="3"/>
  <c r="AC706" i="3"/>
  <c r="K706" i="3"/>
  <c r="AF706" i="3"/>
  <c r="AC233" i="3"/>
  <c r="AF269" i="3"/>
  <c r="I269" i="3"/>
  <c r="AC269" i="3"/>
  <c r="AF722" i="3"/>
  <c r="I722" i="3"/>
  <c r="AC722" i="3"/>
  <c r="AC31" i="3"/>
  <c r="AF31" i="3"/>
  <c r="I31" i="3"/>
  <c r="AC701" i="3"/>
  <c r="AF701" i="3"/>
  <c r="I701" i="3"/>
  <c r="I617" i="3"/>
  <c r="AF617" i="3"/>
  <c r="AC617" i="3"/>
  <c r="AF919" i="3"/>
  <c r="AC919" i="3"/>
  <c r="K919" i="3"/>
  <c r="I39" i="3"/>
  <c r="AF39" i="3"/>
  <c r="AC39" i="3"/>
  <c r="AC59" i="3"/>
  <c r="AF59" i="3"/>
  <c r="I59" i="3"/>
  <c r="AF715" i="3"/>
  <c r="AC715" i="3"/>
  <c r="I715" i="3"/>
  <c r="AF67" i="3"/>
  <c r="AC67" i="3"/>
  <c r="I67" i="3"/>
  <c r="AF707" i="3"/>
  <c r="AC707" i="3"/>
  <c r="I707" i="3"/>
  <c r="AF55" i="3"/>
  <c r="AC55" i="3"/>
  <c r="I55" i="3"/>
  <c r="AC687" i="3"/>
  <c r="I687" i="3"/>
  <c r="AF687" i="3"/>
  <c r="AC71" i="3"/>
  <c r="J71" i="3"/>
  <c r="AF71" i="3"/>
  <c r="AF703" i="3"/>
  <c r="AC703" i="3"/>
  <c r="I703" i="3"/>
  <c r="AC70" i="3"/>
  <c r="I70" i="3"/>
  <c r="AF70" i="3"/>
  <c r="AF859" i="3"/>
  <c r="AC859" i="3"/>
  <c r="I859" i="3"/>
  <c r="I801" i="3"/>
  <c r="AC801" i="3"/>
  <c r="AF801" i="3"/>
  <c r="AC925" i="3"/>
  <c r="K925" i="3"/>
  <c r="AF925" i="3"/>
  <c r="K183" i="3"/>
  <c r="AF183" i="3"/>
  <c r="AC183" i="3"/>
  <c r="K261" i="3"/>
  <c r="AF261" i="3"/>
  <c r="AC261" i="3"/>
  <c r="K711" i="3"/>
  <c r="AF711" i="3"/>
  <c r="AC711" i="3"/>
  <c r="K201" i="3"/>
  <c r="AF201" i="3"/>
  <c r="AC201" i="3"/>
  <c r="K349" i="3"/>
  <c r="AF349" i="3"/>
  <c r="AC349" i="3"/>
  <c r="I62" i="3"/>
  <c r="AF62" i="3"/>
  <c r="AC62" i="3"/>
  <c r="AC668" i="3"/>
  <c r="AF668" i="3"/>
  <c r="I668" i="3"/>
  <c r="AC21" i="3"/>
  <c r="AF21" i="3"/>
  <c r="I21" i="3"/>
  <c r="AF80" i="3"/>
  <c r="J80" i="3"/>
  <c r="AC80" i="3"/>
  <c r="AF38" i="3"/>
  <c r="AC38" i="3"/>
  <c r="I38" i="3"/>
  <c r="AF46" i="3"/>
  <c r="AC46" i="3"/>
  <c r="I46" i="3"/>
  <c r="AC56" i="3"/>
  <c r="I56" i="3"/>
  <c r="AF56" i="3"/>
  <c r="AT859" i="3"/>
  <c r="AS859" i="3" s="1"/>
  <c r="AR859" i="3" s="1"/>
  <c r="AQ859" i="3" s="1"/>
  <c r="AP859" i="3" s="1"/>
  <c r="AO859" i="3" s="1"/>
  <c r="AN859" i="3" s="1"/>
  <c r="AM859" i="3" s="1"/>
  <c r="AL859" i="3" s="1"/>
  <c r="AT818" i="3"/>
  <c r="AS818" i="3" s="1"/>
  <c r="AR818" i="3" s="1"/>
  <c r="AQ818" i="3" s="1"/>
  <c r="AP818" i="3" s="1"/>
  <c r="AO818" i="3" s="1"/>
  <c r="AN818" i="3" s="1"/>
  <c r="AM818" i="3" s="1"/>
  <c r="AL818" i="3" s="1"/>
  <c r="AF766" i="3"/>
  <c r="AC766" i="3"/>
  <c r="I766" i="3"/>
  <c r="AC116" i="3"/>
  <c r="AF116" i="3"/>
  <c r="J116" i="3"/>
  <c r="K960" i="3"/>
  <c r="AC960" i="3"/>
  <c r="AF960" i="3"/>
  <c r="AC264" i="3"/>
  <c r="I264" i="3"/>
  <c r="AF264" i="3"/>
  <c r="AC657" i="3"/>
  <c r="I657" i="3"/>
  <c r="AF657" i="3"/>
  <c r="AF918" i="3"/>
  <c r="AC918" i="3"/>
  <c r="J918" i="3"/>
  <c r="AF673" i="3"/>
  <c r="AC673" i="3"/>
  <c r="I673" i="3"/>
  <c r="AC22" i="3"/>
  <c r="I22" i="3"/>
  <c r="AF22" i="3"/>
  <c r="AC627" i="3"/>
  <c r="I627" i="3"/>
  <c r="AF627" i="3"/>
  <c r="AC28" i="3"/>
  <c r="I28" i="3"/>
  <c r="AF28" i="3"/>
  <c r="AF570" i="3"/>
  <c r="AC570" i="3"/>
  <c r="I570" i="3"/>
  <c r="AC720" i="3"/>
  <c r="I720" i="3"/>
  <c r="AF720" i="3"/>
  <c r="AC52" i="3"/>
  <c r="I52" i="3"/>
  <c r="AF52" i="3"/>
  <c r="I712" i="3"/>
  <c r="AC712" i="3"/>
  <c r="AF712" i="3"/>
  <c r="I36" i="3"/>
  <c r="AF36" i="3"/>
  <c r="AC36" i="3"/>
  <c r="AF592" i="3"/>
  <c r="AC592" i="3"/>
  <c r="I592" i="3"/>
  <c r="I717" i="3"/>
  <c r="AF717" i="3"/>
  <c r="AC717" i="3"/>
  <c r="AC839" i="3"/>
  <c r="AF839" i="3"/>
  <c r="I839" i="3"/>
  <c r="AT808" i="3"/>
  <c r="AS808" i="3" s="1"/>
  <c r="AR808" i="3" s="1"/>
  <c r="AQ808" i="3" s="1"/>
  <c r="AP808" i="3" s="1"/>
  <c r="AO808" i="3" s="1"/>
  <c r="AN808" i="3" s="1"/>
  <c r="AM808" i="3" s="1"/>
  <c r="AL808" i="3" s="1"/>
  <c r="AF491" i="3"/>
  <c r="K491" i="3"/>
  <c r="AC491" i="3"/>
  <c r="AC108" i="3"/>
  <c r="I108" i="3"/>
  <c r="AF108" i="3"/>
  <c r="AF724" i="3"/>
  <c r="AC724" i="3"/>
  <c r="K724" i="3"/>
  <c r="AF664" i="3"/>
  <c r="K664" i="3"/>
  <c r="AC664" i="3"/>
  <c r="J43" i="3"/>
  <c r="AC43" i="3"/>
  <c r="AF43" i="3"/>
  <c r="I713" i="3"/>
  <c r="AF713" i="3"/>
  <c r="AC713" i="3"/>
  <c r="AF705" i="3"/>
  <c r="AC705" i="3"/>
  <c r="I705" i="3"/>
  <c r="AF710" i="3"/>
  <c r="AC710" i="3"/>
  <c r="I710" i="3"/>
  <c r="AF45" i="3"/>
  <c r="I45" i="3"/>
  <c r="AC45" i="3"/>
  <c r="I728" i="3"/>
  <c r="AF728" i="3"/>
  <c r="AC728" i="3"/>
  <c r="AF42" i="3"/>
  <c r="AC42" i="3"/>
  <c r="I42" i="3"/>
  <c r="AC818" i="3"/>
  <c r="AF818" i="3"/>
  <c r="I818" i="3"/>
  <c r="AT842" i="3"/>
  <c r="AS842" i="3" s="1"/>
  <c r="AR842" i="3" s="1"/>
  <c r="AQ842" i="3" s="1"/>
  <c r="AP842" i="3" s="1"/>
  <c r="AO842" i="3" s="1"/>
  <c r="AN842" i="3" s="1"/>
  <c r="AM842" i="3" s="1"/>
  <c r="AL842" i="3" s="1"/>
  <c r="AT839" i="3"/>
  <c r="AS839" i="3" s="1"/>
  <c r="AR839" i="3" s="1"/>
  <c r="AQ839" i="3" s="1"/>
  <c r="AP839" i="3" s="1"/>
  <c r="AO839" i="3" s="1"/>
  <c r="AN839" i="3" s="1"/>
  <c r="AM839" i="3" s="1"/>
  <c r="AL839" i="3" s="1"/>
  <c r="AF370" i="3"/>
  <c r="K370" i="3"/>
  <c r="AC370" i="3"/>
  <c r="AC132" i="3"/>
  <c r="I132" i="3"/>
  <c r="AF132" i="3"/>
  <c r="AC963" i="3"/>
  <c r="K963" i="3"/>
  <c r="AF963" i="3"/>
  <c r="I48" i="3"/>
  <c r="AF48" i="3"/>
  <c r="AC48" i="3"/>
  <c r="AC696" i="3"/>
  <c r="I696" i="3"/>
  <c r="AF696" i="3"/>
  <c r="AC79" i="3"/>
  <c r="J79" i="3"/>
  <c r="AF79" i="3"/>
  <c r="I33" i="3"/>
  <c r="AC33" i="3"/>
  <c r="AF33" i="3"/>
  <c r="AF82" i="3"/>
  <c r="AC82" i="3"/>
  <c r="I82" i="3"/>
  <c r="AC76" i="3"/>
  <c r="J76" i="3"/>
  <c r="AF76" i="3"/>
  <c r="AC47" i="3"/>
  <c r="I47" i="3"/>
  <c r="AF47" i="3"/>
  <c r="J77" i="3"/>
  <c r="AF77" i="3"/>
  <c r="AC77" i="3"/>
  <c r="AC68" i="3"/>
  <c r="I68" i="3"/>
  <c r="AF68" i="3"/>
  <c r="AC725" i="3"/>
  <c r="I725" i="3"/>
  <c r="AF725" i="3"/>
  <c r="I729" i="3"/>
  <c r="AC729" i="3"/>
  <c r="AF729" i="3"/>
  <c r="K905" i="3"/>
  <c r="AF905" i="3"/>
  <c r="AC905" i="3"/>
  <c r="AF202" i="3"/>
  <c r="AC202" i="3"/>
  <c r="I202" i="3"/>
  <c r="AF390" i="3"/>
  <c r="K390" i="3"/>
  <c r="AC390" i="3"/>
  <c r="I228" i="3"/>
  <c r="AF228" i="3"/>
  <c r="AC228" i="3"/>
  <c r="AF726" i="3"/>
  <c r="AC726" i="3"/>
  <c r="I726" i="3"/>
  <c r="AC26" i="3"/>
  <c r="I26" i="3"/>
  <c r="AF26" i="3"/>
  <c r="AF718" i="3"/>
  <c r="AC718" i="3"/>
  <c r="I718" i="3"/>
  <c r="AC64" i="3"/>
  <c r="J64" i="3"/>
  <c r="AF64" i="3"/>
  <c r="AC723" i="3"/>
  <c r="I638" i="3"/>
  <c r="AF638" i="3"/>
  <c r="AC638" i="3"/>
  <c r="J53" i="3"/>
  <c r="AF53" i="3"/>
  <c r="AC53" i="3"/>
  <c r="I651" i="3"/>
  <c r="AF651" i="3"/>
  <c r="AC651" i="3"/>
  <c r="I35" i="3"/>
  <c r="AF35" i="3"/>
  <c r="AC35" i="3"/>
  <c r="AF842" i="3"/>
  <c r="AC842" i="3"/>
  <c r="K842" i="3"/>
  <c r="K913" i="3"/>
  <c r="AF913" i="3"/>
  <c r="AC913" i="3"/>
  <c r="AF102" i="3"/>
  <c r="AC102" i="3"/>
  <c r="I102" i="3"/>
  <c r="AC250" i="3"/>
  <c r="AF250" i="3"/>
  <c r="I250" i="3"/>
  <c r="AF709" i="3"/>
  <c r="AC709" i="3"/>
  <c r="I709" i="3"/>
  <c r="AF54" i="3"/>
  <c r="AC54" i="3"/>
  <c r="I54" i="3"/>
  <c r="AF702" i="3"/>
  <c r="AC702" i="3"/>
  <c r="I702" i="3"/>
  <c r="I49" i="3"/>
  <c r="AC49" i="3"/>
  <c r="AF49" i="3"/>
  <c r="AF647" i="3"/>
  <c r="I647" i="3"/>
  <c r="AC647" i="3"/>
  <c r="J73" i="3"/>
  <c r="AC73" i="3"/>
  <c r="AF73" i="3"/>
  <c r="I57" i="3"/>
  <c r="AC57" i="3"/>
  <c r="AF57" i="3"/>
  <c r="AC83" i="3"/>
  <c r="J83" i="3"/>
  <c r="AF83" i="3"/>
  <c r="AC965" i="3"/>
  <c r="K965" i="3"/>
  <c r="AF965" i="3"/>
  <c r="AF148" i="3"/>
  <c r="AC148" i="3"/>
  <c r="I148" i="3"/>
  <c r="K447" i="3"/>
  <c r="AF447" i="3"/>
  <c r="AC447" i="3"/>
  <c r="J66" i="3"/>
  <c r="AF66" i="3"/>
  <c r="AC66" i="3"/>
  <c r="AC663" i="3"/>
  <c r="AF663" i="3"/>
  <c r="I663" i="3"/>
  <c r="AC65" i="3"/>
  <c r="J65" i="3"/>
  <c r="AF65" i="3"/>
  <c r="AF32" i="3"/>
  <c r="AC32" i="3"/>
  <c r="I32" i="3"/>
  <c r="AC84" i="3"/>
  <c r="I84" i="3"/>
  <c r="AF84" i="3"/>
  <c r="AF78" i="3"/>
  <c r="AC78" i="3"/>
  <c r="I78" i="3"/>
  <c r="AC683" i="3"/>
  <c r="AF683" i="3"/>
  <c r="I683" i="3"/>
  <c r="I37" i="3"/>
  <c r="AF37" i="3"/>
  <c r="AC37" i="3"/>
  <c r="AF692" i="3"/>
  <c r="AC692" i="3"/>
  <c r="I692" i="3"/>
  <c r="AF30" i="3"/>
  <c r="AC30" i="3"/>
  <c r="I30" i="3"/>
  <c r="AF741" i="3"/>
  <c r="I741" i="3"/>
  <c r="AC741" i="3"/>
  <c r="AT879" i="3"/>
  <c r="AS879" i="3" s="1"/>
  <c r="AR879" i="3" s="1"/>
  <c r="AQ879" i="3" s="1"/>
  <c r="AP879" i="3" s="1"/>
  <c r="AO879" i="3" s="1"/>
  <c r="AN879" i="3" s="1"/>
  <c r="AM879" i="3" s="1"/>
  <c r="AL879" i="3" s="1"/>
  <c r="AT816" i="3"/>
  <c r="AS816" i="3" s="1"/>
  <c r="AR816" i="3" s="1"/>
  <c r="AQ816" i="3" s="1"/>
  <c r="AP816" i="3" s="1"/>
  <c r="AO816" i="3" s="1"/>
  <c r="AN816" i="3" s="1"/>
  <c r="AM816" i="3" s="1"/>
  <c r="AL816" i="3" s="1"/>
  <c r="AC974" i="3"/>
  <c r="K974" i="3"/>
  <c r="AF976" i="3"/>
  <c r="AT968" i="3"/>
  <c r="AS968" i="3" s="1"/>
  <c r="AR968" i="3" s="1"/>
  <c r="AQ968" i="3" s="1"/>
  <c r="AP968" i="3" s="1"/>
  <c r="AO968" i="3" s="1"/>
  <c r="AN968" i="3" s="1"/>
  <c r="AM968" i="3" s="1"/>
  <c r="AL968" i="3" s="1"/>
  <c r="AF973" i="3"/>
  <c r="AC973" i="3"/>
  <c r="K973" i="3"/>
  <c r="AF968" i="3"/>
  <c r="AC972" i="3"/>
  <c r="K972" i="3"/>
  <c r="AF974" i="3"/>
  <c r="AT974" i="3"/>
  <c r="AS974" i="3" s="1"/>
  <c r="AR974" i="3" s="1"/>
  <c r="AQ974" i="3" s="1"/>
  <c r="AP974" i="3" s="1"/>
  <c r="AO974" i="3" s="1"/>
  <c r="AN974" i="3" s="1"/>
  <c r="AM974" i="3" s="1"/>
  <c r="AL974" i="3" s="1"/>
  <c r="F559" i="1"/>
  <c r="G559" i="1" s="1"/>
  <c r="I559" i="1" s="1"/>
  <c r="E500" i="2"/>
  <c r="F691" i="1"/>
  <c r="G691" i="1" s="1"/>
  <c r="I691" i="1" s="1"/>
  <c r="E567" i="2"/>
  <c r="F887" i="1"/>
  <c r="G887" i="1" s="1"/>
  <c r="I887" i="1" s="1"/>
  <c r="E691" i="2"/>
  <c r="F917" i="1"/>
  <c r="G917" i="1" s="1"/>
  <c r="I917" i="1" s="1"/>
  <c r="E713" i="2"/>
  <c r="F298" i="1"/>
  <c r="G298" i="1" s="1"/>
  <c r="I298" i="1" s="1"/>
  <c r="E428" i="2"/>
  <c r="F269" i="1"/>
  <c r="G269" i="1" s="1"/>
  <c r="I269" i="1" s="1"/>
  <c r="E90" i="2"/>
  <c r="F176" i="1"/>
  <c r="G176" i="1" s="1"/>
  <c r="I176" i="1" s="1"/>
  <c r="E21" i="2"/>
  <c r="E686" i="2"/>
  <c r="F880" i="1"/>
  <c r="G880" i="1" s="1"/>
  <c r="J880" i="1" s="1"/>
  <c r="F275" i="1"/>
  <c r="G275" i="1" s="1"/>
  <c r="I275" i="1" s="1"/>
  <c r="E96" i="2"/>
  <c r="E95" i="2"/>
  <c r="F788" i="1"/>
  <c r="G788" i="1" s="1"/>
  <c r="I788" i="1" s="1"/>
  <c r="E617" i="2"/>
  <c r="F286" i="1"/>
  <c r="G286" i="1" s="1"/>
  <c r="I286" i="1" s="1"/>
  <c r="E104" i="2"/>
  <c r="F366" i="1"/>
  <c r="G366" i="1" s="1"/>
  <c r="I366" i="1" s="1"/>
  <c r="E161" i="2"/>
  <c r="F239" i="1"/>
  <c r="G239" i="1" s="1"/>
  <c r="I239" i="1" s="1"/>
  <c r="E72" i="2"/>
  <c r="F816" i="1"/>
  <c r="G816" i="1" s="1"/>
  <c r="I816" i="1" s="1"/>
  <c r="E631" i="2"/>
  <c r="F149" i="1"/>
  <c r="G149" i="1" s="1"/>
  <c r="J149" i="1" s="1"/>
  <c r="E380" i="2"/>
  <c r="F925" i="1"/>
  <c r="G925" i="1" s="1"/>
  <c r="K925" i="1" s="1"/>
  <c r="E719" i="2"/>
  <c r="F739" i="1"/>
  <c r="G739" i="1" s="1"/>
  <c r="I739" i="1" s="1"/>
  <c r="E591" i="2"/>
  <c r="F453" i="1"/>
  <c r="G453" i="1" s="1"/>
  <c r="I453" i="1" s="1"/>
  <c r="E247" i="2"/>
  <c r="F398" i="1"/>
  <c r="G398" i="1" s="1"/>
  <c r="I398" i="1" s="1"/>
  <c r="E192" i="2"/>
  <c r="F919" i="1"/>
  <c r="G919" i="1" s="1"/>
  <c r="I919" i="1" s="1"/>
  <c r="E715" i="2"/>
  <c r="F758" i="1"/>
  <c r="G758" i="1" s="1"/>
  <c r="I758" i="1" s="1"/>
  <c r="E601" i="2"/>
  <c r="F395" i="1"/>
  <c r="G395" i="1" s="1"/>
  <c r="I395" i="1" s="1"/>
  <c r="E189" i="2"/>
  <c r="F964" i="1"/>
  <c r="G964" i="1" s="1"/>
  <c r="K964" i="1" s="1"/>
  <c r="E742" i="2"/>
  <c r="F695" i="1"/>
  <c r="G695" i="1" s="1"/>
  <c r="I695" i="1" s="1"/>
  <c r="E569" i="2"/>
  <c r="F823" i="1"/>
  <c r="G823" i="1" s="1"/>
  <c r="I823" i="1" s="1"/>
  <c r="E637" i="2"/>
  <c r="E214" i="2"/>
  <c r="F420" i="1"/>
  <c r="G420" i="1" s="1"/>
  <c r="I420" i="1" s="1"/>
  <c r="F871" i="1"/>
  <c r="G871" i="1" s="1"/>
  <c r="K871" i="1" s="1"/>
  <c r="E678" i="2"/>
  <c r="F415" i="1"/>
  <c r="G415" i="1" s="1"/>
  <c r="I415" i="1" s="1"/>
  <c r="E209" i="2"/>
  <c r="F425" i="1"/>
  <c r="G425" i="1" s="1"/>
  <c r="I425" i="1" s="1"/>
  <c r="E219" i="2"/>
  <c r="F750" i="1"/>
  <c r="G750" i="1" s="1"/>
  <c r="I750" i="1" s="1"/>
  <c r="E597" i="2"/>
  <c r="F389" i="1"/>
  <c r="G389" i="1" s="1"/>
  <c r="I389" i="1" s="1"/>
  <c r="E183" i="2"/>
  <c r="F719" i="1"/>
  <c r="G719" i="1" s="1"/>
  <c r="I719" i="1" s="1"/>
  <c r="E581" i="2"/>
  <c r="F437" i="1"/>
  <c r="G437" i="1" s="1"/>
  <c r="I437" i="1" s="1"/>
  <c r="E231" i="2"/>
  <c r="F340" i="1"/>
  <c r="G340" i="1" s="1"/>
  <c r="I340" i="1" s="1"/>
  <c r="E141" i="2"/>
  <c r="F784" i="1"/>
  <c r="G784" i="1" s="1"/>
  <c r="I784" i="1" s="1"/>
  <c r="E615" i="2"/>
  <c r="F423" i="1"/>
  <c r="G423" i="1" s="1"/>
  <c r="I423" i="1" s="1"/>
  <c r="E217" i="2"/>
  <c r="F314" i="1"/>
  <c r="G314" i="1" s="1"/>
  <c r="I314" i="1" s="1"/>
  <c r="E120" i="2"/>
  <c r="F237" i="1"/>
  <c r="G237" i="1" s="1"/>
  <c r="I237" i="1" s="1"/>
  <c r="E71" i="2"/>
  <c r="F891" i="1"/>
  <c r="G891" i="1" s="1"/>
  <c r="J891" i="1" s="1"/>
  <c r="E695" i="2"/>
  <c r="F707" i="1"/>
  <c r="G707" i="1" s="1"/>
  <c r="I707" i="1" s="1"/>
  <c r="E576" i="2"/>
  <c r="E575" i="2"/>
  <c r="F306" i="1"/>
  <c r="G306" i="1" s="1"/>
  <c r="I306" i="1" s="1"/>
  <c r="E115" i="2"/>
  <c r="F375" i="1"/>
  <c r="G375" i="1" s="1"/>
  <c r="I375" i="1" s="1"/>
  <c r="E169" i="2"/>
  <c r="F909" i="1"/>
  <c r="G909" i="1" s="1"/>
  <c r="I909" i="1" s="1"/>
  <c r="E706" i="2"/>
  <c r="F365" i="1"/>
  <c r="G365" i="1" s="1"/>
  <c r="I365" i="1" s="1"/>
  <c r="E160" i="2"/>
  <c r="F893" i="1"/>
  <c r="G893" i="1" s="1"/>
  <c r="I893" i="1" s="1"/>
  <c r="E696" i="2"/>
  <c r="F629" i="1"/>
  <c r="G629" i="1" s="1"/>
  <c r="I629" i="1" s="1"/>
  <c r="E535" i="2"/>
  <c r="F372" i="1"/>
  <c r="G372" i="1" s="1"/>
  <c r="I372" i="1" s="1"/>
  <c r="E166" i="2"/>
  <c r="F956" i="1"/>
  <c r="G956" i="1" s="1"/>
  <c r="K956" i="1" s="1"/>
  <c r="E738" i="2"/>
  <c r="E210" i="2"/>
  <c r="F416" i="1"/>
  <c r="G416" i="1" s="1"/>
  <c r="I416" i="1" s="1"/>
  <c r="F432" i="1"/>
  <c r="G432" i="1" s="1"/>
  <c r="I432" i="1" s="1"/>
  <c r="E226" i="2"/>
  <c r="E658" i="2"/>
  <c r="F850" i="1"/>
  <c r="G850" i="1" s="1"/>
  <c r="I850" i="1" s="1"/>
  <c r="F393" i="1"/>
  <c r="G393" i="1" s="1"/>
  <c r="I393" i="1" s="1"/>
  <c r="E187" i="2"/>
  <c r="F411" i="1"/>
  <c r="G411" i="1" s="1"/>
  <c r="I411" i="1" s="1"/>
  <c r="E205" i="2"/>
  <c r="F907" i="1"/>
  <c r="G907" i="1" s="1"/>
  <c r="I907" i="1" s="1"/>
  <c r="E704" i="2"/>
  <c r="F723" i="1"/>
  <c r="G723" i="1" s="1"/>
  <c r="I723" i="1" s="1"/>
  <c r="E583" i="2"/>
  <c r="F360" i="1"/>
  <c r="G360" i="1" s="1"/>
  <c r="I360" i="1" s="1"/>
  <c r="E155" i="2"/>
  <c r="F303" i="1"/>
  <c r="G303" i="1" s="1"/>
  <c r="I303" i="1" s="1"/>
  <c r="E113" i="2"/>
  <c r="F674" i="1"/>
  <c r="G674" i="1" s="1"/>
  <c r="I674" i="1" s="1"/>
  <c r="E558" i="2"/>
  <c r="F427" i="1"/>
  <c r="G427" i="1" s="1"/>
  <c r="I427" i="1" s="1"/>
  <c r="E221" i="2"/>
  <c r="F913" i="1"/>
  <c r="G913" i="1" s="1"/>
  <c r="I913" i="1" s="1"/>
  <c r="E709" i="2"/>
  <c r="F765" i="1"/>
  <c r="G765" i="1" s="1"/>
  <c r="E605" i="2"/>
  <c r="F293" i="1"/>
  <c r="G293" i="1" s="1"/>
  <c r="I293" i="1" s="1"/>
  <c r="E107" i="2"/>
  <c r="F272" i="1"/>
  <c r="G272" i="1" s="1"/>
  <c r="I272" i="1" s="1"/>
  <c r="E92" i="2"/>
  <c r="F825" i="1"/>
  <c r="G825" i="1" s="1"/>
  <c r="K825" i="1" s="1"/>
  <c r="E638" i="2"/>
  <c r="F587" i="1"/>
  <c r="G587" i="1" s="1"/>
  <c r="I587" i="1" s="1"/>
  <c r="E514" i="2"/>
  <c r="F443" i="1"/>
  <c r="G443" i="1" s="1"/>
  <c r="I443" i="1" s="1"/>
  <c r="E237" i="2"/>
  <c r="F359" i="1"/>
  <c r="G359" i="1" s="1"/>
  <c r="I359" i="1" s="1"/>
  <c r="E154" i="2"/>
  <c r="F703" i="1"/>
  <c r="G703" i="1" s="1"/>
  <c r="I703" i="1" s="1"/>
  <c r="E573" i="2"/>
  <c r="F356" i="1"/>
  <c r="G356" i="1" s="1"/>
  <c r="I356" i="1" s="1"/>
  <c r="E151" i="2"/>
  <c r="F419" i="1"/>
  <c r="G419" i="1" s="1"/>
  <c r="I419" i="1" s="1"/>
  <c r="E213" i="2"/>
  <c r="F873" i="1"/>
  <c r="G873" i="1" s="1"/>
  <c r="I873" i="1" s="1"/>
  <c r="E680" i="2"/>
  <c r="F571" i="1"/>
  <c r="G571" i="1" s="1"/>
  <c r="I571" i="1" s="1"/>
  <c r="E506" i="2"/>
  <c r="F446" i="1"/>
  <c r="G446" i="1" s="1"/>
  <c r="I446" i="1" s="1"/>
  <c r="E240" i="2"/>
  <c r="F186" i="1"/>
  <c r="G186" i="1" s="1"/>
  <c r="I186" i="1" s="1"/>
  <c r="E29" i="2"/>
  <c r="E206" i="2"/>
  <c r="F412" i="1"/>
  <c r="G412" i="1" s="1"/>
  <c r="I412" i="1" s="1"/>
  <c r="F838" i="1"/>
  <c r="G838" i="1" s="1"/>
  <c r="I838" i="1" s="1"/>
  <c r="E648" i="2"/>
  <c r="F280" i="1"/>
  <c r="G280" i="1" s="1"/>
  <c r="I280" i="1" s="1"/>
  <c r="E101" i="2"/>
  <c r="F388" i="1"/>
  <c r="G388" i="1" s="1"/>
  <c r="I388" i="1" s="1"/>
  <c r="E182" i="2"/>
  <c r="F884" i="1"/>
  <c r="G884" i="1" s="1"/>
  <c r="I884" i="1" s="1"/>
  <c r="E689" i="2"/>
  <c r="F342" i="1"/>
  <c r="G342" i="1" s="1"/>
  <c r="I342" i="1" s="1"/>
  <c r="E143" i="2"/>
  <c r="F605" i="1"/>
  <c r="G605" i="1" s="1"/>
  <c r="I605" i="1" s="1"/>
  <c r="E523" i="2"/>
  <c r="F308" i="1"/>
  <c r="G308" i="1" s="1"/>
  <c r="I308" i="1" s="1"/>
  <c r="E116" i="2"/>
  <c r="F448" i="1"/>
  <c r="G448" i="1" s="1"/>
  <c r="I448" i="1" s="1"/>
  <c r="E242" i="2"/>
  <c r="F743" i="1"/>
  <c r="G743" i="1" s="1"/>
  <c r="I743" i="1" s="1"/>
  <c r="E593" i="2"/>
  <c r="F501" i="1"/>
  <c r="G501" i="1" s="1"/>
  <c r="I501" i="1" s="1"/>
  <c r="E470" i="2"/>
  <c r="F875" i="1"/>
  <c r="G875" i="1" s="1"/>
  <c r="I875" i="1" s="1"/>
  <c r="E682" i="2"/>
  <c r="F643" i="1"/>
  <c r="G643" i="1" s="1"/>
  <c r="I643" i="1" s="1"/>
  <c r="E542" i="2"/>
  <c r="F247" i="1"/>
  <c r="G247" i="1" s="1"/>
  <c r="I247" i="1" s="1"/>
  <c r="E81" i="2"/>
  <c r="E80" i="2"/>
  <c r="E79" i="2"/>
  <c r="F394" i="1"/>
  <c r="G394" i="1" s="1"/>
  <c r="I394" i="1" s="1"/>
  <c r="E188" i="2"/>
  <c r="F854" i="1"/>
  <c r="G854" i="1" s="1"/>
  <c r="I854" i="1" s="1"/>
  <c r="E662" i="2"/>
  <c r="F349" i="1"/>
  <c r="G349" i="1" s="1"/>
  <c r="I349" i="1" s="1"/>
  <c r="E444" i="2"/>
  <c r="F421" i="1"/>
  <c r="G421" i="1" s="1"/>
  <c r="I421" i="1" s="1"/>
  <c r="E215" i="2"/>
  <c r="F271" i="1"/>
  <c r="G271" i="1" s="1"/>
  <c r="I271" i="1" s="1"/>
  <c r="E91" i="2"/>
  <c r="F343" i="1"/>
  <c r="G343" i="1" s="1"/>
  <c r="I343" i="1" s="1"/>
  <c r="E144" i="2"/>
  <c r="F391" i="1"/>
  <c r="G391" i="1" s="1"/>
  <c r="I391" i="1" s="1"/>
  <c r="E185" i="2"/>
  <c r="F796" i="1"/>
  <c r="G796" i="1" s="1"/>
  <c r="I796" i="1" s="1"/>
  <c r="E621" i="2"/>
  <c r="F455" i="1"/>
  <c r="G455" i="1" s="1"/>
  <c r="I455" i="1" s="1"/>
  <c r="E249" i="2"/>
  <c r="E156" i="2"/>
  <c r="F361" i="1"/>
  <c r="G361" i="1" s="1"/>
  <c r="I361" i="1" s="1"/>
  <c r="F368" i="1"/>
  <c r="G368" i="1" s="1"/>
  <c r="I368" i="1" s="1"/>
  <c r="E163" i="2"/>
  <c r="F544" i="1"/>
  <c r="G544" i="1" s="1"/>
  <c r="I544" i="1" s="1"/>
  <c r="E492" i="2"/>
  <c r="F444" i="1"/>
  <c r="G444" i="1" s="1"/>
  <c r="I444" i="1" s="1"/>
  <c r="E238" i="2"/>
  <c r="F278" i="1"/>
  <c r="G278" i="1" s="1"/>
  <c r="I278" i="1" s="1"/>
  <c r="E99" i="2"/>
  <c r="F528" i="1"/>
  <c r="G528" i="1" s="1"/>
  <c r="I528" i="1" s="1"/>
  <c r="E484" i="2"/>
  <c r="F418" i="1"/>
  <c r="G418" i="1" s="1"/>
  <c r="I418" i="1" s="1"/>
  <c r="E212" i="2"/>
  <c r="F424" i="1"/>
  <c r="G424" i="1" s="1"/>
  <c r="I424" i="1" s="1"/>
  <c r="E218" i="2"/>
  <c r="F881" i="1"/>
  <c r="G881" i="1" s="1"/>
  <c r="K881" i="1" s="1"/>
  <c r="E687" i="2"/>
  <c r="F711" i="1"/>
  <c r="G711" i="1" s="1"/>
  <c r="I711" i="1" s="1"/>
  <c r="E577" i="2"/>
  <c r="F282" i="1"/>
  <c r="G282" i="1" s="1"/>
  <c r="I282" i="1" s="1"/>
  <c r="E102" i="2"/>
  <c r="F858" i="1"/>
  <c r="G858" i="1" s="1"/>
  <c r="I858" i="1" s="1"/>
  <c r="E666" i="2"/>
  <c r="F132" i="1"/>
  <c r="G132" i="1" s="1"/>
  <c r="I132" i="1" s="1"/>
  <c r="E364" i="2"/>
  <c r="E365" i="2"/>
  <c r="F302" i="1"/>
  <c r="G302" i="1" s="1"/>
  <c r="I302" i="1" s="1"/>
  <c r="E112" i="2"/>
  <c r="F856" i="1"/>
  <c r="G856" i="1" s="1"/>
  <c r="I856" i="1" s="1"/>
  <c r="E664" i="2"/>
  <c r="F579" i="1"/>
  <c r="G579" i="1" s="1"/>
  <c r="I579" i="1" s="1"/>
  <c r="E510" i="2"/>
  <c r="F433" i="1"/>
  <c r="G433" i="1" s="1"/>
  <c r="I433" i="1" s="1"/>
  <c r="E227" i="2"/>
  <c r="F331" i="1"/>
  <c r="G331" i="1" s="1"/>
  <c r="I331" i="1" s="1"/>
  <c r="E132" i="2"/>
  <c r="F358" i="1"/>
  <c r="G358" i="1" s="1"/>
  <c r="I358" i="1" s="1"/>
  <c r="E153" i="2"/>
  <c r="F829" i="1"/>
  <c r="G829" i="1" s="1"/>
  <c r="I829" i="1" s="1"/>
  <c r="E640" i="2"/>
  <c r="F116" i="1"/>
  <c r="G116" i="1" s="1"/>
  <c r="J116" i="1" s="1"/>
  <c r="E348" i="2"/>
  <c r="F363" i="1"/>
  <c r="G363" i="1" s="1"/>
  <c r="I363" i="1" s="1"/>
  <c r="E158" i="2"/>
  <c r="F100" i="1"/>
  <c r="G100" i="1" s="1"/>
  <c r="J100" i="1" s="1"/>
  <c r="E332" i="2"/>
  <c r="E136" i="2"/>
  <c r="F335" i="1"/>
  <c r="G335" i="1" s="1"/>
  <c r="I335" i="1" s="1"/>
  <c r="F769" i="1"/>
  <c r="G769" i="1" s="1"/>
  <c r="K769" i="1" s="1"/>
  <c r="E607" i="2"/>
  <c r="F352" i="1"/>
  <c r="G352" i="1" s="1"/>
  <c r="I352" i="1" s="1"/>
  <c r="E149" i="2"/>
  <c r="F265" i="1"/>
  <c r="G265" i="1" s="1"/>
  <c r="I265" i="1" s="1"/>
  <c r="E86" i="2"/>
  <c r="F939" i="1"/>
  <c r="G939" i="1" s="1"/>
  <c r="J939" i="1" s="1"/>
  <c r="E729" i="2"/>
  <c r="F256" i="1"/>
  <c r="G256" i="1" s="1"/>
  <c r="I256" i="1" s="1"/>
  <c r="E412" i="2"/>
  <c r="F318" i="1"/>
  <c r="G318" i="1" s="1"/>
  <c r="I318" i="1" s="1"/>
  <c r="E121" i="2"/>
  <c r="F174" i="1"/>
  <c r="G174" i="1" s="1"/>
  <c r="I174" i="1" s="1"/>
  <c r="E396" i="2"/>
  <c r="F407" i="1"/>
  <c r="G407" i="1" s="1"/>
  <c r="I407" i="1" s="1"/>
  <c r="E201" i="2"/>
  <c r="F862" i="1"/>
  <c r="G862" i="1" s="1"/>
  <c r="I862" i="1" s="1"/>
  <c r="E670" i="2"/>
  <c r="F658" i="1"/>
  <c r="G658" i="1" s="1"/>
  <c r="I658" i="1" s="1"/>
  <c r="E550" i="2"/>
  <c r="F404" i="1"/>
  <c r="G404" i="1" s="1"/>
  <c r="I404" i="1" s="1"/>
  <c r="E198" i="2"/>
  <c r="F832" i="1"/>
  <c r="G832" i="1" s="1"/>
  <c r="I832" i="1" s="1"/>
  <c r="E642" i="2"/>
  <c r="F46" i="1"/>
  <c r="G46" i="1" s="1"/>
  <c r="I46" i="1" s="1"/>
  <c r="E278" i="2"/>
  <c r="F387" i="1"/>
  <c r="G387" i="1" s="1"/>
  <c r="I387" i="1" s="1"/>
  <c r="E181" i="2"/>
  <c r="F846" i="1"/>
  <c r="G846" i="1" s="1"/>
  <c r="I846" i="1" s="1"/>
  <c r="E654" i="2"/>
  <c r="F481" i="1"/>
  <c r="G481" i="1" s="1"/>
  <c r="I481" i="1" s="1"/>
  <c r="E460" i="2"/>
  <c r="F290" i="1"/>
  <c r="G290" i="1" s="1"/>
  <c r="I290" i="1" s="1"/>
  <c r="E106" i="2"/>
  <c r="F187" i="1"/>
  <c r="G187" i="1" s="1"/>
  <c r="I187" i="1" s="1"/>
  <c r="E30" i="2"/>
  <c r="F800" i="1"/>
  <c r="G800" i="1" s="1"/>
  <c r="I800" i="1" s="1"/>
  <c r="E623" i="2"/>
  <c r="F175" i="1"/>
  <c r="G175" i="1" s="1"/>
  <c r="I175" i="1" s="1"/>
  <c r="E20" i="2"/>
  <c r="F932" i="1"/>
  <c r="G932" i="1" s="1"/>
  <c r="I932" i="1" s="1"/>
  <c r="E724" i="2"/>
  <c r="E111" i="2"/>
  <c r="F296" i="1"/>
  <c r="G296" i="1" s="1"/>
  <c r="I296" i="1" s="1"/>
  <c r="F328" i="1"/>
  <c r="G328" i="1" s="1"/>
  <c r="I328" i="1" s="1"/>
  <c r="E129" i="2"/>
  <c r="F245" i="1"/>
  <c r="G245" i="1" s="1"/>
  <c r="I245" i="1" s="1"/>
  <c r="E78" i="2"/>
  <c r="F727" i="1"/>
  <c r="G727" i="1" s="1"/>
  <c r="I727" i="1" s="1"/>
  <c r="E585" i="2"/>
  <c r="E222" i="2"/>
  <c r="F428" i="1"/>
  <c r="G428" i="1" s="1"/>
  <c r="I428" i="1" s="1"/>
  <c r="F225" i="1"/>
  <c r="G225" i="1" s="1"/>
  <c r="I225" i="1" s="1"/>
  <c r="E59" i="2"/>
  <c r="F901" i="1"/>
  <c r="G901" i="1" s="1"/>
  <c r="I901" i="1" s="1"/>
  <c r="E701" i="2"/>
  <c r="F84" i="1"/>
  <c r="G84" i="1" s="1"/>
  <c r="I84" i="1" s="1"/>
  <c r="E316" i="2"/>
  <c r="F294" i="1"/>
  <c r="G294" i="1" s="1"/>
  <c r="I294" i="1" s="1"/>
  <c r="E108" i="2"/>
  <c r="E109" i="2"/>
  <c r="F274" i="1"/>
  <c r="G274" i="1" s="1"/>
  <c r="I274" i="1" s="1"/>
  <c r="E94" i="2"/>
  <c r="F198" i="1"/>
  <c r="G198" i="1" s="1"/>
  <c r="I198" i="1" s="1"/>
  <c r="E39" i="2"/>
  <c r="F900" i="1"/>
  <c r="G900" i="1" s="1"/>
  <c r="I900" i="1" s="1"/>
  <c r="E700" i="2"/>
  <c r="F68" i="1"/>
  <c r="G68" i="1" s="1"/>
  <c r="I68" i="1" s="1"/>
  <c r="E300" i="2"/>
  <c r="F285" i="1"/>
  <c r="G285" i="1" s="1"/>
  <c r="I285" i="1" s="1"/>
  <c r="E103" i="2"/>
  <c r="F376" i="1"/>
  <c r="G376" i="1" s="1"/>
  <c r="I376" i="1" s="1"/>
  <c r="E170" i="2"/>
  <c r="F848" i="1"/>
  <c r="G848" i="1" s="1"/>
  <c r="I848" i="1" s="1"/>
  <c r="E656" i="2"/>
  <c r="F595" i="1"/>
  <c r="G595" i="1" s="1"/>
  <c r="I595" i="1" s="1"/>
  <c r="E518" i="2"/>
  <c r="F454" i="1"/>
  <c r="G454" i="1" s="1"/>
  <c r="I454" i="1" s="1"/>
  <c r="E248" i="2"/>
  <c r="F357" i="1"/>
  <c r="G357" i="1" s="1"/>
  <c r="I357" i="1" s="1"/>
  <c r="E152" i="2"/>
  <c r="F812" i="1"/>
  <c r="G812" i="1" s="1"/>
  <c r="I812" i="1" s="1"/>
  <c r="E629" i="2"/>
  <c r="F346" i="1"/>
  <c r="G346" i="1" s="1"/>
  <c r="I346" i="1" s="1"/>
  <c r="E146" i="2"/>
  <c r="F253" i="1"/>
  <c r="G253" i="1" s="1"/>
  <c r="I253" i="1" s="1"/>
  <c r="E82" i="2"/>
  <c r="F804" i="1"/>
  <c r="G804" i="1" s="1"/>
  <c r="I804" i="1" s="1"/>
  <c r="E625" i="2"/>
  <c r="F30" i="1"/>
  <c r="G30" i="1" s="1"/>
  <c r="I30" i="1" s="1"/>
  <c r="E262" i="2"/>
  <c r="F417" i="1"/>
  <c r="G417" i="1" s="1"/>
  <c r="I417" i="1" s="1"/>
  <c r="E211" i="2"/>
  <c r="F305" i="1"/>
  <c r="G305" i="1" s="1"/>
  <c r="I305" i="1" s="1"/>
  <c r="E114" i="2"/>
  <c r="F943" i="1"/>
  <c r="G943" i="1" s="1"/>
  <c r="K943" i="1" s="1"/>
  <c r="E731" i="2"/>
  <c r="F772" i="1"/>
  <c r="G772" i="1" s="1"/>
  <c r="I772" i="1" s="1"/>
  <c r="E609" i="2"/>
  <c r="F735" i="1"/>
  <c r="G735" i="1" s="1"/>
  <c r="I735" i="1" s="1"/>
  <c r="E589" i="2"/>
  <c r="F164" i="1"/>
  <c r="G164" i="1" s="1"/>
  <c r="I164" i="1" s="1"/>
  <c r="E14" i="2"/>
  <c r="F436" i="1"/>
  <c r="G436" i="1" s="1"/>
  <c r="I436" i="1" s="1"/>
  <c r="E230" i="2"/>
  <c r="E97" i="2"/>
  <c r="F276" i="1"/>
  <c r="G276" i="1" s="1"/>
  <c r="I276" i="1" s="1"/>
  <c r="F227" i="1"/>
  <c r="G227" i="1" s="1"/>
  <c r="I227" i="1" s="1"/>
  <c r="E61" i="2"/>
  <c r="F613" i="1"/>
  <c r="G613" i="1" s="1"/>
  <c r="I613" i="1" s="1"/>
  <c r="E527" i="2"/>
  <c r="F295" i="1"/>
  <c r="G295" i="1" s="1"/>
  <c r="I295" i="1" s="1"/>
  <c r="E110" i="2"/>
  <c r="F951" i="1"/>
  <c r="G951" i="1" s="1"/>
  <c r="K951" i="1" s="1"/>
  <c r="E735" i="2"/>
  <c r="F818" i="1"/>
  <c r="G818" i="1" s="1"/>
  <c r="I818" i="1" s="1"/>
  <c r="E633" i="2"/>
  <c r="F59" i="1"/>
  <c r="G59" i="1" s="1"/>
  <c r="I59" i="1" s="1"/>
  <c r="E291" i="2"/>
  <c r="F413" i="1"/>
  <c r="G413" i="1" s="1"/>
  <c r="I413" i="1" s="1"/>
  <c r="E207" i="2"/>
  <c r="F864" i="1"/>
  <c r="G864" i="1" s="1"/>
  <c r="I864" i="1" s="1"/>
  <c r="E672" i="2"/>
  <c r="F55" i="1"/>
  <c r="G55" i="1" s="1"/>
  <c r="I55" i="1" s="1"/>
  <c r="E287" i="2"/>
  <c r="F449" i="1"/>
  <c r="G449" i="1" s="1"/>
  <c r="I449" i="1" s="1"/>
  <c r="E243" i="2"/>
  <c r="F261" i="1"/>
  <c r="G261" i="1" s="1"/>
  <c r="I261" i="1" s="1"/>
  <c r="E84" i="2"/>
  <c r="F362" i="1"/>
  <c r="G362" i="1" s="1"/>
  <c r="I362" i="1" s="1"/>
  <c r="E157" i="2"/>
  <c r="F836" i="1"/>
  <c r="G836" i="1" s="1"/>
  <c r="I836" i="1" s="1"/>
  <c r="E646" i="2"/>
  <c r="F512" i="1"/>
  <c r="G512" i="1" s="1"/>
  <c r="I512" i="1" s="1"/>
  <c r="E476" i="2"/>
  <c r="F347" i="1"/>
  <c r="G347" i="1" s="1"/>
  <c r="I347" i="1" s="1"/>
  <c r="E147" i="2"/>
  <c r="F949" i="1"/>
  <c r="G949" i="1" s="1"/>
  <c r="K949" i="1" s="1"/>
  <c r="E734" i="2"/>
  <c r="F780" i="1"/>
  <c r="G780" i="1" s="1"/>
  <c r="I780" i="1" s="1"/>
  <c r="E613" i="2"/>
  <c r="F338" i="1"/>
  <c r="G338" i="1" s="1"/>
  <c r="I338" i="1" s="1"/>
  <c r="E139" i="2"/>
  <c r="F188" i="1"/>
  <c r="G188" i="1" s="1"/>
  <c r="I188" i="1" s="1"/>
  <c r="E31" i="2"/>
  <c r="F435" i="1"/>
  <c r="G435" i="1" s="1"/>
  <c r="I435" i="1" s="1"/>
  <c r="E229" i="2"/>
  <c r="F935" i="1"/>
  <c r="G935" i="1" s="1"/>
  <c r="K935" i="1" s="1"/>
  <c r="E727" i="2"/>
  <c r="E728" i="2"/>
  <c r="F24" i="1"/>
  <c r="G24" i="1" s="1"/>
  <c r="I24" i="1" s="1"/>
  <c r="E256" i="2"/>
  <c r="F403" i="1"/>
  <c r="G403" i="1" s="1"/>
  <c r="I403" i="1" s="1"/>
  <c r="E197" i="2"/>
  <c r="I782" i="1"/>
  <c r="C12" i="1"/>
  <c r="C11" i="3"/>
  <c r="C11" i="1"/>
  <c r="C12" i="3"/>
  <c r="AC398" i="3" l="1"/>
  <c r="AF666" i="3"/>
  <c r="AF308" i="3"/>
  <c r="I666" i="3"/>
  <c r="I646" i="3"/>
  <c r="I308" i="3"/>
  <c r="I477" i="3"/>
  <c r="AC371" i="3"/>
  <c r="AF477" i="3"/>
  <c r="I330" i="3"/>
  <c r="AF371" i="3"/>
  <c r="O979" i="3"/>
  <c r="O970" i="3"/>
  <c r="AJ970" i="3"/>
  <c r="AK970" i="3"/>
  <c r="AI970" i="3"/>
  <c r="AH979" i="3"/>
  <c r="O1051" i="1"/>
  <c r="O1050" i="1"/>
  <c r="I557" i="3"/>
  <c r="AF304" i="3"/>
  <c r="AF330" i="3"/>
  <c r="I497" i="3"/>
  <c r="AF347" i="3"/>
  <c r="AC497" i="3"/>
  <c r="I347" i="3"/>
  <c r="I476" i="3"/>
  <c r="AC589" i="3"/>
  <c r="I386" i="3"/>
  <c r="AF476" i="3"/>
  <c r="I723" i="3"/>
  <c r="AC386" i="3"/>
  <c r="I643" i="3"/>
  <c r="O1042" i="1"/>
  <c r="I323" i="3"/>
  <c r="AF323" i="3"/>
  <c r="I502" i="3"/>
  <c r="AC369" i="3"/>
  <c r="AF623" i="3"/>
  <c r="AF211" i="3"/>
  <c r="I233" i="3"/>
  <c r="AC502" i="3"/>
  <c r="I661" i="3"/>
  <c r="AF674" i="3"/>
  <c r="AC323" i="3"/>
  <c r="I302" i="3"/>
  <c r="AC661" i="3"/>
  <c r="AC302" i="3"/>
  <c r="AF192" i="3"/>
  <c r="AF614" i="3"/>
  <c r="AC192" i="3"/>
  <c r="I695" i="3"/>
  <c r="AF678" i="3"/>
  <c r="I678" i="3"/>
  <c r="AK973" i="3"/>
  <c r="I614" i="3"/>
  <c r="AF695" i="3"/>
  <c r="I410" i="3"/>
  <c r="AF314" i="3"/>
  <c r="AF167" i="3"/>
  <c r="H211" i="3"/>
  <c r="AF504" i="3"/>
  <c r="I504" i="3"/>
  <c r="AC504" i="3"/>
  <c r="AJ973" i="3"/>
  <c r="AH973" i="3" s="1"/>
  <c r="AF259" i="3"/>
  <c r="AC410" i="3"/>
  <c r="I167" i="3"/>
  <c r="I473" i="3"/>
  <c r="AF419" i="3"/>
  <c r="O971" i="3"/>
  <c r="AJ971" i="3"/>
  <c r="AK971" i="3"/>
  <c r="AI971" i="3"/>
  <c r="O1048" i="1"/>
  <c r="AJ969" i="3"/>
  <c r="AK969" i="3"/>
  <c r="AI969" i="3"/>
  <c r="AK978" i="3"/>
  <c r="O977" i="3"/>
  <c r="AJ977" i="3"/>
  <c r="AK977" i="3"/>
  <c r="AI977" i="3"/>
  <c r="AF180" i="3"/>
  <c r="AC529" i="3"/>
  <c r="AC357" i="3"/>
  <c r="AF529" i="3"/>
  <c r="AC545" i="3"/>
  <c r="AF400" i="3"/>
  <c r="I357" i="3"/>
  <c r="AC133" i="3"/>
  <c r="AC180" i="3"/>
  <c r="I545" i="3"/>
  <c r="I400" i="3"/>
  <c r="AF341" i="3"/>
  <c r="I133" i="3"/>
  <c r="I341" i="3"/>
  <c r="AJ978" i="3"/>
  <c r="AH978" i="3" s="1"/>
  <c r="K968" i="3"/>
  <c r="K976" i="3"/>
  <c r="AC623" i="3"/>
  <c r="O978" i="3"/>
  <c r="O969" i="3"/>
  <c r="O1049" i="1"/>
  <c r="O1041" i="1"/>
  <c r="AF516" i="3"/>
  <c r="AC516" i="3"/>
  <c r="I516" i="3"/>
  <c r="I317" i="3"/>
  <c r="AF317" i="3"/>
  <c r="AC317" i="3"/>
  <c r="AF438" i="3"/>
  <c r="AC438" i="3"/>
  <c r="I438" i="3"/>
  <c r="AC578" i="3"/>
  <c r="I578" i="3"/>
  <c r="AF578" i="3"/>
  <c r="AF513" i="3"/>
  <c r="AC513" i="3"/>
  <c r="I513" i="3"/>
  <c r="AF231" i="3"/>
  <c r="K231" i="3"/>
  <c r="AC231" i="3"/>
  <c r="I875" i="3"/>
  <c r="AC875" i="3"/>
  <c r="AF875" i="3"/>
  <c r="AF421" i="3"/>
  <c r="AC421" i="3"/>
  <c r="I421" i="3"/>
  <c r="AC472" i="3"/>
  <c r="I472" i="3"/>
  <c r="AF472" i="3"/>
  <c r="AF540" i="3"/>
  <c r="AC540" i="3"/>
  <c r="I540" i="3"/>
  <c r="I598" i="3"/>
  <c r="AC598" i="3"/>
  <c r="AF598" i="3"/>
  <c r="AF656" i="3"/>
  <c r="K656" i="3"/>
  <c r="AC656" i="3"/>
  <c r="AC691" i="3"/>
  <c r="AC486" i="3"/>
  <c r="I486" i="3"/>
  <c r="AF486" i="3"/>
  <c r="AC354" i="3"/>
  <c r="I354" i="3"/>
  <c r="AF354" i="3"/>
  <c r="AC232" i="3"/>
  <c r="I232" i="3"/>
  <c r="AF232" i="3"/>
  <c r="AF315" i="3"/>
  <c r="AC315" i="3"/>
  <c r="I315" i="3"/>
  <c r="AC216" i="3"/>
  <c r="AF216" i="3"/>
  <c r="I216" i="3"/>
  <c r="AF256" i="3"/>
  <c r="AC256" i="3"/>
  <c r="I256" i="3"/>
  <c r="AF507" i="3"/>
  <c r="I507" i="3"/>
  <c r="AC507" i="3"/>
  <c r="AC273" i="3"/>
  <c r="I273" i="3"/>
  <c r="AF273" i="3"/>
  <c r="AC443" i="3"/>
  <c r="I443" i="3"/>
  <c r="AF443" i="3"/>
  <c r="I150" i="3"/>
  <c r="AC150" i="3"/>
  <c r="AF150" i="3"/>
  <c r="AC144" i="3"/>
  <c r="J144" i="3"/>
  <c r="AF144" i="3"/>
  <c r="I352" i="3"/>
  <c r="AC352" i="3"/>
  <c r="AF352" i="3"/>
  <c r="K380" i="3"/>
  <c r="AF380" i="3"/>
  <c r="AC380" i="3"/>
  <c r="AF645" i="3"/>
  <c r="AC645" i="3"/>
  <c r="I645" i="3"/>
  <c r="K928" i="3"/>
  <c r="AF928" i="3"/>
  <c r="AC928" i="3"/>
  <c r="AF313" i="3"/>
  <c r="AC313" i="3"/>
  <c r="I313" i="3"/>
  <c r="AF560" i="3"/>
  <c r="AC560" i="3"/>
  <c r="I560" i="3"/>
  <c r="AC104" i="3"/>
  <c r="I104" i="3"/>
  <c r="AF104" i="3"/>
  <c r="AF649" i="3"/>
  <c r="AC649" i="3"/>
  <c r="I649" i="3"/>
  <c r="AF105" i="3"/>
  <c r="AC105" i="3"/>
  <c r="I105" i="3"/>
  <c r="AF146" i="3"/>
  <c r="AC146" i="3"/>
  <c r="J146" i="3"/>
  <c r="AC489" i="3"/>
  <c r="I489" i="3"/>
  <c r="AF489" i="3"/>
  <c r="I396" i="3"/>
  <c r="AF396" i="3"/>
  <c r="AC396" i="3"/>
  <c r="AC411" i="3"/>
  <c r="I411" i="3"/>
  <c r="AF411" i="3"/>
  <c r="AC654" i="3"/>
  <c r="I654" i="3"/>
  <c r="AF654" i="3"/>
  <c r="I112" i="3"/>
  <c r="AC112" i="3"/>
  <c r="AF112" i="3"/>
  <c r="I524" i="3"/>
  <c r="AF524" i="3"/>
  <c r="AC524" i="3"/>
  <c r="AC588" i="3"/>
  <c r="I588" i="3"/>
  <c r="AF588" i="3"/>
  <c r="AC432" i="3"/>
  <c r="I432" i="3"/>
  <c r="AF432" i="3"/>
  <c r="AC648" i="3"/>
  <c r="I648" i="3"/>
  <c r="AF648" i="3"/>
  <c r="AF124" i="3"/>
  <c r="AC124" i="3"/>
  <c r="J124" i="3"/>
  <c r="AF569" i="3"/>
  <c r="AC569" i="3"/>
  <c r="I569" i="3"/>
  <c r="AC159" i="3"/>
  <c r="J159" i="3"/>
  <c r="AF159" i="3"/>
  <c r="I474" i="3"/>
  <c r="AC474" i="3"/>
  <c r="AF474" i="3"/>
  <c r="AC434" i="3"/>
  <c r="AF434" i="3"/>
  <c r="K434" i="3"/>
  <c r="AF209" i="3"/>
  <c r="AC209" i="3"/>
  <c r="H209" i="3"/>
  <c r="AC527" i="3"/>
  <c r="I527" i="3"/>
  <c r="AF527" i="3"/>
  <c r="K601" i="3"/>
  <c r="AF601" i="3"/>
  <c r="AC601" i="3"/>
  <c r="AF508" i="3"/>
  <c r="AC508" i="3"/>
  <c r="I508" i="3"/>
  <c r="AC291" i="3"/>
  <c r="I291" i="3"/>
  <c r="AF291" i="3"/>
  <c r="AC249" i="3"/>
  <c r="AF249" i="3"/>
  <c r="K249" i="3"/>
  <c r="AF608" i="3"/>
  <c r="AC608" i="3"/>
  <c r="I608" i="3"/>
  <c r="I547" i="3"/>
  <c r="AF547" i="3"/>
  <c r="AC547" i="3"/>
  <c r="AF619" i="3"/>
  <c r="AC619" i="3"/>
  <c r="I619" i="3"/>
  <c r="AC522" i="3"/>
  <c r="I522" i="3"/>
  <c r="AF522" i="3"/>
  <c r="AC517" i="3"/>
  <c r="I517" i="3"/>
  <c r="AF517" i="3"/>
  <c r="AF299" i="3"/>
  <c r="AC299" i="3"/>
  <c r="I299" i="3"/>
  <c r="AC558" i="3"/>
  <c r="K558" i="3"/>
  <c r="AF558" i="3"/>
  <c r="I688" i="3"/>
  <c r="AC688" i="3"/>
  <c r="AF688" i="3"/>
  <c r="I89" i="3"/>
  <c r="AF89" i="3"/>
  <c r="AC89" i="3"/>
  <c r="AF550" i="3"/>
  <c r="AC550" i="3"/>
  <c r="I550" i="3"/>
  <c r="I185" i="3"/>
  <c r="AC185" i="3"/>
  <c r="AF185" i="3"/>
  <c r="AC697" i="3"/>
  <c r="I697" i="3"/>
  <c r="AF697" i="3"/>
  <c r="AC92" i="3"/>
  <c r="AF92" i="3"/>
  <c r="I92" i="3"/>
  <c r="AF175" i="3"/>
  <c r="AC175" i="3"/>
  <c r="I175" i="3"/>
  <c r="AF704" i="3"/>
  <c r="K704" i="3"/>
  <c r="AC704" i="3"/>
  <c r="AF320" i="3"/>
  <c r="AC320" i="3"/>
  <c r="I320" i="3"/>
  <c r="AC428" i="3"/>
  <c r="I428" i="3"/>
  <c r="AF428" i="3"/>
  <c r="AF437" i="3"/>
  <c r="AC437" i="3"/>
  <c r="I437" i="3"/>
  <c r="AC325" i="3"/>
  <c r="K325" i="3"/>
  <c r="AF325" i="3"/>
  <c r="AC366" i="3"/>
  <c r="AF366" i="3"/>
  <c r="I366" i="3"/>
  <c r="AF316" i="3"/>
  <c r="AC316" i="3"/>
  <c r="I316" i="3"/>
  <c r="AF610" i="3"/>
  <c r="I532" i="3"/>
  <c r="AF637" i="3"/>
  <c r="I637" i="3"/>
  <c r="AC637" i="3"/>
  <c r="AF470" i="3"/>
  <c r="AC470" i="3"/>
  <c r="I470" i="3"/>
  <c r="AF531" i="3"/>
  <c r="AC531" i="3"/>
  <c r="I531" i="3"/>
  <c r="I393" i="3"/>
  <c r="AF393" i="3"/>
  <c r="AC393" i="3"/>
  <c r="AF387" i="3"/>
  <c r="AC387" i="3"/>
  <c r="I387" i="3"/>
  <c r="AF488" i="3"/>
  <c r="AC488" i="3"/>
  <c r="I488" i="3"/>
  <c r="AC684" i="3"/>
  <c r="I684" i="3"/>
  <c r="AF684" i="3"/>
  <c r="AC135" i="3"/>
  <c r="I135" i="3"/>
  <c r="AF135" i="3"/>
  <c r="AC236" i="3"/>
  <c r="I236" i="3"/>
  <c r="AF236" i="3"/>
  <c r="AF414" i="3"/>
  <c r="AC414" i="3"/>
  <c r="I414" i="3"/>
  <c r="I348" i="3"/>
  <c r="AC348" i="3"/>
  <c r="AF348" i="3"/>
  <c r="AF161" i="3"/>
  <c r="AC161" i="3"/>
  <c r="I161" i="3"/>
  <c r="AF454" i="3"/>
  <c r="AC454" i="3"/>
  <c r="I454" i="3"/>
  <c r="I303" i="3"/>
  <c r="AF303" i="3"/>
  <c r="AC303" i="3"/>
  <c r="K607" i="3"/>
  <c r="AC607" i="3"/>
  <c r="AF607" i="3"/>
  <c r="I98" i="3"/>
  <c r="AC98" i="3"/>
  <c r="AF98" i="3"/>
  <c r="AC532" i="3"/>
  <c r="AF503" i="3"/>
  <c r="AC503" i="3"/>
  <c r="I503" i="3"/>
  <c r="AC312" i="3"/>
  <c r="AF312" i="3"/>
  <c r="I312" i="3"/>
  <c r="AF404" i="3"/>
  <c r="AC404" i="3"/>
  <c r="I404" i="3"/>
  <c r="AF85" i="3"/>
  <c r="AC85" i="3"/>
  <c r="J85" i="3"/>
  <c r="AF356" i="3"/>
  <c r="AC356" i="3"/>
  <c r="I356" i="3"/>
  <c r="AC424" i="3"/>
  <c r="I424" i="3"/>
  <c r="AF424" i="3"/>
  <c r="AC572" i="3"/>
  <c r="I572" i="3"/>
  <c r="AF572" i="3"/>
  <c r="AF640" i="3"/>
  <c r="AC640" i="3"/>
  <c r="I640" i="3"/>
  <c r="AF107" i="3"/>
  <c r="AC107" i="3"/>
  <c r="J107" i="3"/>
  <c r="AF290" i="3"/>
  <c r="AC290" i="3"/>
  <c r="I290" i="3"/>
  <c r="I218" i="3"/>
  <c r="AC218" i="3"/>
  <c r="AF218" i="3"/>
  <c r="AF326" i="3"/>
  <c r="AC326" i="3"/>
  <c r="I326" i="3"/>
  <c r="AC281" i="3"/>
  <c r="I281" i="3"/>
  <c r="AF281" i="3"/>
  <c r="AC401" i="3"/>
  <c r="AF401" i="3"/>
  <c r="K401" i="3"/>
  <c r="I295" i="3"/>
  <c r="AC295" i="3"/>
  <c r="AF295" i="3"/>
  <c r="AC698" i="3"/>
  <c r="AF698" i="3"/>
  <c r="I698" i="3"/>
  <c r="AF582" i="3"/>
  <c r="AC582" i="3"/>
  <c r="I582" i="3"/>
  <c r="AC433" i="3"/>
  <c r="I433" i="3"/>
  <c r="AF433" i="3"/>
  <c r="I195" i="3"/>
  <c r="AC195" i="3"/>
  <c r="AF195" i="3"/>
  <c r="AC287" i="3"/>
  <c r="AF287" i="3"/>
  <c r="I287" i="3"/>
  <c r="AC392" i="3"/>
  <c r="I392" i="3"/>
  <c r="AF392" i="3"/>
  <c r="AF609" i="3"/>
  <c r="AC609" i="3"/>
  <c r="I609" i="3"/>
  <c r="AF594" i="3"/>
  <c r="AC594" i="3"/>
  <c r="I594" i="3"/>
  <c r="AC444" i="3"/>
  <c r="AF444" i="3"/>
  <c r="I444" i="3"/>
  <c r="AF189" i="3"/>
  <c r="I189" i="3"/>
  <c r="AC189" i="3"/>
  <c r="AC260" i="3"/>
  <c r="AF260" i="3"/>
  <c r="I260" i="3"/>
  <c r="AC533" i="3"/>
  <c r="I533" i="3"/>
  <c r="AF533" i="3"/>
  <c r="AF374" i="3"/>
  <c r="AC374" i="3"/>
  <c r="I374" i="3"/>
  <c r="I335" i="3"/>
  <c r="AF335" i="3"/>
  <c r="AC335" i="3"/>
  <c r="AC279" i="3"/>
  <c r="I279" i="3"/>
  <c r="AF279" i="3"/>
  <c r="AF573" i="3"/>
  <c r="AC573" i="3"/>
  <c r="I573" i="3"/>
  <c r="AC463" i="3"/>
  <c r="I463" i="3"/>
  <c r="AF463" i="3"/>
  <c r="AF280" i="3"/>
  <c r="I280" i="3"/>
  <c r="AC280" i="3"/>
  <c r="AC418" i="3"/>
  <c r="I418" i="3"/>
  <c r="AF418" i="3"/>
  <c r="AC436" i="3"/>
  <c r="AF436" i="3"/>
  <c r="I436" i="3"/>
  <c r="AC461" i="3"/>
  <c r="I461" i="3"/>
  <c r="AF461" i="3"/>
  <c r="AF468" i="3"/>
  <c r="AC468" i="3"/>
  <c r="I468" i="3"/>
  <c r="AC612" i="3"/>
  <c r="I612" i="3"/>
  <c r="AF612" i="3"/>
  <c r="AF922" i="3"/>
  <c r="AC922" i="3"/>
  <c r="J922" i="3"/>
  <c r="AC544" i="3"/>
  <c r="I544" i="3"/>
  <c r="AF544" i="3"/>
  <c r="AF675" i="3"/>
  <c r="K675" i="3"/>
  <c r="AC675" i="3"/>
  <c r="I490" i="3"/>
  <c r="AF490" i="3"/>
  <c r="AC490" i="3"/>
  <c r="AC559" i="3"/>
  <c r="I559" i="3"/>
  <c r="AF559" i="3"/>
  <c r="AF318" i="3"/>
  <c r="AC318" i="3"/>
  <c r="I318" i="3"/>
  <c r="AC946" i="3"/>
  <c r="K946" i="3"/>
  <c r="AF946" i="3"/>
  <c r="AC168" i="3"/>
  <c r="I168" i="3"/>
  <c r="AF168" i="3"/>
  <c r="AC115" i="3"/>
  <c r="J115" i="3"/>
  <c r="AF115" i="3"/>
  <c r="AC282" i="3"/>
  <c r="AF282" i="3"/>
  <c r="I282" i="3"/>
  <c r="AF653" i="3"/>
  <c r="AC653" i="3"/>
  <c r="I653" i="3"/>
  <c r="AC500" i="3"/>
  <c r="I500" i="3"/>
  <c r="AF500" i="3"/>
  <c r="AF425" i="3"/>
  <c r="AC425" i="3"/>
  <c r="I425" i="3"/>
  <c r="I268" i="3"/>
  <c r="AF268" i="3"/>
  <c r="AC268" i="3"/>
  <c r="AC521" i="3"/>
  <c r="I521" i="3"/>
  <c r="AF521" i="3"/>
  <c r="AC466" i="3"/>
  <c r="I466" i="3"/>
  <c r="AF466" i="3"/>
  <c r="I528" i="3"/>
  <c r="AF528" i="3"/>
  <c r="AC528" i="3"/>
  <c r="AC298" i="3"/>
  <c r="I298" i="3"/>
  <c r="AF298" i="3"/>
  <c r="AC153" i="3"/>
  <c r="I153" i="3"/>
  <c r="AF153" i="3"/>
  <c r="AF708" i="3"/>
  <c r="K708" i="3"/>
  <c r="AC708" i="3"/>
  <c r="I140" i="3"/>
  <c r="AC140" i="3"/>
  <c r="AF140" i="3"/>
  <c r="AF345" i="3"/>
  <c r="K345" i="3"/>
  <c r="AC345" i="3"/>
  <c r="AC243" i="3"/>
  <c r="I243" i="3"/>
  <c r="AF243" i="3"/>
  <c r="AF542" i="3"/>
  <c r="K542" i="3"/>
  <c r="AC542" i="3"/>
  <c r="AF265" i="3"/>
  <c r="AC265" i="3"/>
  <c r="I265" i="3"/>
  <c r="AF498" i="3"/>
  <c r="AC498" i="3"/>
  <c r="I498" i="3"/>
  <c r="AC331" i="3"/>
  <c r="AF331" i="3"/>
  <c r="I331" i="3"/>
  <c r="AF429" i="3"/>
  <c r="AC429" i="3"/>
  <c r="I429" i="3"/>
  <c r="I574" i="3"/>
  <c r="AC574" i="3"/>
  <c r="AF574" i="3"/>
  <c r="J117" i="3"/>
  <c r="AF117" i="3"/>
  <c r="AC117" i="3"/>
  <c r="AF247" i="3"/>
  <c r="I247" i="3"/>
  <c r="AC247" i="3"/>
  <c r="I274" i="3"/>
  <c r="AC274" i="3"/>
  <c r="AF274" i="3"/>
  <c r="AC364" i="3"/>
  <c r="I364" i="3"/>
  <c r="AF364" i="3"/>
  <c r="AF176" i="3"/>
  <c r="AC176" i="3"/>
  <c r="I176" i="3"/>
  <c r="AC402" i="3"/>
  <c r="I402" i="3"/>
  <c r="AF402" i="3"/>
  <c r="AF406" i="3"/>
  <c r="AC406" i="3"/>
  <c r="I406" i="3"/>
  <c r="AF336" i="3"/>
  <c r="AC336" i="3"/>
  <c r="I336" i="3"/>
  <c r="J131" i="3"/>
  <c r="AF131" i="3"/>
  <c r="AC131" i="3"/>
  <c r="AC445" i="3"/>
  <c r="I445" i="3"/>
  <c r="AF445" i="3"/>
  <c r="AF372" i="3"/>
  <c r="AC372" i="3"/>
  <c r="I372" i="3"/>
  <c r="AC431" i="3"/>
  <c r="AF431" i="3"/>
  <c r="I431" i="3"/>
  <c r="AF383" i="3"/>
  <c r="AC383" i="3"/>
  <c r="I383" i="3"/>
  <c r="I246" i="3"/>
  <c r="AC246" i="3"/>
  <c r="AF246" i="3"/>
  <c r="AC351" i="3"/>
  <c r="I351" i="3"/>
  <c r="AF351" i="3"/>
  <c r="AC669" i="3"/>
  <c r="I669" i="3"/>
  <c r="AF669" i="3"/>
  <c r="AF716" i="3"/>
  <c r="K716" i="3"/>
  <c r="AC716" i="3"/>
  <c r="I359" i="3"/>
  <c r="AF359" i="3"/>
  <c r="AC359" i="3"/>
  <c r="AC394" i="3"/>
  <c r="I394" i="3"/>
  <c r="AF394" i="3"/>
  <c r="AC397" i="3"/>
  <c r="I397" i="3"/>
  <c r="AF397" i="3"/>
  <c r="AC459" i="3"/>
  <c r="I459" i="3"/>
  <c r="AF459" i="3"/>
  <c r="AF257" i="3"/>
  <c r="AC257" i="3"/>
  <c r="I257" i="3"/>
  <c r="AC373" i="3"/>
  <c r="AF373" i="3"/>
  <c r="K373" i="3"/>
  <c r="I512" i="3"/>
  <c r="AF512" i="3"/>
  <c r="AC512" i="3"/>
  <c r="AF471" i="3"/>
  <c r="AC471" i="3"/>
  <c r="I471" i="3"/>
  <c r="I221" i="3"/>
  <c r="AC221" i="3"/>
  <c r="AF221" i="3"/>
  <c r="AF682" i="3"/>
  <c r="I682" i="3"/>
  <c r="AC682" i="3"/>
  <c r="AF525" i="3"/>
  <c r="AC525" i="3"/>
  <c r="I525" i="3"/>
  <c r="AC307" i="3"/>
  <c r="I307" i="3"/>
  <c r="AF307" i="3"/>
  <c r="I245" i="3"/>
  <c r="AF245" i="3"/>
  <c r="AC245" i="3"/>
  <c r="AC499" i="3"/>
  <c r="I499" i="3"/>
  <c r="AF499" i="3"/>
  <c r="K494" i="3"/>
  <c r="AC494" i="3"/>
  <c r="AF494" i="3"/>
  <c r="I495" i="3"/>
  <c r="AF495" i="3"/>
  <c r="AC495" i="3"/>
  <c r="AC293" i="3"/>
  <c r="I293" i="3"/>
  <c r="AF293" i="3"/>
  <c r="AF577" i="3"/>
  <c r="AC577" i="3"/>
  <c r="I577" i="3"/>
  <c r="AC484" i="3"/>
  <c r="I484" i="3"/>
  <c r="AF484" i="3"/>
  <c r="AF449" i="3"/>
  <c r="AC449" i="3"/>
  <c r="I449" i="3"/>
  <c r="AF936" i="3"/>
  <c r="AC936" i="3"/>
  <c r="K936" i="3"/>
  <c r="I452" i="3"/>
  <c r="AC452" i="3"/>
  <c r="AF452" i="3"/>
  <c r="AF464" i="3"/>
  <c r="AC464" i="3"/>
  <c r="I464" i="3"/>
  <c r="I446" i="3"/>
  <c r="AC446" i="3"/>
  <c r="AF446" i="3"/>
  <c r="AC535" i="3"/>
  <c r="AF535" i="3"/>
  <c r="I535" i="3"/>
  <c r="AC606" i="3"/>
  <c r="I606" i="3"/>
  <c r="AF606" i="3"/>
  <c r="I119" i="3"/>
  <c r="AC119" i="3"/>
  <c r="AF119" i="3"/>
  <c r="I275" i="3"/>
  <c r="AF275" i="3"/>
  <c r="AC275" i="3"/>
  <c r="AC254" i="3"/>
  <c r="AF254" i="3"/>
  <c r="I254" i="3"/>
  <c r="AF967" i="3"/>
  <c r="K967" i="3"/>
  <c r="AC967" i="3"/>
  <c r="AC562" i="3"/>
  <c r="I562" i="3"/>
  <c r="AF562" i="3"/>
  <c r="AC343" i="3"/>
  <c r="J343" i="3"/>
  <c r="AF343" i="3"/>
  <c r="AF251" i="3"/>
  <c r="J251" i="3"/>
  <c r="AC251" i="3"/>
  <c r="AC288" i="3"/>
  <c r="I288" i="3"/>
  <c r="AF288" i="3"/>
  <c r="K915" i="3"/>
  <c r="AC915" i="3"/>
  <c r="AF915" i="3"/>
  <c r="AF493" i="3"/>
  <c r="AC493" i="3"/>
  <c r="I493" i="3"/>
  <c r="AC523" i="3"/>
  <c r="I523" i="3"/>
  <c r="AF523" i="3"/>
  <c r="AF600" i="3"/>
  <c r="AC600" i="3"/>
  <c r="I600" i="3"/>
  <c r="AF537" i="3"/>
  <c r="AC537" i="3"/>
  <c r="I537" i="3"/>
  <c r="I384" i="3"/>
  <c r="AF384" i="3"/>
  <c r="AF409" i="3"/>
  <c r="K409" i="3"/>
  <c r="AC409" i="3"/>
  <c r="AC172" i="3"/>
  <c r="I172" i="3"/>
  <c r="AF172" i="3"/>
  <c r="AK920" i="3"/>
  <c r="AJ920" i="3"/>
  <c r="AH920" i="3" s="1"/>
  <c r="AI976" i="3"/>
  <c r="C16" i="3"/>
  <c r="D18" i="3" s="1"/>
  <c r="O740" i="3"/>
  <c r="O754" i="3"/>
  <c r="O733" i="3"/>
  <c r="O339" i="3"/>
  <c r="O773" i="3"/>
  <c r="O795" i="3"/>
  <c r="O755" i="3"/>
  <c r="O751" i="3"/>
  <c r="O953" i="3"/>
  <c r="O542" i="3"/>
  <c r="O924" i="3"/>
  <c r="O900" i="3"/>
  <c r="O825" i="3"/>
  <c r="O857" i="3"/>
  <c r="O860" i="3"/>
  <c r="O235" i="3"/>
  <c r="O911" i="3"/>
  <c r="O974" i="3"/>
  <c r="O711" i="3"/>
  <c r="O353" i="3"/>
  <c r="O846" i="3"/>
  <c r="O892" i="3"/>
  <c r="O863" i="3"/>
  <c r="O829" i="3"/>
  <c r="O949" i="3"/>
  <c r="O842" i="3"/>
  <c r="O636" i="3"/>
  <c r="O907" i="3"/>
  <c r="O962" i="3"/>
  <c r="O782" i="3"/>
  <c r="O809" i="3"/>
  <c r="O742" i="3"/>
  <c r="O928" i="3"/>
  <c r="O380" i="3"/>
  <c r="O830" i="3"/>
  <c r="O934" i="3"/>
  <c r="O759" i="3"/>
  <c r="O768" i="3"/>
  <c r="O796" i="3"/>
  <c r="O965" i="3"/>
  <c r="O420" i="3"/>
  <c r="O964" i="3"/>
  <c r="O916" i="3"/>
  <c r="O395" i="3"/>
  <c r="O762" i="3"/>
  <c r="O401" i="3"/>
  <c r="O633" i="3"/>
  <c r="O939" i="3"/>
  <c r="O716" i="3"/>
  <c r="O771" i="3"/>
  <c r="O469" i="3"/>
  <c r="O945" i="3"/>
  <c r="O730" i="3"/>
  <c r="O719" i="3"/>
  <c r="O249" i="3"/>
  <c r="O361" i="3"/>
  <c r="O625" i="3"/>
  <c r="O874" i="3"/>
  <c r="O959" i="3"/>
  <c r="O482" i="3"/>
  <c r="O844" i="3"/>
  <c r="O891" i="3"/>
  <c r="O957" i="3"/>
  <c r="O821" i="3"/>
  <c r="O741" i="3"/>
  <c r="O921" i="3"/>
  <c r="O376" i="3"/>
  <c r="O731" i="3"/>
  <c r="O864" i="3"/>
  <c r="O756" i="3"/>
  <c r="O561" i="3"/>
  <c r="O908" i="3"/>
  <c r="O724" i="3"/>
  <c r="O819" i="3"/>
  <c r="O491" i="3"/>
  <c r="O822" i="3"/>
  <c r="O534" i="3"/>
  <c r="O923" i="3"/>
  <c r="O915" i="3"/>
  <c r="O937" i="3"/>
  <c r="O805" i="3"/>
  <c r="O975" i="3"/>
  <c r="O363" i="3"/>
  <c r="O858" i="3"/>
  <c r="O941" i="3"/>
  <c r="O890" i="3"/>
  <c r="O349" i="3"/>
  <c r="O662" i="3"/>
  <c r="O785" i="3"/>
  <c r="O961" i="3"/>
  <c r="O758" i="3"/>
  <c r="O861" i="3"/>
  <c r="O365" i="3"/>
  <c r="O849" i="3"/>
  <c r="O883" i="3"/>
  <c r="O789" i="3"/>
  <c r="O566" i="3"/>
  <c r="O855" i="3"/>
  <c r="O832" i="3"/>
  <c r="O972" i="3"/>
  <c r="O407" i="3"/>
  <c r="O748" i="3"/>
  <c r="O447" i="3"/>
  <c r="O877" i="3"/>
  <c r="O736" i="3"/>
  <c r="O597" i="3"/>
  <c r="O769" i="3"/>
  <c r="O780" i="3"/>
  <c r="O601" i="3"/>
  <c r="O818" i="3"/>
  <c r="O735" i="3"/>
  <c r="O757" i="3"/>
  <c r="O183" i="3"/>
  <c r="O812" i="3"/>
  <c r="O787" i="3"/>
  <c r="O607" i="3"/>
  <c r="O976" i="3"/>
  <c r="O859" i="3"/>
  <c r="O946" i="3"/>
  <c r="O784" i="3"/>
  <c r="O917" i="3"/>
  <c r="O963" i="3"/>
  <c r="O944" i="3"/>
  <c r="O680" i="3"/>
  <c r="O856" i="3"/>
  <c r="O870" i="3"/>
  <c r="O816" i="3"/>
  <c r="O875" i="3"/>
  <c r="O931" i="3"/>
  <c r="O337" i="3"/>
  <c r="O806" i="3"/>
  <c r="O605" i="3"/>
  <c r="O807" i="3"/>
  <c r="O770" i="3"/>
  <c r="O815" i="3"/>
  <c r="O813" i="3"/>
  <c r="O881" i="3"/>
  <c r="O914" i="3"/>
  <c r="O910" i="3"/>
  <c r="O879" i="3"/>
  <c r="O763" i="3"/>
  <c r="O868" i="3"/>
  <c r="O599" i="3"/>
  <c r="O814" i="3"/>
  <c r="O936" i="3"/>
  <c r="O899" i="3"/>
  <c r="O761" i="3"/>
  <c r="O672" i="3"/>
  <c r="O901" i="3"/>
  <c r="O820" i="3"/>
  <c r="O745" i="3"/>
  <c r="O865" i="3"/>
  <c r="O909" i="3"/>
  <c r="O811" i="3"/>
  <c r="O752" i="3"/>
  <c r="O897" i="3"/>
  <c r="O896" i="3"/>
  <c r="O708" i="3"/>
  <c r="O800" i="3"/>
  <c r="O841" i="3"/>
  <c r="O327" i="3"/>
  <c r="O530" i="3"/>
  <c r="O772" i="3"/>
  <c r="O817" i="3"/>
  <c r="O753" i="3"/>
  <c r="O237" i="3"/>
  <c r="O933" i="3"/>
  <c r="O886" i="3"/>
  <c r="O536" i="3"/>
  <c r="O783" i="3"/>
  <c r="O439" i="3"/>
  <c r="O226" i="3"/>
  <c r="O810" i="3"/>
  <c r="O799" i="3"/>
  <c r="O889" i="3"/>
  <c r="O895" i="3"/>
  <c r="O765" i="3"/>
  <c r="O587" i="3"/>
  <c r="O201" i="3"/>
  <c r="O739" i="3"/>
  <c r="O345" i="3"/>
  <c r="O920" i="3"/>
  <c r="O827" i="3"/>
  <c r="O373" i="3"/>
  <c r="O804" i="3"/>
  <c r="O571" i="3"/>
  <c r="O935" i="3"/>
  <c r="O409" i="3"/>
  <c r="O791" i="3"/>
  <c r="O932" i="3"/>
  <c r="O960" i="3"/>
  <c r="O902" i="3"/>
  <c r="O884" i="3"/>
  <c r="O871" i="3"/>
  <c r="O462" i="3"/>
  <c r="O947" i="3"/>
  <c r="O826" i="3"/>
  <c r="O509" i="3"/>
  <c r="O564" i="3"/>
  <c r="O930" i="3"/>
  <c r="O706" i="3"/>
  <c r="O828" i="3"/>
  <c r="O847" i="3"/>
  <c r="O831" i="3"/>
  <c r="O775" i="3"/>
  <c r="O749" i="3"/>
  <c r="O873" i="3"/>
  <c r="O244" i="3"/>
  <c r="O248" i="3"/>
  <c r="O942" i="3"/>
  <c r="O546" i="3"/>
  <c r="O786" i="3"/>
  <c r="O219" i="3"/>
  <c r="O903" i="3"/>
  <c r="O951" i="3"/>
  <c r="O793" i="3"/>
  <c r="O743" i="3"/>
  <c r="O887" i="3"/>
  <c r="O898" i="3"/>
  <c r="O954" i="3"/>
  <c r="O845" i="3"/>
  <c r="O919" i="3"/>
  <c r="O628" i="3"/>
  <c r="O792" i="3"/>
  <c r="O483" i="3"/>
  <c r="O558" i="3"/>
  <c r="O955" i="3"/>
  <c r="O802" i="3"/>
  <c r="O833" i="3"/>
  <c r="O880" i="3"/>
  <c r="O258" i="3"/>
  <c r="O823" i="3"/>
  <c r="O255" i="3"/>
  <c r="O956" i="3"/>
  <c r="O840" i="3"/>
  <c r="O721" i="3"/>
  <c r="O699" i="3"/>
  <c r="O689" i="3"/>
  <c r="O325" i="3"/>
  <c r="O358" i="3"/>
  <c r="O368" i="3"/>
  <c r="O766" i="3"/>
  <c r="O973" i="3"/>
  <c r="O851" i="3"/>
  <c r="O727" i="3"/>
  <c r="O750" i="3"/>
  <c r="O885" i="3"/>
  <c r="O340" i="3"/>
  <c r="O213" i="3"/>
  <c r="O888" i="3"/>
  <c r="O456" i="3"/>
  <c r="O952" i="3"/>
  <c r="O926" i="3"/>
  <c r="O836" i="3"/>
  <c r="O496" i="3"/>
  <c r="O415" i="3"/>
  <c r="O808" i="3"/>
  <c r="O774" i="3"/>
  <c r="O854" i="3"/>
  <c r="O905" i="3"/>
  <c r="O579" i="3"/>
  <c r="O867" i="3"/>
  <c r="O948" i="3"/>
  <c r="O837" i="3"/>
  <c r="O441" i="3"/>
  <c r="O940" i="3"/>
  <c r="O872" i="3"/>
  <c r="O852" i="3"/>
  <c r="O644" i="3"/>
  <c r="O333" i="3"/>
  <c r="O894" i="3"/>
  <c r="O882" i="3"/>
  <c r="O927" i="3"/>
  <c r="O958" i="3"/>
  <c r="O403" i="3"/>
  <c r="O850" i="3"/>
  <c r="O843" i="3"/>
  <c r="O967" i="3"/>
  <c r="O434" i="3"/>
  <c r="O494" i="3"/>
  <c r="O922" i="3"/>
  <c r="O198" i="3"/>
  <c r="O788" i="3"/>
  <c r="O764" i="3"/>
  <c r="O194" i="3"/>
  <c r="O370" i="3"/>
  <c r="O622" i="3"/>
  <c r="O918" i="3"/>
  <c r="O878" i="3"/>
  <c r="O781" i="3"/>
  <c r="O192" i="3"/>
  <c r="O655" i="3"/>
  <c r="O906" i="3"/>
  <c r="O732" i="3"/>
  <c r="O197" i="3"/>
  <c r="O862" i="3"/>
  <c r="O744" i="3"/>
  <c r="O738" i="3"/>
  <c r="C15" i="3"/>
  <c r="O734" i="3"/>
  <c r="O838" i="3"/>
  <c r="O779" i="3"/>
  <c r="O455" i="3"/>
  <c r="O834" i="3"/>
  <c r="O575" i="3"/>
  <c r="O929" i="3"/>
  <c r="O876" i="3"/>
  <c r="O848" i="3"/>
  <c r="O714" i="3"/>
  <c r="O869" i="3"/>
  <c r="O465" i="3"/>
  <c r="O704" i="3"/>
  <c r="O584" i="3"/>
  <c r="O422" i="3"/>
  <c r="O913" i="3"/>
  <c r="O950" i="3"/>
  <c r="O664" i="3"/>
  <c r="O767" i="3"/>
  <c r="O593" i="3"/>
  <c r="O912" i="3"/>
  <c r="O231" i="3"/>
  <c r="O853" i="3"/>
  <c r="O776" i="3"/>
  <c r="O866" i="3"/>
  <c r="O835" i="3"/>
  <c r="O803" i="3"/>
  <c r="O797" i="3"/>
  <c r="O968" i="3"/>
  <c r="O390" i="3"/>
  <c r="O943" i="3"/>
  <c r="O966" i="3"/>
  <c r="O583" i="3"/>
  <c r="O938" i="3"/>
  <c r="O798" i="3"/>
  <c r="O794" i="3"/>
  <c r="O925" i="3"/>
  <c r="O737" i="3"/>
  <c r="O893" i="3"/>
  <c r="O747" i="3"/>
  <c r="O824" i="3"/>
  <c r="O904" i="3"/>
  <c r="O801" i="3"/>
  <c r="O790" i="3"/>
  <c r="O746" i="3"/>
  <c r="O778" i="3"/>
  <c r="O479" i="3"/>
  <c r="O760" i="3"/>
  <c r="O261" i="3"/>
  <c r="O412" i="3"/>
  <c r="O656" i="3"/>
  <c r="O839" i="3"/>
  <c r="O554" i="3"/>
  <c r="O777" i="3"/>
  <c r="O660" i="3"/>
  <c r="O675" i="3"/>
  <c r="AK774" i="3"/>
  <c r="AI774" i="3"/>
  <c r="AJ774" i="3"/>
  <c r="I188" i="3"/>
  <c r="AF188" i="3"/>
  <c r="AC188" i="3"/>
  <c r="AF962" i="3"/>
  <c r="AC962" i="3"/>
  <c r="K962" i="3"/>
  <c r="AF368" i="3"/>
  <c r="K368" i="3"/>
  <c r="AC368" i="3"/>
  <c r="K941" i="3"/>
  <c r="AF941" i="3"/>
  <c r="AC941" i="3"/>
  <c r="AF184" i="3"/>
  <c r="I184" i="3"/>
  <c r="AC184" i="3"/>
  <c r="I200" i="3"/>
  <c r="AC200" i="3"/>
  <c r="AF200" i="3"/>
  <c r="AC139" i="3"/>
  <c r="AF139" i="3"/>
  <c r="I139" i="3"/>
  <c r="AC857" i="3"/>
  <c r="AF857" i="3"/>
  <c r="I857" i="3"/>
  <c r="AF113" i="3"/>
  <c r="AC113" i="3"/>
  <c r="J113" i="3"/>
  <c r="K944" i="3"/>
  <c r="AC944" i="3"/>
  <c r="AF944" i="3"/>
  <c r="AF931" i="3"/>
  <c r="K931" i="3"/>
  <c r="AC931" i="3"/>
  <c r="AF208" i="3"/>
  <c r="AC208" i="3"/>
  <c r="J208" i="3"/>
  <c r="AF561" i="3"/>
  <c r="K561" i="3"/>
  <c r="AC561" i="3"/>
  <c r="K934" i="3"/>
  <c r="AF934" i="3"/>
  <c r="AC934" i="3"/>
  <c r="AT53" i="3"/>
  <c r="AS53" i="3" s="1"/>
  <c r="AR53" i="3" s="1"/>
  <c r="AQ53" i="3" s="1"/>
  <c r="AP53" i="3" s="1"/>
  <c r="AO53" i="3" s="1"/>
  <c r="AN53" i="3" s="1"/>
  <c r="AM53" i="3" s="1"/>
  <c r="AL53" i="3" s="1"/>
  <c r="AK454" i="3"/>
  <c r="AI454" i="3"/>
  <c r="AJ454" i="3"/>
  <c r="AT183" i="3"/>
  <c r="AS183" i="3" s="1"/>
  <c r="AR183" i="3" s="1"/>
  <c r="AQ183" i="3" s="1"/>
  <c r="AP183" i="3" s="1"/>
  <c r="AO183" i="3" s="1"/>
  <c r="AN183" i="3" s="1"/>
  <c r="AM183" i="3" s="1"/>
  <c r="AL183" i="3" s="1"/>
  <c r="AT898" i="3"/>
  <c r="AS898" i="3" s="1"/>
  <c r="AR898" i="3" s="1"/>
  <c r="AQ898" i="3" s="1"/>
  <c r="AP898" i="3" s="1"/>
  <c r="AO898" i="3" s="1"/>
  <c r="AN898" i="3" s="1"/>
  <c r="AM898" i="3" s="1"/>
  <c r="AL898" i="3" s="1"/>
  <c r="AT74" i="3"/>
  <c r="AS74" i="3" s="1"/>
  <c r="AR74" i="3" s="1"/>
  <c r="AQ74" i="3" s="1"/>
  <c r="AP74" i="3" s="1"/>
  <c r="AO74" i="3" s="1"/>
  <c r="AN74" i="3" s="1"/>
  <c r="AM74" i="3" s="1"/>
  <c r="AL74" i="3" s="1"/>
  <c r="AT926" i="3"/>
  <c r="AS926" i="3" s="1"/>
  <c r="AR926" i="3" s="1"/>
  <c r="AQ926" i="3" s="1"/>
  <c r="AP926" i="3" s="1"/>
  <c r="AO926" i="3" s="1"/>
  <c r="AN926" i="3" s="1"/>
  <c r="AM926" i="3" s="1"/>
  <c r="AL926" i="3" s="1"/>
  <c r="AT958" i="3"/>
  <c r="AS958" i="3" s="1"/>
  <c r="AR958" i="3" s="1"/>
  <c r="AQ958" i="3" s="1"/>
  <c r="AP958" i="3" s="1"/>
  <c r="AO958" i="3" s="1"/>
  <c r="AN958" i="3" s="1"/>
  <c r="AM958" i="3" s="1"/>
  <c r="AL958" i="3" s="1"/>
  <c r="AJ339" i="3"/>
  <c r="AK339" i="3"/>
  <c r="AI339" i="3"/>
  <c r="AT874" i="3"/>
  <c r="AS874" i="3" s="1"/>
  <c r="AR874" i="3" s="1"/>
  <c r="AQ874" i="3" s="1"/>
  <c r="AP874" i="3" s="1"/>
  <c r="AO874" i="3" s="1"/>
  <c r="AN874" i="3" s="1"/>
  <c r="AM874" i="3" s="1"/>
  <c r="AL874" i="3" s="1"/>
  <c r="BK20" i="3"/>
  <c r="BJ20" i="3" s="1"/>
  <c r="BI20" i="3" s="1"/>
  <c r="BH20" i="3" s="1"/>
  <c r="BG20" i="3" s="1"/>
  <c r="BF20" i="3" s="1"/>
  <c r="BE20" i="3" s="1"/>
  <c r="BD20" i="3" s="1"/>
  <c r="BC20" i="3" s="1"/>
  <c r="AT482" i="3"/>
  <c r="AS482" i="3" s="1"/>
  <c r="AR482" i="3" s="1"/>
  <c r="AQ482" i="3" s="1"/>
  <c r="AP482" i="3" s="1"/>
  <c r="AO482" i="3" s="1"/>
  <c r="AN482" i="3" s="1"/>
  <c r="AM482" i="3" s="1"/>
  <c r="AL482" i="3" s="1"/>
  <c r="AT957" i="3"/>
  <c r="AS957" i="3" s="1"/>
  <c r="AR957" i="3" s="1"/>
  <c r="AQ957" i="3" s="1"/>
  <c r="AP957" i="3" s="1"/>
  <c r="AO957" i="3" s="1"/>
  <c r="AN957" i="3" s="1"/>
  <c r="AM957" i="3" s="1"/>
  <c r="AL957" i="3" s="1"/>
  <c r="AT900" i="3"/>
  <c r="AS900" i="3" s="1"/>
  <c r="AR900" i="3" s="1"/>
  <c r="AQ900" i="3" s="1"/>
  <c r="AP900" i="3" s="1"/>
  <c r="AO900" i="3" s="1"/>
  <c r="AN900" i="3" s="1"/>
  <c r="AM900" i="3" s="1"/>
  <c r="AL900" i="3" s="1"/>
  <c r="AJ967" i="3"/>
  <c r="AI967" i="3"/>
  <c r="AK967" i="3"/>
  <c r="AT896" i="3"/>
  <c r="AS896" i="3" s="1"/>
  <c r="AR896" i="3" s="1"/>
  <c r="AQ896" i="3" s="1"/>
  <c r="AP896" i="3" s="1"/>
  <c r="AO896" i="3" s="1"/>
  <c r="AN896" i="3" s="1"/>
  <c r="AM896" i="3" s="1"/>
  <c r="AL896" i="3" s="1"/>
  <c r="AT829" i="3"/>
  <c r="AS829" i="3" s="1"/>
  <c r="AR829" i="3" s="1"/>
  <c r="AQ829" i="3" s="1"/>
  <c r="AP829" i="3" s="1"/>
  <c r="AO829" i="3" s="1"/>
  <c r="AN829" i="3" s="1"/>
  <c r="AM829" i="3" s="1"/>
  <c r="AL829" i="3" s="1"/>
  <c r="AT390" i="3"/>
  <c r="AS390" i="3" s="1"/>
  <c r="AR390" i="3" s="1"/>
  <c r="AQ390" i="3" s="1"/>
  <c r="AP390" i="3" s="1"/>
  <c r="AO390" i="3" s="1"/>
  <c r="AN390" i="3" s="1"/>
  <c r="AM390" i="3" s="1"/>
  <c r="AL390" i="3" s="1"/>
  <c r="AJ499" i="3"/>
  <c r="AK499" i="3"/>
  <c r="AI499" i="3"/>
  <c r="AT29" i="3"/>
  <c r="AS29" i="3" s="1"/>
  <c r="AR29" i="3" s="1"/>
  <c r="AQ29" i="3" s="1"/>
  <c r="AP29" i="3" s="1"/>
  <c r="AO29" i="3" s="1"/>
  <c r="AN29" i="3" s="1"/>
  <c r="AM29" i="3" s="1"/>
  <c r="AL29" i="3" s="1"/>
  <c r="AT890" i="3"/>
  <c r="AS890" i="3" s="1"/>
  <c r="AR890" i="3" s="1"/>
  <c r="AQ890" i="3" s="1"/>
  <c r="AP890" i="3" s="1"/>
  <c r="AO890" i="3" s="1"/>
  <c r="AN890" i="3" s="1"/>
  <c r="AM890" i="3" s="1"/>
  <c r="AL890" i="3" s="1"/>
  <c r="AI748" i="3"/>
  <c r="AK748" i="3"/>
  <c r="AJ748" i="3"/>
  <c r="AT279" i="3"/>
  <c r="AS279" i="3" s="1"/>
  <c r="AR279" i="3" s="1"/>
  <c r="AQ279" i="3" s="1"/>
  <c r="AP279" i="3" s="1"/>
  <c r="AO279" i="3" s="1"/>
  <c r="AN279" i="3" s="1"/>
  <c r="AM279" i="3" s="1"/>
  <c r="AL279" i="3" s="1"/>
  <c r="AI718" i="3"/>
  <c r="AJ718" i="3"/>
  <c r="AK718" i="3"/>
  <c r="AT535" i="3"/>
  <c r="AS535" i="3" s="1"/>
  <c r="AR535" i="3" s="1"/>
  <c r="AQ535" i="3" s="1"/>
  <c r="AP535" i="3" s="1"/>
  <c r="AO535" i="3" s="1"/>
  <c r="AN535" i="3" s="1"/>
  <c r="AM535" i="3" s="1"/>
  <c r="AL535" i="3" s="1"/>
  <c r="AT726" i="3"/>
  <c r="AS726" i="3" s="1"/>
  <c r="AR726" i="3" s="1"/>
  <c r="AQ726" i="3" s="1"/>
  <c r="AP726" i="3" s="1"/>
  <c r="AO726" i="3" s="1"/>
  <c r="AN726" i="3" s="1"/>
  <c r="AM726" i="3" s="1"/>
  <c r="AL726" i="3" s="1"/>
  <c r="AT757" i="3"/>
  <c r="AS757" i="3" s="1"/>
  <c r="AR757" i="3" s="1"/>
  <c r="AQ757" i="3" s="1"/>
  <c r="AP757" i="3" s="1"/>
  <c r="AO757" i="3" s="1"/>
  <c r="AN757" i="3" s="1"/>
  <c r="AM757" i="3" s="1"/>
  <c r="AL757" i="3" s="1"/>
  <c r="AT895" i="3"/>
  <c r="AS895" i="3" s="1"/>
  <c r="AR895" i="3" s="1"/>
  <c r="AQ895" i="3" s="1"/>
  <c r="AP895" i="3" s="1"/>
  <c r="AO895" i="3" s="1"/>
  <c r="AN895" i="3" s="1"/>
  <c r="AM895" i="3" s="1"/>
  <c r="AL895" i="3" s="1"/>
  <c r="AT659" i="3"/>
  <c r="AS659" i="3" s="1"/>
  <c r="AR659" i="3" s="1"/>
  <c r="AQ659" i="3" s="1"/>
  <c r="AP659" i="3" s="1"/>
  <c r="AO659" i="3" s="1"/>
  <c r="AN659" i="3" s="1"/>
  <c r="AM659" i="3" s="1"/>
  <c r="AL659" i="3" s="1"/>
  <c r="AI106" i="3"/>
  <c r="AK106" i="3"/>
  <c r="AJ106" i="3"/>
  <c r="AT573" i="3"/>
  <c r="AS573" i="3" s="1"/>
  <c r="AR573" i="3" s="1"/>
  <c r="AQ573" i="3" s="1"/>
  <c r="AP573" i="3" s="1"/>
  <c r="AO573" i="3" s="1"/>
  <c r="AN573" i="3" s="1"/>
  <c r="AM573" i="3" s="1"/>
  <c r="AL573" i="3" s="1"/>
  <c r="AT119" i="3"/>
  <c r="AS119" i="3" s="1"/>
  <c r="AR119" i="3" s="1"/>
  <c r="AQ119" i="3" s="1"/>
  <c r="AP119" i="3" s="1"/>
  <c r="AO119" i="3" s="1"/>
  <c r="AN119" i="3" s="1"/>
  <c r="AM119" i="3" s="1"/>
  <c r="AL119" i="3" s="1"/>
  <c r="AT314" i="3"/>
  <c r="AS314" i="3" s="1"/>
  <c r="AR314" i="3" s="1"/>
  <c r="AQ314" i="3" s="1"/>
  <c r="AP314" i="3" s="1"/>
  <c r="AO314" i="3" s="1"/>
  <c r="AN314" i="3" s="1"/>
  <c r="AM314" i="3" s="1"/>
  <c r="AL314" i="3" s="1"/>
  <c r="AI727" i="3"/>
  <c r="AJ727" i="3"/>
  <c r="AK727" i="3"/>
  <c r="AI483" i="3"/>
  <c r="AJ483" i="3"/>
  <c r="AK483" i="3"/>
  <c r="BK8" i="3"/>
  <c r="BJ8" i="3" s="1"/>
  <c r="BI8" i="3" s="1"/>
  <c r="BH8" i="3" s="1"/>
  <c r="BG8" i="3" s="1"/>
  <c r="BF8" i="3" s="1"/>
  <c r="BE8" i="3" s="1"/>
  <c r="BD8" i="3" s="1"/>
  <c r="BC8" i="3" s="1"/>
  <c r="AK560" i="3"/>
  <c r="AI560" i="3"/>
  <c r="AJ560" i="3"/>
  <c r="AT501" i="3"/>
  <c r="AS501" i="3" s="1"/>
  <c r="AR501" i="3" s="1"/>
  <c r="AQ501" i="3" s="1"/>
  <c r="AP501" i="3" s="1"/>
  <c r="AO501" i="3" s="1"/>
  <c r="AN501" i="3" s="1"/>
  <c r="AM501" i="3" s="1"/>
  <c r="AL501" i="3" s="1"/>
  <c r="AK928" i="3"/>
  <c r="AJ928" i="3"/>
  <c r="AI928" i="3"/>
  <c r="AI711" i="3"/>
  <c r="AJ711" i="3"/>
  <c r="AK711" i="3"/>
  <c r="AT885" i="3"/>
  <c r="AS885" i="3" s="1"/>
  <c r="AR885" i="3" s="1"/>
  <c r="AQ885" i="3" s="1"/>
  <c r="AP885" i="3" s="1"/>
  <c r="AO885" i="3" s="1"/>
  <c r="AN885" i="3" s="1"/>
  <c r="AM885" i="3" s="1"/>
  <c r="AL885" i="3" s="1"/>
  <c r="AT103" i="3"/>
  <c r="AS103" i="3" s="1"/>
  <c r="AR103" i="3" s="1"/>
  <c r="AQ103" i="3" s="1"/>
  <c r="AP103" i="3" s="1"/>
  <c r="AO103" i="3" s="1"/>
  <c r="AN103" i="3" s="1"/>
  <c r="AM103" i="3" s="1"/>
  <c r="AL103" i="3" s="1"/>
  <c r="AT308" i="3"/>
  <c r="AS308" i="3" s="1"/>
  <c r="AR308" i="3" s="1"/>
  <c r="AQ308" i="3" s="1"/>
  <c r="AP308" i="3" s="1"/>
  <c r="AO308" i="3" s="1"/>
  <c r="AN308" i="3" s="1"/>
  <c r="AM308" i="3" s="1"/>
  <c r="AL308" i="3" s="1"/>
  <c r="AT451" i="3"/>
  <c r="AS451" i="3" s="1"/>
  <c r="AR451" i="3" s="1"/>
  <c r="AQ451" i="3" s="1"/>
  <c r="AP451" i="3" s="1"/>
  <c r="AO451" i="3" s="1"/>
  <c r="AN451" i="3" s="1"/>
  <c r="AM451" i="3" s="1"/>
  <c r="AL451" i="3" s="1"/>
  <c r="AT681" i="3"/>
  <c r="AS681" i="3" s="1"/>
  <c r="AR681" i="3" s="1"/>
  <c r="AQ681" i="3" s="1"/>
  <c r="AP681" i="3" s="1"/>
  <c r="AO681" i="3" s="1"/>
  <c r="AN681" i="3" s="1"/>
  <c r="AM681" i="3" s="1"/>
  <c r="AL681" i="3" s="1"/>
  <c r="AT469" i="3"/>
  <c r="AS469" i="3" s="1"/>
  <c r="AR469" i="3" s="1"/>
  <c r="AQ469" i="3" s="1"/>
  <c r="AP469" i="3" s="1"/>
  <c r="AO469" i="3" s="1"/>
  <c r="AN469" i="3" s="1"/>
  <c r="AM469" i="3" s="1"/>
  <c r="AL469" i="3" s="1"/>
  <c r="AK40" i="3"/>
  <c r="AI40" i="3"/>
  <c r="AJ40" i="3"/>
  <c r="AI48" i="3"/>
  <c r="AJ48" i="3"/>
  <c r="AK48" i="3"/>
  <c r="AT124" i="3"/>
  <c r="AS124" i="3" s="1"/>
  <c r="AR124" i="3" s="1"/>
  <c r="AQ124" i="3" s="1"/>
  <c r="AP124" i="3" s="1"/>
  <c r="AO124" i="3" s="1"/>
  <c r="AN124" i="3" s="1"/>
  <c r="AM124" i="3" s="1"/>
  <c r="AL124" i="3" s="1"/>
  <c r="AI556" i="3"/>
  <c r="AK556" i="3"/>
  <c r="AJ556" i="3"/>
  <c r="AT353" i="3"/>
  <c r="AS353" i="3" s="1"/>
  <c r="AR353" i="3" s="1"/>
  <c r="AQ353" i="3" s="1"/>
  <c r="AP353" i="3" s="1"/>
  <c r="AO353" i="3" s="1"/>
  <c r="AN353" i="3" s="1"/>
  <c r="AM353" i="3" s="1"/>
  <c r="AL353" i="3" s="1"/>
  <c r="AT337" i="3"/>
  <c r="AS337" i="3" s="1"/>
  <c r="AR337" i="3" s="1"/>
  <c r="AQ337" i="3" s="1"/>
  <c r="AP337" i="3" s="1"/>
  <c r="AO337" i="3" s="1"/>
  <c r="AN337" i="3" s="1"/>
  <c r="AM337" i="3" s="1"/>
  <c r="AL337" i="3" s="1"/>
  <c r="AT708" i="3"/>
  <c r="AS708" i="3" s="1"/>
  <c r="AR708" i="3" s="1"/>
  <c r="AQ708" i="3" s="1"/>
  <c r="AP708" i="3" s="1"/>
  <c r="AO708" i="3" s="1"/>
  <c r="AN708" i="3" s="1"/>
  <c r="AM708" i="3" s="1"/>
  <c r="AL708" i="3" s="1"/>
  <c r="AI439" i="3"/>
  <c r="AJ439" i="3"/>
  <c r="AK439" i="3"/>
  <c r="AT871" i="3"/>
  <c r="AS871" i="3" s="1"/>
  <c r="AR871" i="3" s="1"/>
  <c r="AQ871" i="3" s="1"/>
  <c r="AP871" i="3" s="1"/>
  <c r="AO871" i="3" s="1"/>
  <c r="AN871" i="3" s="1"/>
  <c r="AM871" i="3" s="1"/>
  <c r="AL871" i="3" s="1"/>
  <c r="AK574" i="3"/>
  <c r="AI574" i="3"/>
  <c r="AJ574" i="3"/>
  <c r="AT168" i="3"/>
  <c r="AS168" i="3" s="1"/>
  <c r="AR168" i="3" s="1"/>
  <c r="AQ168" i="3" s="1"/>
  <c r="AP168" i="3" s="1"/>
  <c r="AO168" i="3" s="1"/>
  <c r="AN168" i="3" s="1"/>
  <c r="AM168" i="3" s="1"/>
  <c r="AL168" i="3" s="1"/>
  <c r="AT282" i="3"/>
  <c r="AS282" i="3" s="1"/>
  <c r="AR282" i="3" s="1"/>
  <c r="AQ282" i="3" s="1"/>
  <c r="AP282" i="3" s="1"/>
  <c r="AO282" i="3" s="1"/>
  <c r="AN282" i="3" s="1"/>
  <c r="AM282" i="3" s="1"/>
  <c r="AL282" i="3" s="1"/>
  <c r="BK63" i="3"/>
  <c r="BJ63" i="3" s="1"/>
  <c r="BI63" i="3" s="1"/>
  <c r="BH63" i="3" s="1"/>
  <c r="BG63" i="3" s="1"/>
  <c r="BF63" i="3" s="1"/>
  <c r="BE63" i="3" s="1"/>
  <c r="BD63" i="3" s="1"/>
  <c r="BC63" i="3" s="1"/>
  <c r="AT420" i="3"/>
  <c r="AS420" i="3" s="1"/>
  <c r="AR420" i="3" s="1"/>
  <c r="AQ420" i="3" s="1"/>
  <c r="AP420" i="3" s="1"/>
  <c r="AO420" i="3" s="1"/>
  <c r="AN420" i="3" s="1"/>
  <c r="AM420" i="3" s="1"/>
  <c r="AL420" i="3" s="1"/>
  <c r="AT403" i="3"/>
  <c r="AS403" i="3" s="1"/>
  <c r="AR403" i="3" s="1"/>
  <c r="AQ403" i="3" s="1"/>
  <c r="AP403" i="3" s="1"/>
  <c r="AO403" i="3" s="1"/>
  <c r="AN403" i="3" s="1"/>
  <c r="AM403" i="3" s="1"/>
  <c r="AL403" i="3" s="1"/>
  <c r="AT495" i="3"/>
  <c r="AS495" i="3" s="1"/>
  <c r="AR495" i="3" s="1"/>
  <c r="AQ495" i="3" s="1"/>
  <c r="AP495" i="3" s="1"/>
  <c r="AO495" i="3" s="1"/>
  <c r="AN495" i="3" s="1"/>
  <c r="AM495" i="3" s="1"/>
  <c r="AL495" i="3" s="1"/>
  <c r="AJ204" i="3"/>
  <c r="AI204" i="3"/>
  <c r="AK204" i="3"/>
  <c r="AK77" i="3"/>
  <c r="AJ77" i="3"/>
  <c r="AI77" i="3"/>
  <c r="AK388" i="3"/>
  <c r="AI388" i="3"/>
  <c r="AJ388" i="3"/>
  <c r="AT358" i="3"/>
  <c r="AS358" i="3" s="1"/>
  <c r="AR358" i="3" s="1"/>
  <c r="AQ358" i="3" s="1"/>
  <c r="AP358" i="3" s="1"/>
  <c r="AO358" i="3" s="1"/>
  <c r="AN358" i="3" s="1"/>
  <c r="AM358" i="3" s="1"/>
  <c r="AL358" i="3" s="1"/>
  <c r="AT836" i="3"/>
  <c r="AS836" i="3" s="1"/>
  <c r="AR836" i="3" s="1"/>
  <c r="AQ836" i="3" s="1"/>
  <c r="AP836" i="3" s="1"/>
  <c r="AO836" i="3" s="1"/>
  <c r="AN836" i="3" s="1"/>
  <c r="AM836" i="3" s="1"/>
  <c r="AL836" i="3" s="1"/>
  <c r="AT514" i="3"/>
  <c r="AS514" i="3" s="1"/>
  <c r="AR514" i="3" s="1"/>
  <c r="AQ514" i="3" s="1"/>
  <c r="AP514" i="3" s="1"/>
  <c r="AO514" i="3" s="1"/>
  <c r="AN514" i="3" s="1"/>
  <c r="AM514" i="3" s="1"/>
  <c r="AL514" i="3" s="1"/>
  <c r="AT446" i="3"/>
  <c r="AS446" i="3" s="1"/>
  <c r="AR446" i="3" s="1"/>
  <c r="AQ446" i="3" s="1"/>
  <c r="AP446" i="3" s="1"/>
  <c r="AO446" i="3" s="1"/>
  <c r="AN446" i="3" s="1"/>
  <c r="AM446" i="3" s="1"/>
  <c r="AL446" i="3" s="1"/>
  <c r="BK7" i="3"/>
  <c r="BJ7" i="3" s="1"/>
  <c r="BI7" i="3" s="1"/>
  <c r="BH7" i="3" s="1"/>
  <c r="BG7" i="3" s="1"/>
  <c r="BF7" i="3" s="1"/>
  <c r="BE7" i="3" s="1"/>
  <c r="BD7" i="3" s="1"/>
  <c r="BC7" i="3" s="1"/>
  <c r="AT275" i="3"/>
  <c r="AS275" i="3" s="1"/>
  <c r="AR275" i="3" s="1"/>
  <c r="AQ275" i="3" s="1"/>
  <c r="AP275" i="3" s="1"/>
  <c r="AO275" i="3" s="1"/>
  <c r="AN275" i="3" s="1"/>
  <c r="AM275" i="3" s="1"/>
  <c r="AL275" i="3" s="1"/>
  <c r="BK49" i="3"/>
  <c r="BJ49" i="3" s="1"/>
  <c r="BI49" i="3" s="1"/>
  <c r="BH49" i="3" s="1"/>
  <c r="BG49" i="3" s="1"/>
  <c r="BF49" i="3" s="1"/>
  <c r="BE49" i="3" s="1"/>
  <c r="BD49" i="3" s="1"/>
  <c r="BC49" i="3" s="1"/>
  <c r="AK116" i="3"/>
  <c r="AI116" i="3"/>
  <c r="AJ116" i="3"/>
  <c r="AT794" i="3"/>
  <c r="AS794" i="3" s="1"/>
  <c r="AR794" i="3" s="1"/>
  <c r="AQ794" i="3" s="1"/>
  <c r="AP794" i="3" s="1"/>
  <c r="AO794" i="3" s="1"/>
  <c r="AN794" i="3" s="1"/>
  <c r="AM794" i="3" s="1"/>
  <c r="AL794" i="3" s="1"/>
  <c r="AT604" i="3"/>
  <c r="AS604" i="3" s="1"/>
  <c r="AR604" i="3" s="1"/>
  <c r="AQ604" i="3" s="1"/>
  <c r="AP604" i="3" s="1"/>
  <c r="AO604" i="3" s="1"/>
  <c r="AN604" i="3" s="1"/>
  <c r="AM604" i="3" s="1"/>
  <c r="AL604" i="3" s="1"/>
  <c r="AT467" i="3"/>
  <c r="AS467" i="3" s="1"/>
  <c r="AR467" i="3" s="1"/>
  <c r="AQ467" i="3" s="1"/>
  <c r="AP467" i="3" s="1"/>
  <c r="AO467" i="3" s="1"/>
  <c r="AN467" i="3" s="1"/>
  <c r="AM467" i="3" s="1"/>
  <c r="AL467" i="3" s="1"/>
  <c r="AK589" i="3"/>
  <c r="AJ589" i="3"/>
  <c r="AI589" i="3"/>
  <c r="AK877" i="3"/>
  <c r="AI877" i="3"/>
  <c r="AJ877" i="3"/>
  <c r="AK384" i="3"/>
  <c r="AJ384" i="3"/>
  <c r="AI384" i="3"/>
  <c r="AK671" i="3"/>
  <c r="AI671" i="3"/>
  <c r="AJ671" i="3"/>
  <c r="AT293" i="3"/>
  <c r="AS293" i="3" s="1"/>
  <c r="AR293" i="3" s="1"/>
  <c r="AQ293" i="3" s="1"/>
  <c r="AP293" i="3" s="1"/>
  <c r="AO293" i="3" s="1"/>
  <c r="AN293" i="3" s="1"/>
  <c r="AM293" i="3" s="1"/>
  <c r="AL293" i="3" s="1"/>
  <c r="BK36" i="3"/>
  <c r="BJ36" i="3" s="1"/>
  <c r="BI36" i="3" s="1"/>
  <c r="BH36" i="3" s="1"/>
  <c r="BG36" i="3" s="1"/>
  <c r="BF36" i="3" s="1"/>
  <c r="BE36" i="3" s="1"/>
  <c r="BD36" i="3" s="1"/>
  <c r="BC36" i="3" s="1"/>
  <c r="AI696" i="3"/>
  <c r="AJ696" i="3"/>
  <c r="AK696" i="3"/>
  <c r="AT688" i="3"/>
  <c r="AS688" i="3" s="1"/>
  <c r="AR688" i="3" s="1"/>
  <c r="AQ688" i="3" s="1"/>
  <c r="AP688" i="3" s="1"/>
  <c r="AO688" i="3" s="1"/>
  <c r="AN688" i="3" s="1"/>
  <c r="AM688" i="3" s="1"/>
  <c r="AL688" i="3" s="1"/>
  <c r="AK567" i="3"/>
  <c r="AJ567" i="3"/>
  <c r="AI567" i="3"/>
  <c r="AJ544" i="3"/>
  <c r="AK544" i="3"/>
  <c r="AI544" i="3"/>
  <c r="AJ323" i="3"/>
  <c r="AK323" i="3"/>
  <c r="AI323" i="3"/>
  <c r="AK91" i="3"/>
  <c r="AI91" i="3"/>
  <c r="AJ91" i="3"/>
  <c r="AT316" i="3"/>
  <c r="AS316" i="3" s="1"/>
  <c r="AR316" i="3" s="1"/>
  <c r="AQ316" i="3" s="1"/>
  <c r="AP316" i="3" s="1"/>
  <c r="AO316" i="3" s="1"/>
  <c r="AN316" i="3" s="1"/>
  <c r="AM316" i="3" s="1"/>
  <c r="AL316" i="3" s="1"/>
  <c r="AT39" i="3"/>
  <c r="AS39" i="3" s="1"/>
  <c r="AR39" i="3" s="1"/>
  <c r="AQ39" i="3" s="1"/>
  <c r="AP39" i="3" s="1"/>
  <c r="AO39" i="3" s="1"/>
  <c r="AN39" i="3" s="1"/>
  <c r="AM39" i="3" s="1"/>
  <c r="AL39" i="3" s="1"/>
  <c r="AT817" i="3"/>
  <c r="AS817" i="3" s="1"/>
  <c r="AR817" i="3" s="1"/>
  <c r="AQ817" i="3" s="1"/>
  <c r="AP817" i="3" s="1"/>
  <c r="AO817" i="3" s="1"/>
  <c r="AN817" i="3" s="1"/>
  <c r="AM817" i="3" s="1"/>
  <c r="AL817" i="3" s="1"/>
  <c r="AT713" i="3"/>
  <c r="AS713" i="3" s="1"/>
  <c r="AR713" i="3" s="1"/>
  <c r="AQ713" i="3" s="1"/>
  <c r="AP713" i="3" s="1"/>
  <c r="AO713" i="3" s="1"/>
  <c r="AN713" i="3" s="1"/>
  <c r="AM713" i="3" s="1"/>
  <c r="AL713" i="3" s="1"/>
  <c r="AT590" i="3"/>
  <c r="AS590" i="3" s="1"/>
  <c r="AR590" i="3" s="1"/>
  <c r="AQ590" i="3" s="1"/>
  <c r="AP590" i="3" s="1"/>
  <c r="AO590" i="3" s="1"/>
  <c r="AN590" i="3" s="1"/>
  <c r="AM590" i="3" s="1"/>
  <c r="AL590" i="3" s="1"/>
  <c r="AT698" i="3"/>
  <c r="AS698" i="3" s="1"/>
  <c r="AR698" i="3" s="1"/>
  <c r="AQ698" i="3" s="1"/>
  <c r="AP698" i="3" s="1"/>
  <c r="AO698" i="3" s="1"/>
  <c r="AN698" i="3" s="1"/>
  <c r="AM698" i="3" s="1"/>
  <c r="AL698" i="3" s="1"/>
  <c r="AT475" i="3"/>
  <c r="AS475" i="3" s="1"/>
  <c r="AR475" i="3" s="1"/>
  <c r="AQ475" i="3" s="1"/>
  <c r="AP475" i="3" s="1"/>
  <c r="AO475" i="3" s="1"/>
  <c r="AN475" i="3" s="1"/>
  <c r="AM475" i="3" s="1"/>
  <c r="AL475" i="3" s="1"/>
  <c r="AT256" i="3"/>
  <c r="AS256" i="3" s="1"/>
  <c r="AR256" i="3" s="1"/>
  <c r="AQ256" i="3" s="1"/>
  <c r="AP256" i="3" s="1"/>
  <c r="AO256" i="3" s="1"/>
  <c r="AN256" i="3" s="1"/>
  <c r="AM256" i="3" s="1"/>
  <c r="AL256" i="3" s="1"/>
  <c r="AT134" i="3"/>
  <c r="AS134" i="3" s="1"/>
  <c r="AR134" i="3" s="1"/>
  <c r="AQ134" i="3" s="1"/>
  <c r="AP134" i="3" s="1"/>
  <c r="AO134" i="3" s="1"/>
  <c r="AN134" i="3" s="1"/>
  <c r="AM134" i="3" s="1"/>
  <c r="AL134" i="3" s="1"/>
  <c r="AT157" i="3"/>
  <c r="AS157" i="3" s="1"/>
  <c r="AR157" i="3" s="1"/>
  <c r="AQ157" i="3" s="1"/>
  <c r="AP157" i="3" s="1"/>
  <c r="AO157" i="3" s="1"/>
  <c r="AN157" i="3" s="1"/>
  <c r="AM157" i="3" s="1"/>
  <c r="AL157" i="3" s="1"/>
  <c r="AJ141" i="3"/>
  <c r="AK141" i="3"/>
  <c r="AI141" i="3"/>
  <c r="AT924" i="3"/>
  <c r="AS924" i="3" s="1"/>
  <c r="AR924" i="3" s="1"/>
  <c r="AQ924" i="3" s="1"/>
  <c r="AP924" i="3" s="1"/>
  <c r="AO924" i="3" s="1"/>
  <c r="AN924" i="3" s="1"/>
  <c r="AM924" i="3" s="1"/>
  <c r="AL924" i="3" s="1"/>
  <c r="AJ413" i="3"/>
  <c r="AI413" i="3"/>
  <c r="AK413" i="3"/>
  <c r="AK237" i="3"/>
  <c r="AJ237" i="3"/>
  <c r="AI237" i="3"/>
  <c r="AT850" i="3"/>
  <c r="AS850" i="3" s="1"/>
  <c r="AR850" i="3" s="1"/>
  <c r="AQ850" i="3" s="1"/>
  <c r="AP850" i="3" s="1"/>
  <c r="AO850" i="3" s="1"/>
  <c r="AN850" i="3" s="1"/>
  <c r="AM850" i="3" s="1"/>
  <c r="AL850" i="3" s="1"/>
  <c r="AT399" i="3"/>
  <c r="AS399" i="3" s="1"/>
  <c r="AR399" i="3" s="1"/>
  <c r="AQ399" i="3" s="1"/>
  <c r="AP399" i="3" s="1"/>
  <c r="AO399" i="3" s="1"/>
  <c r="AN399" i="3" s="1"/>
  <c r="AM399" i="3" s="1"/>
  <c r="AL399" i="3" s="1"/>
  <c r="AT331" i="3"/>
  <c r="AS331" i="3" s="1"/>
  <c r="AR331" i="3" s="1"/>
  <c r="AQ331" i="3" s="1"/>
  <c r="AP331" i="3" s="1"/>
  <c r="AO331" i="3" s="1"/>
  <c r="AN331" i="3" s="1"/>
  <c r="AM331" i="3" s="1"/>
  <c r="AL331" i="3" s="1"/>
  <c r="AT540" i="3"/>
  <c r="AS540" i="3" s="1"/>
  <c r="AR540" i="3" s="1"/>
  <c r="AQ540" i="3" s="1"/>
  <c r="AP540" i="3" s="1"/>
  <c r="AO540" i="3" s="1"/>
  <c r="AN540" i="3" s="1"/>
  <c r="AM540" i="3" s="1"/>
  <c r="AL540" i="3" s="1"/>
  <c r="AT341" i="3"/>
  <c r="AS341" i="3" s="1"/>
  <c r="AR341" i="3" s="1"/>
  <c r="AQ341" i="3" s="1"/>
  <c r="AP341" i="3" s="1"/>
  <c r="AO341" i="3" s="1"/>
  <c r="AN341" i="3" s="1"/>
  <c r="AM341" i="3" s="1"/>
  <c r="AL341" i="3" s="1"/>
  <c r="AT280" i="3"/>
  <c r="AS280" i="3" s="1"/>
  <c r="AR280" i="3" s="1"/>
  <c r="AQ280" i="3" s="1"/>
  <c r="AP280" i="3" s="1"/>
  <c r="AO280" i="3" s="1"/>
  <c r="AN280" i="3" s="1"/>
  <c r="AM280" i="3" s="1"/>
  <c r="AL280" i="3" s="1"/>
  <c r="AT247" i="3"/>
  <c r="AS247" i="3" s="1"/>
  <c r="AR247" i="3" s="1"/>
  <c r="AQ247" i="3" s="1"/>
  <c r="AP247" i="3" s="1"/>
  <c r="AO247" i="3" s="1"/>
  <c r="AN247" i="3" s="1"/>
  <c r="AM247" i="3" s="1"/>
  <c r="AL247" i="3" s="1"/>
  <c r="BK4" i="3"/>
  <c r="BJ4" i="3" s="1"/>
  <c r="BI4" i="3" s="1"/>
  <c r="BH4" i="3" s="1"/>
  <c r="BG4" i="3" s="1"/>
  <c r="BF4" i="3" s="1"/>
  <c r="BE4" i="3" s="1"/>
  <c r="BD4" i="3" s="1"/>
  <c r="BC4" i="3" s="1"/>
  <c r="BK18" i="3"/>
  <c r="BJ18" i="3" s="1"/>
  <c r="BI18" i="3" s="1"/>
  <c r="BH18" i="3" s="1"/>
  <c r="BG18" i="3" s="1"/>
  <c r="BF18" i="3" s="1"/>
  <c r="BE18" i="3" s="1"/>
  <c r="BD18" i="3" s="1"/>
  <c r="BC18" i="3" s="1"/>
  <c r="BK37" i="3"/>
  <c r="BJ37" i="3" s="1"/>
  <c r="BI37" i="3" s="1"/>
  <c r="BH37" i="3" s="1"/>
  <c r="BG37" i="3" s="1"/>
  <c r="BF37" i="3" s="1"/>
  <c r="BE37" i="3" s="1"/>
  <c r="BD37" i="3" s="1"/>
  <c r="BC37" i="3" s="1"/>
  <c r="AK445" i="3"/>
  <c r="AI445" i="3"/>
  <c r="AJ445" i="3"/>
  <c r="AJ380" i="3"/>
  <c r="AK380" i="3"/>
  <c r="AI380" i="3"/>
  <c r="AI64" i="3"/>
  <c r="AK64" i="3"/>
  <c r="AJ64" i="3"/>
  <c r="AK300" i="3"/>
  <c r="AI300" i="3"/>
  <c r="AJ300" i="3"/>
  <c r="AT234" i="3"/>
  <c r="AS234" i="3" s="1"/>
  <c r="AR234" i="3" s="1"/>
  <c r="AQ234" i="3" s="1"/>
  <c r="AP234" i="3" s="1"/>
  <c r="AO234" i="3" s="1"/>
  <c r="AN234" i="3" s="1"/>
  <c r="AM234" i="3" s="1"/>
  <c r="AL234" i="3" s="1"/>
  <c r="AT262" i="3"/>
  <c r="AS262" i="3" s="1"/>
  <c r="AR262" i="3" s="1"/>
  <c r="AQ262" i="3" s="1"/>
  <c r="AP262" i="3" s="1"/>
  <c r="AO262" i="3" s="1"/>
  <c r="AN262" i="3" s="1"/>
  <c r="AM262" i="3" s="1"/>
  <c r="AL262" i="3" s="1"/>
  <c r="BK24" i="3"/>
  <c r="BJ24" i="3" s="1"/>
  <c r="BI24" i="3" s="1"/>
  <c r="BH24" i="3" s="1"/>
  <c r="BG24" i="3" s="1"/>
  <c r="BF24" i="3" s="1"/>
  <c r="BE24" i="3" s="1"/>
  <c r="BD24" i="3" s="1"/>
  <c r="BC24" i="3" s="1"/>
  <c r="BK28" i="3"/>
  <c r="BJ28" i="3" s="1"/>
  <c r="BI28" i="3" s="1"/>
  <c r="BH28" i="3" s="1"/>
  <c r="BG28" i="3" s="1"/>
  <c r="BF28" i="3" s="1"/>
  <c r="BE28" i="3" s="1"/>
  <c r="BD28" i="3" s="1"/>
  <c r="BC28" i="3" s="1"/>
  <c r="AT336" i="3"/>
  <c r="AS336" i="3" s="1"/>
  <c r="AR336" i="3" s="1"/>
  <c r="AQ336" i="3" s="1"/>
  <c r="AP336" i="3" s="1"/>
  <c r="AO336" i="3" s="1"/>
  <c r="AN336" i="3" s="1"/>
  <c r="AM336" i="3" s="1"/>
  <c r="AL336" i="3" s="1"/>
  <c r="AT762" i="3"/>
  <c r="AS762" i="3" s="1"/>
  <c r="AR762" i="3" s="1"/>
  <c r="AQ762" i="3" s="1"/>
  <c r="AP762" i="3" s="1"/>
  <c r="AO762" i="3" s="1"/>
  <c r="AN762" i="3" s="1"/>
  <c r="AM762" i="3" s="1"/>
  <c r="AL762" i="3" s="1"/>
  <c r="AT245" i="3"/>
  <c r="AS245" i="3" s="1"/>
  <c r="AR245" i="3" s="1"/>
  <c r="AQ245" i="3" s="1"/>
  <c r="AP245" i="3" s="1"/>
  <c r="AO245" i="3" s="1"/>
  <c r="AN245" i="3" s="1"/>
  <c r="AM245" i="3" s="1"/>
  <c r="AL245" i="3" s="1"/>
  <c r="AT180" i="3"/>
  <c r="AS180" i="3" s="1"/>
  <c r="AR180" i="3" s="1"/>
  <c r="AQ180" i="3" s="1"/>
  <c r="AP180" i="3" s="1"/>
  <c r="AO180" i="3" s="1"/>
  <c r="AN180" i="3" s="1"/>
  <c r="AM180" i="3" s="1"/>
  <c r="AL180" i="3" s="1"/>
  <c r="AT607" i="3"/>
  <c r="AS607" i="3" s="1"/>
  <c r="AR607" i="3" s="1"/>
  <c r="AQ607" i="3" s="1"/>
  <c r="AP607" i="3" s="1"/>
  <c r="AO607" i="3" s="1"/>
  <c r="AN607" i="3" s="1"/>
  <c r="AM607" i="3" s="1"/>
  <c r="AL607" i="3" s="1"/>
  <c r="AT546" i="3"/>
  <c r="AS546" i="3" s="1"/>
  <c r="AR546" i="3" s="1"/>
  <c r="AQ546" i="3" s="1"/>
  <c r="AP546" i="3" s="1"/>
  <c r="AO546" i="3" s="1"/>
  <c r="AN546" i="3" s="1"/>
  <c r="AM546" i="3" s="1"/>
  <c r="AL546" i="3" s="1"/>
  <c r="AJ498" i="3"/>
  <c r="AI498" i="3"/>
  <c r="AK498" i="3"/>
  <c r="AI575" i="3"/>
  <c r="AJ575" i="3"/>
  <c r="AK575" i="3"/>
  <c r="AT653" i="3"/>
  <c r="AS653" i="3" s="1"/>
  <c r="AR653" i="3" s="1"/>
  <c r="AQ653" i="3" s="1"/>
  <c r="AP653" i="3" s="1"/>
  <c r="AO653" i="3" s="1"/>
  <c r="AN653" i="3" s="1"/>
  <c r="AM653" i="3" s="1"/>
  <c r="AL653" i="3" s="1"/>
  <c r="AT685" i="3"/>
  <c r="AS685" i="3" s="1"/>
  <c r="AR685" i="3" s="1"/>
  <c r="AQ685" i="3" s="1"/>
  <c r="AP685" i="3" s="1"/>
  <c r="AO685" i="3" s="1"/>
  <c r="AN685" i="3" s="1"/>
  <c r="AM685" i="3" s="1"/>
  <c r="AL685" i="3" s="1"/>
  <c r="AJ909" i="3"/>
  <c r="AK909" i="3"/>
  <c r="AI909" i="3"/>
  <c r="K219" i="3"/>
  <c r="AC219" i="3"/>
  <c r="AF219" i="3"/>
  <c r="AC244" i="3"/>
  <c r="K244" i="3"/>
  <c r="AF244" i="3"/>
  <c r="J840" i="3"/>
  <c r="AF840" i="3"/>
  <c r="AC840" i="3"/>
  <c r="K699" i="3"/>
  <c r="AF699" i="3"/>
  <c r="AC699" i="3"/>
  <c r="AC163" i="3"/>
  <c r="AF163" i="3"/>
  <c r="H163" i="3"/>
  <c r="AF248" i="3"/>
  <c r="K248" i="3"/>
  <c r="AC248" i="3"/>
  <c r="AF169" i="3"/>
  <c r="AC169" i="3"/>
  <c r="H169" i="3"/>
  <c r="AF955" i="3"/>
  <c r="K955" i="3"/>
  <c r="AC955" i="3"/>
  <c r="AC213" i="3"/>
  <c r="AF213" i="3"/>
  <c r="K213" i="3"/>
  <c r="AT851" i="3"/>
  <c r="AS851" i="3" s="1"/>
  <c r="AR851" i="3" s="1"/>
  <c r="AQ851" i="3" s="1"/>
  <c r="AP851" i="3" s="1"/>
  <c r="AO851" i="3" s="1"/>
  <c r="AN851" i="3" s="1"/>
  <c r="AM851" i="3" s="1"/>
  <c r="AL851" i="3" s="1"/>
  <c r="I166" i="3"/>
  <c r="AC166" i="3"/>
  <c r="AF166" i="3"/>
  <c r="AC333" i="3"/>
  <c r="K333" i="3"/>
  <c r="AF333" i="3"/>
  <c r="AF190" i="3"/>
  <c r="I190" i="3"/>
  <c r="AC190" i="3"/>
  <c r="AC407" i="3"/>
  <c r="K407" i="3"/>
  <c r="AF407" i="3"/>
  <c r="AC956" i="3"/>
  <c r="AF956" i="3"/>
  <c r="K956" i="3"/>
  <c r="AC412" i="3"/>
  <c r="AF412" i="3"/>
  <c r="K412" i="3"/>
  <c r="AF966" i="3"/>
  <c r="K966" i="3"/>
  <c r="AC966" i="3"/>
  <c r="J155" i="3"/>
  <c r="AC155" i="3"/>
  <c r="AF155" i="3"/>
  <c r="AC949" i="3"/>
  <c r="AF949" i="3"/>
  <c r="K949" i="3"/>
  <c r="AC644" i="3"/>
  <c r="K644" i="3"/>
  <c r="AF644" i="3"/>
  <c r="AF157" i="3"/>
  <c r="J157" i="3"/>
  <c r="AC157" i="3"/>
  <c r="AT665" i="3"/>
  <c r="AS665" i="3" s="1"/>
  <c r="AR665" i="3" s="1"/>
  <c r="AQ665" i="3" s="1"/>
  <c r="AP665" i="3" s="1"/>
  <c r="AO665" i="3" s="1"/>
  <c r="AN665" i="3" s="1"/>
  <c r="AM665" i="3" s="1"/>
  <c r="AL665" i="3" s="1"/>
  <c r="AJ795" i="3"/>
  <c r="AI795" i="3"/>
  <c r="AK795" i="3"/>
  <c r="AT866" i="3"/>
  <c r="AS866" i="3" s="1"/>
  <c r="AR866" i="3" s="1"/>
  <c r="AQ866" i="3" s="1"/>
  <c r="AP866" i="3" s="1"/>
  <c r="AO866" i="3" s="1"/>
  <c r="AN866" i="3" s="1"/>
  <c r="AM866" i="3" s="1"/>
  <c r="AL866" i="3" s="1"/>
  <c r="AT637" i="3"/>
  <c r="AS637" i="3" s="1"/>
  <c r="AR637" i="3" s="1"/>
  <c r="AQ637" i="3" s="1"/>
  <c r="AP637" i="3" s="1"/>
  <c r="AO637" i="3" s="1"/>
  <c r="AN637" i="3" s="1"/>
  <c r="AM637" i="3" s="1"/>
  <c r="AL637" i="3" s="1"/>
  <c r="AT933" i="3"/>
  <c r="AS933" i="3" s="1"/>
  <c r="AR933" i="3" s="1"/>
  <c r="AQ933" i="3" s="1"/>
  <c r="AP933" i="3" s="1"/>
  <c r="AO933" i="3" s="1"/>
  <c r="AN933" i="3" s="1"/>
  <c r="AM933" i="3" s="1"/>
  <c r="AL933" i="3" s="1"/>
  <c r="AT843" i="3"/>
  <c r="AS843" i="3" s="1"/>
  <c r="AR843" i="3" s="1"/>
  <c r="AQ843" i="3" s="1"/>
  <c r="AP843" i="3" s="1"/>
  <c r="AO843" i="3" s="1"/>
  <c r="AN843" i="3" s="1"/>
  <c r="AM843" i="3" s="1"/>
  <c r="AL843" i="3" s="1"/>
  <c r="AK861" i="3"/>
  <c r="AI861" i="3"/>
  <c r="AJ861" i="3"/>
  <c r="AI401" i="3"/>
  <c r="AJ401" i="3"/>
  <c r="AK401" i="3"/>
  <c r="AT927" i="3"/>
  <c r="AS927" i="3" s="1"/>
  <c r="AR927" i="3" s="1"/>
  <c r="AQ927" i="3" s="1"/>
  <c r="AP927" i="3" s="1"/>
  <c r="AO927" i="3" s="1"/>
  <c r="AN927" i="3" s="1"/>
  <c r="AM927" i="3" s="1"/>
  <c r="AL927" i="3" s="1"/>
  <c r="AT257" i="3"/>
  <c r="AS257" i="3" s="1"/>
  <c r="AR257" i="3" s="1"/>
  <c r="AQ257" i="3" s="1"/>
  <c r="AP257" i="3" s="1"/>
  <c r="AO257" i="3" s="1"/>
  <c r="AN257" i="3" s="1"/>
  <c r="AM257" i="3" s="1"/>
  <c r="AL257" i="3" s="1"/>
  <c r="AT760" i="3"/>
  <c r="AS760" i="3" s="1"/>
  <c r="AR760" i="3" s="1"/>
  <c r="AQ760" i="3" s="1"/>
  <c r="AP760" i="3" s="1"/>
  <c r="AO760" i="3" s="1"/>
  <c r="AN760" i="3" s="1"/>
  <c r="AM760" i="3" s="1"/>
  <c r="AL760" i="3" s="1"/>
  <c r="AT714" i="3"/>
  <c r="AS714" i="3" s="1"/>
  <c r="AR714" i="3" s="1"/>
  <c r="AQ714" i="3" s="1"/>
  <c r="AP714" i="3" s="1"/>
  <c r="AO714" i="3" s="1"/>
  <c r="AN714" i="3" s="1"/>
  <c r="AM714" i="3" s="1"/>
  <c r="AL714" i="3" s="1"/>
  <c r="AK824" i="3"/>
  <c r="AI824" i="3"/>
  <c r="AJ824" i="3"/>
  <c r="AT942" i="3"/>
  <c r="AS942" i="3" s="1"/>
  <c r="AR942" i="3" s="1"/>
  <c r="AQ942" i="3" s="1"/>
  <c r="AP942" i="3" s="1"/>
  <c r="AO942" i="3" s="1"/>
  <c r="AN942" i="3" s="1"/>
  <c r="AM942" i="3" s="1"/>
  <c r="AL942" i="3" s="1"/>
  <c r="AT69" i="3"/>
  <c r="AS69" i="3" s="1"/>
  <c r="AR69" i="3" s="1"/>
  <c r="AQ69" i="3" s="1"/>
  <c r="AP69" i="3" s="1"/>
  <c r="AO69" i="3" s="1"/>
  <c r="AN69" i="3" s="1"/>
  <c r="AM69" i="3" s="1"/>
  <c r="AL69" i="3" s="1"/>
  <c r="AT803" i="3"/>
  <c r="AS803" i="3" s="1"/>
  <c r="AR803" i="3" s="1"/>
  <c r="AQ803" i="3" s="1"/>
  <c r="AP803" i="3" s="1"/>
  <c r="AO803" i="3" s="1"/>
  <c r="AN803" i="3" s="1"/>
  <c r="AM803" i="3" s="1"/>
  <c r="AL803" i="3" s="1"/>
  <c r="AT873" i="3"/>
  <c r="AS873" i="3" s="1"/>
  <c r="AR873" i="3" s="1"/>
  <c r="AQ873" i="3" s="1"/>
  <c r="AP873" i="3" s="1"/>
  <c r="AO873" i="3" s="1"/>
  <c r="AN873" i="3" s="1"/>
  <c r="AM873" i="3" s="1"/>
  <c r="AL873" i="3" s="1"/>
  <c r="AT571" i="3"/>
  <c r="AS571" i="3" s="1"/>
  <c r="AR571" i="3" s="1"/>
  <c r="AQ571" i="3" s="1"/>
  <c r="AP571" i="3" s="1"/>
  <c r="AO571" i="3" s="1"/>
  <c r="AN571" i="3" s="1"/>
  <c r="AM571" i="3" s="1"/>
  <c r="AL571" i="3" s="1"/>
  <c r="AT327" i="3"/>
  <c r="AS327" i="3" s="1"/>
  <c r="AR327" i="3" s="1"/>
  <c r="AQ327" i="3" s="1"/>
  <c r="AP327" i="3" s="1"/>
  <c r="AO327" i="3" s="1"/>
  <c r="AN327" i="3" s="1"/>
  <c r="AM327" i="3" s="1"/>
  <c r="AL327" i="3" s="1"/>
  <c r="AI733" i="3"/>
  <c r="AK733" i="3"/>
  <c r="AJ733" i="3"/>
  <c r="AT893" i="3"/>
  <c r="AS893" i="3" s="1"/>
  <c r="AR893" i="3" s="1"/>
  <c r="AQ893" i="3" s="1"/>
  <c r="AP893" i="3" s="1"/>
  <c r="AO893" i="3" s="1"/>
  <c r="AN893" i="3" s="1"/>
  <c r="AM893" i="3" s="1"/>
  <c r="AL893" i="3" s="1"/>
  <c r="AT549" i="3"/>
  <c r="AS549" i="3" s="1"/>
  <c r="AR549" i="3" s="1"/>
  <c r="AQ549" i="3" s="1"/>
  <c r="AP549" i="3" s="1"/>
  <c r="AO549" i="3" s="1"/>
  <c r="AN549" i="3" s="1"/>
  <c r="AM549" i="3" s="1"/>
  <c r="AL549" i="3" s="1"/>
  <c r="AI429" i="3"/>
  <c r="AJ429" i="3"/>
  <c r="AK429" i="3"/>
  <c r="AJ617" i="3"/>
  <c r="AI617" i="3"/>
  <c r="AK617" i="3"/>
  <c r="AT405" i="3"/>
  <c r="AS405" i="3" s="1"/>
  <c r="AR405" i="3" s="1"/>
  <c r="AQ405" i="3" s="1"/>
  <c r="AP405" i="3" s="1"/>
  <c r="AO405" i="3" s="1"/>
  <c r="AN405" i="3" s="1"/>
  <c r="AM405" i="3" s="1"/>
  <c r="AL405" i="3" s="1"/>
  <c r="AK58" i="3"/>
  <c r="AI58" i="3"/>
  <c r="AH58" i="3" s="1"/>
  <c r="AJ58" i="3"/>
  <c r="AT941" i="3"/>
  <c r="AS941" i="3" s="1"/>
  <c r="AR941" i="3" s="1"/>
  <c r="AQ941" i="3" s="1"/>
  <c r="AP941" i="3" s="1"/>
  <c r="AO941" i="3" s="1"/>
  <c r="AN941" i="3" s="1"/>
  <c r="AM941" i="3" s="1"/>
  <c r="AL941" i="3" s="1"/>
  <c r="BK98" i="3"/>
  <c r="BJ98" i="3" s="1"/>
  <c r="BI98" i="3" s="1"/>
  <c r="BH98" i="3" s="1"/>
  <c r="BG98" i="3" s="1"/>
  <c r="BF98" i="3" s="1"/>
  <c r="BE98" i="3" s="1"/>
  <c r="BD98" i="3" s="1"/>
  <c r="BC98" i="3" s="1"/>
  <c r="AT35" i="3"/>
  <c r="AS35" i="3" s="1"/>
  <c r="AR35" i="3" s="1"/>
  <c r="AQ35" i="3" s="1"/>
  <c r="AP35" i="3" s="1"/>
  <c r="AO35" i="3" s="1"/>
  <c r="AN35" i="3" s="1"/>
  <c r="AM35" i="3" s="1"/>
  <c r="AL35" i="3" s="1"/>
  <c r="AJ578" i="3"/>
  <c r="AI578" i="3"/>
  <c r="AK578" i="3"/>
  <c r="AT211" i="3"/>
  <c r="AS211" i="3" s="1"/>
  <c r="AR211" i="3" s="1"/>
  <c r="AQ211" i="3" s="1"/>
  <c r="AP211" i="3" s="1"/>
  <c r="AO211" i="3" s="1"/>
  <c r="AN211" i="3" s="1"/>
  <c r="AM211" i="3" s="1"/>
  <c r="AL211" i="3" s="1"/>
  <c r="AT948" i="3"/>
  <c r="AS948" i="3" s="1"/>
  <c r="AR948" i="3" s="1"/>
  <c r="AQ948" i="3" s="1"/>
  <c r="AP948" i="3" s="1"/>
  <c r="AO948" i="3" s="1"/>
  <c r="AN948" i="3" s="1"/>
  <c r="AM948" i="3" s="1"/>
  <c r="AL948" i="3" s="1"/>
  <c r="AT862" i="3"/>
  <c r="AS862" i="3" s="1"/>
  <c r="AR862" i="3" s="1"/>
  <c r="AQ862" i="3" s="1"/>
  <c r="AP862" i="3" s="1"/>
  <c r="AO862" i="3" s="1"/>
  <c r="AN862" i="3" s="1"/>
  <c r="AM862" i="3" s="1"/>
  <c r="AL862" i="3" s="1"/>
  <c r="AJ662" i="3"/>
  <c r="AI662" i="3"/>
  <c r="AK662" i="3"/>
  <c r="BK78" i="3"/>
  <c r="BJ78" i="3" s="1"/>
  <c r="BI78" i="3" s="1"/>
  <c r="BH78" i="3" s="1"/>
  <c r="BG78" i="3" s="1"/>
  <c r="BF78" i="3" s="1"/>
  <c r="BE78" i="3" s="1"/>
  <c r="BD78" i="3" s="1"/>
  <c r="BC78" i="3" s="1"/>
  <c r="AT416" i="3"/>
  <c r="AS416" i="3" s="1"/>
  <c r="AR416" i="3" s="1"/>
  <c r="AQ416" i="3" s="1"/>
  <c r="AP416" i="3" s="1"/>
  <c r="AO416" i="3" s="1"/>
  <c r="AN416" i="3" s="1"/>
  <c r="AM416" i="3" s="1"/>
  <c r="AL416" i="3" s="1"/>
  <c r="AJ504" i="3"/>
  <c r="AI504" i="3"/>
  <c r="AK504" i="3"/>
  <c r="BK22" i="3"/>
  <c r="BJ22" i="3" s="1"/>
  <c r="BI22" i="3" s="1"/>
  <c r="BH22" i="3" s="1"/>
  <c r="BG22" i="3" s="1"/>
  <c r="BF22" i="3" s="1"/>
  <c r="BE22" i="3" s="1"/>
  <c r="BD22" i="3" s="1"/>
  <c r="BC22" i="3" s="1"/>
  <c r="AT536" i="3"/>
  <c r="AS536" i="3" s="1"/>
  <c r="AR536" i="3" s="1"/>
  <c r="AQ536" i="3" s="1"/>
  <c r="AP536" i="3" s="1"/>
  <c r="AO536" i="3" s="1"/>
  <c r="AN536" i="3" s="1"/>
  <c r="AM536" i="3" s="1"/>
  <c r="AL536" i="3" s="1"/>
  <c r="AI773" i="3"/>
  <c r="AK773" i="3"/>
  <c r="AJ773" i="3"/>
  <c r="AT99" i="3"/>
  <c r="AS99" i="3" s="1"/>
  <c r="AR99" i="3" s="1"/>
  <c r="AQ99" i="3" s="1"/>
  <c r="AP99" i="3" s="1"/>
  <c r="AO99" i="3" s="1"/>
  <c r="AN99" i="3" s="1"/>
  <c r="AM99" i="3" s="1"/>
  <c r="AL99" i="3" s="1"/>
  <c r="AT289" i="3"/>
  <c r="AS289" i="3" s="1"/>
  <c r="AR289" i="3" s="1"/>
  <c r="AQ289" i="3" s="1"/>
  <c r="AP289" i="3" s="1"/>
  <c r="AO289" i="3" s="1"/>
  <c r="AN289" i="3" s="1"/>
  <c r="AM289" i="3" s="1"/>
  <c r="AL289" i="3" s="1"/>
  <c r="AT146" i="3"/>
  <c r="AS146" i="3" s="1"/>
  <c r="AR146" i="3" s="1"/>
  <c r="AQ146" i="3" s="1"/>
  <c r="AP146" i="3" s="1"/>
  <c r="AO146" i="3" s="1"/>
  <c r="AN146" i="3" s="1"/>
  <c r="AM146" i="3" s="1"/>
  <c r="AL146" i="3" s="1"/>
  <c r="AT705" i="3"/>
  <c r="AS705" i="3" s="1"/>
  <c r="AR705" i="3" s="1"/>
  <c r="AQ705" i="3" s="1"/>
  <c r="AP705" i="3" s="1"/>
  <c r="AO705" i="3" s="1"/>
  <c r="AN705" i="3" s="1"/>
  <c r="AM705" i="3" s="1"/>
  <c r="AL705" i="3" s="1"/>
  <c r="AT801" i="3"/>
  <c r="AS801" i="3" s="1"/>
  <c r="AR801" i="3" s="1"/>
  <c r="AQ801" i="3" s="1"/>
  <c r="AP801" i="3" s="1"/>
  <c r="AO801" i="3" s="1"/>
  <c r="AN801" i="3" s="1"/>
  <c r="AM801" i="3" s="1"/>
  <c r="AL801" i="3" s="1"/>
  <c r="AT485" i="3"/>
  <c r="AS485" i="3" s="1"/>
  <c r="AR485" i="3" s="1"/>
  <c r="AQ485" i="3" s="1"/>
  <c r="AP485" i="3" s="1"/>
  <c r="AO485" i="3" s="1"/>
  <c r="AN485" i="3" s="1"/>
  <c r="AM485" i="3" s="1"/>
  <c r="AL485" i="3" s="1"/>
  <c r="AT351" i="3"/>
  <c r="AS351" i="3" s="1"/>
  <c r="AR351" i="3" s="1"/>
  <c r="AQ351" i="3" s="1"/>
  <c r="AP351" i="3" s="1"/>
  <c r="AO351" i="3" s="1"/>
  <c r="AN351" i="3" s="1"/>
  <c r="AM351" i="3" s="1"/>
  <c r="AL351" i="3" s="1"/>
  <c r="AT392" i="3"/>
  <c r="AS392" i="3" s="1"/>
  <c r="AR392" i="3" s="1"/>
  <c r="AQ392" i="3" s="1"/>
  <c r="AP392" i="3" s="1"/>
  <c r="AO392" i="3" s="1"/>
  <c r="AN392" i="3" s="1"/>
  <c r="AM392" i="3" s="1"/>
  <c r="AL392" i="3" s="1"/>
  <c r="AT525" i="3"/>
  <c r="AS525" i="3" s="1"/>
  <c r="AR525" i="3" s="1"/>
  <c r="AQ525" i="3" s="1"/>
  <c r="AP525" i="3" s="1"/>
  <c r="AO525" i="3" s="1"/>
  <c r="AN525" i="3" s="1"/>
  <c r="AM525" i="3" s="1"/>
  <c r="AL525" i="3" s="1"/>
  <c r="AJ583" i="3"/>
  <c r="AK583" i="3"/>
  <c r="AI583" i="3"/>
  <c r="AT255" i="3"/>
  <c r="AS255" i="3" s="1"/>
  <c r="AR255" i="3" s="1"/>
  <c r="AQ255" i="3" s="1"/>
  <c r="AP255" i="3" s="1"/>
  <c r="AO255" i="3" s="1"/>
  <c r="AN255" i="3" s="1"/>
  <c r="AM255" i="3" s="1"/>
  <c r="AL255" i="3" s="1"/>
  <c r="AK491" i="3"/>
  <c r="AI491" i="3"/>
  <c r="AJ491" i="3"/>
  <c r="AT601" i="3"/>
  <c r="AS601" i="3" s="1"/>
  <c r="AR601" i="3" s="1"/>
  <c r="AQ601" i="3" s="1"/>
  <c r="AP601" i="3" s="1"/>
  <c r="AO601" i="3" s="1"/>
  <c r="AN601" i="3" s="1"/>
  <c r="AM601" i="3" s="1"/>
  <c r="AL601" i="3" s="1"/>
  <c r="AI160" i="3"/>
  <c r="AJ160" i="3"/>
  <c r="AK160" i="3"/>
  <c r="AT526" i="3"/>
  <c r="AS526" i="3" s="1"/>
  <c r="AR526" i="3" s="1"/>
  <c r="AQ526" i="3" s="1"/>
  <c r="AP526" i="3" s="1"/>
  <c r="AO526" i="3" s="1"/>
  <c r="AN526" i="3" s="1"/>
  <c r="AM526" i="3" s="1"/>
  <c r="AL526" i="3" s="1"/>
  <c r="AT332" i="3"/>
  <c r="AS332" i="3" s="1"/>
  <c r="AR332" i="3" s="1"/>
  <c r="AQ332" i="3" s="1"/>
  <c r="AP332" i="3" s="1"/>
  <c r="AO332" i="3" s="1"/>
  <c r="AN332" i="3" s="1"/>
  <c r="AM332" i="3" s="1"/>
  <c r="AL332" i="3" s="1"/>
  <c r="BK11" i="3"/>
  <c r="BJ11" i="3" s="1"/>
  <c r="BI11" i="3" s="1"/>
  <c r="BH11" i="3" s="1"/>
  <c r="BG11" i="3" s="1"/>
  <c r="BF11" i="3" s="1"/>
  <c r="BE11" i="3" s="1"/>
  <c r="BD11" i="3" s="1"/>
  <c r="BC11" i="3" s="1"/>
  <c r="AT196" i="3"/>
  <c r="AS196" i="3" s="1"/>
  <c r="AR196" i="3" s="1"/>
  <c r="AQ196" i="3" s="1"/>
  <c r="AP196" i="3" s="1"/>
  <c r="AO196" i="3" s="1"/>
  <c r="AN196" i="3" s="1"/>
  <c r="AM196" i="3" s="1"/>
  <c r="AL196" i="3" s="1"/>
  <c r="AT788" i="3"/>
  <c r="AS788" i="3" s="1"/>
  <c r="AR788" i="3" s="1"/>
  <c r="AQ788" i="3" s="1"/>
  <c r="AP788" i="3" s="1"/>
  <c r="AO788" i="3" s="1"/>
  <c r="AN788" i="3" s="1"/>
  <c r="AM788" i="3" s="1"/>
  <c r="AL788" i="3" s="1"/>
  <c r="AT945" i="3"/>
  <c r="AS945" i="3" s="1"/>
  <c r="AR945" i="3" s="1"/>
  <c r="AQ945" i="3" s="1"/>
  <c r="AP945" i="3" s="1"/>
  <c r="AO945" i="3" s="1"/>
  <c r="AN945" i="3" s="1"/>
  <c r="AM945" i="3" s="1"/>
  <c r="AL945" i="3" s="1"/>
  <c r="AI643" i="3"/>
  <c r="AJ643" i="3"/>
  <c r="AK643" i="3"/>
  <c r="AK421" i="3"/>
  <c r="AI421" i="3"/>
  <c r="AJ421" i="3"/>
  <c r="AK645" i="3"/>
  <c r="AI645" i="3"/>
  <c r="AJ645" i="3"/>
  <c r="AI343" i="3"/>
  <c r="AJ343" i="3"/>
  <c r="AK343" i="3"/>
  <c r="AJ412" i="3"/>
  <c r="AK412" i="3"/>
  <c r="AI412" i="3"/>
  <c r="AT265" i="3"/>
  <c r="AS265" i="3" s="1"/>
  <c r="AR265" i="3" s="1"/>
  <c r="AQ265" i="3" s="1"/>
  <c r="AP265" i="3" s="1"/>
  <c r="AO265" i="3" s="1"/>
  <c r="AN265" i="3" s="1"/>
  <c r="AM265" i="3" s="1"/>
  <c r="AL265" i="3" s="1"/>
  <c r="AT268" i="3"/>
  <c r="AS268" i="3" s="1"/>
  <c r="AR268" i="3" s="1"/>
  <c r="AQ268" i="3" s="1"/>
  <c r="AP268" i="3" s="1"/>
  <c r="AO268" i="3" s="1"/>
  <c r="AN268" i="3" s="1"/>
  <c r="AM268" i="3" s="1"/>
  <c r="AL268" i="3" s="1"/>
  <c r="AI313" i="3"/>
  <c r="AJ313" i="3"/>
  <c r="AK313" i="3"/>
  <c r="AJ270" i="3"/>
  <c r="AI270" i="3"/>
  <c r="AK270" i="3"/>
  <c r="AI586" i="3"/>
  <c r="AJ586" i="3"/>
  <c r="AK586" i="3"/>
  <c r="AT552" i="3"/>
  <c r="AS552" i="3" s="1"/>
  <c r="AR552" i="3" s="1"/>
  <c r="AQ552" i="3" s="1"/>
  <c r="AP552" i="3" s="1"/>
  <c r="AO552" i="3" s="1"/>
  <c r="AN552" i="3" s="1"/>
  <c r="AM552" i="3" s="1"/>
  <c r="AL552" i="3" s="1"/>
  <c r="AT541" i="3"/>
  <c r="AS541" i="3" s="1"/>
  <c r="AR541" i="3" s="1"/>
  <c r="AQ541" i="3" s="1"/>
  <c r="AP541" i="3" s="1"/>
  <c r="AO541" i="3" s="1"/>
  <c r="AN541" i="3" s="1"/>
  <c r="AM541" i="3" s="1"/>
  <c r="AL541" i="3" s="1"/>
  <c r="AT378" i="3"/>
  <c r="AS378" i="3" s="1"/>
  <c r="AR378" i="3" s="1"/>
  <c r="AQ378" i="3" s="1"/>
  <c r="AP378" i="3" s="1"/>
  <c r="AO378" i="3" s="1"/>
  <c r="AN378" i="3" s="1"/>
  <c r="AM378" i="3" s="1"/>
  <c r="AL378" i="3" s="1"/>
  <c r="AJ150" i="3"/>
  <c r="AK150" i="3"/>
  <c r="AI150" i="3"/>
  <c r="AT121" i="3"/>
  <c r="AS121" i="3" s="1"/>
  <c r="AR121" i="3" s="1"/>
  <c r="AQ121" i="3" s="1"/>
  <c r="AP121" i="3" s="1"/>
  <c r="AO121" i="3" s="1"/>
  <c r="AN121" i="3" s="1"/>
  <c r="AM121" i="3" s="1"/>
  <c r="AL121" i="3" s="1"/>
  <c r="AT170" i="3"/>
  <c r="AS170" i="3" s="1"/>
  <c r="AR170" i="3" s="1"/>
  <c r="AQ170" i="3" s="1"/>
  <c r="AP170" i="3" s="1"/>
  <c r="AO170" i="3" s="1"/>
  <c r="AN170" i="3" s="1"/>
  <c r="AM170" i="3" s="1"/>
  <c r="AL170" i="3" s="1"/>
  <c r="AI904" i="3"/>
  <c r="AJ904" i="3"/>
  <c r="AK904" i="3"/>
  <c r="AT344" i="3"/>
  <c r="AS344" i="3" s="1"/>
  <c r="AR344" i="3" s="1"/>
  <c r="AQ344" i="3" s="1"/>
  <c r="AP344" i="3" s="1"/>
  <c r="AO344" i="3" s="1"/>
  <c r="AN344" i="3" s="1"/>
  <c r="AM344" i="3" s="1"/>
  <c r="AL344" i="3" s="1"/>
  <c r="AT611" i="3"/>
  <c r="AS611" i="3" s="1"/>
  <c r="AR611" i="3" s="1"/>
  <c r="AQ611" i="3" s="1"/>
  <c r="AP611" i="3" s="1"/>
  <c r="AO611" i="3" s="1"/>
  <c r="AN611" i="3" s="1"/>
  <c r="AM611" i="3" s="1"/>
  <c r="AL611" i="3" s="1"/>
  <c r="AT677" i="3"/>
  <c r="AS677" i="3" s="1"/>
  <c r="AR677" i="3" s="1"/>
  <c r="AQ677" i="3" s="1"/>
  <c r="AP677" i="3" s="1"/>
  <c r="AO677" i="3" s="1"/>
  <c r="AN677" i="3" s="1"/>
  <c r="AM677" i="3" s="1"/>
  <c r="AL677" i="3" s="1"/>
  <c r="AT301" i="3"/>
  <c r="AS301" i="3" s="1"/>
  <c r="AR301" i="3" s="1"/>
  <c r="AQ301" i="3" s="1"/>
  <c r="AP301" i="3" s="1"/>
  <c r="AO301" i="3" s="1"/>
  <c r="AN301" i="3" s="1"/>
  <c r="AM301" i="3" s="1"/>
  <c r="AL301" i="3" s="1"/>
  <c r="AT315" i="3"/>
  <c r="AS315" i="3" s="1"/>
  <c r="AR315" i="3" s="1"/>
  <c r="AQ315" i="3" s="1"/>
  <c r="AP315" i="3" s="1"/>
  <c r="AO315" i="3" s="1"/>
  <c r="AN315" i="3" s="1"/>
  <c r="AM315" i="3" s="1"/>
  <c r="AL315" i="3" s="1"/>
  <c r="AT267" i="3"/>
  <c r="AS267" i="3" s="1"/>
  <c r="AR267" i="3" s="1"/>
  <c r="AQ267" i="3" s="1"/>
  <c r="AP267" i="3" s="1"/>
  <c r="AO267" i="3" s="1"/>
  <c r="AN267" i="3" s="1"/>
  <c r="AM267" i="3" s="1"/>
  <c r="AL267" i="3" s="1"/>
  <c r="AT274" i="3"/>
  <c r="AS274" i="3" s="1"/>
  <c r="AR274" i="3" s="1"/>
  <c r="AQ274" i="3" s="1"/>
  <c r="AP274" i="3" s="1"/>
  <c r="AO274" i="3" s="1"/>
  <c r="AN274" i="3" s="1"/>
  <c r="AM274" i="3" s="1"/>
  <c r="AL274" i="3" s="1"/>
  <c r="BK79" i="3"/>
  <c r="BJ79" i="3" s="1"/>
  <c r="BI79" i="3" s="1"/>
  <c r="BH79" i="3" s="1"/>
  <c r="BG79" i="3" s="1"/>
  <c r="BF79" i="3" s="1"/>
  <c r="BE79" i="3" s="1"/>
  <c r="BD79" i="3" s="1"/>
  <c r="BC79" i="3" s="1"/>
  <c r="BK10" i="3"/>
  <c r="BJ10" i="3" s="1"/>
  <c r="BI10" i="3" s="1"/>
  <c r="BH10" i="3" s="1"/>
  <c r="BG10" i="3" s="1"/>
  <c r="BF10" i="3" s="1"/>
  <c r="BE10" i="3" s="1"/>
  <c r="BD10" i="3" s="1"/>
  <c r="BC10" i="3" s="1"/>
  <c r="AT618" i="3"/>
  <c r="AS618" i="3" s="1"/>
  <c r="AR618" i="3" s="1"/>
  <c r="AQ618" i="3" s="1"/>
  <c r="AP618" i="3" s="1"/>
  <c r="AO618" i="3" s="1"/>
  <c r="AN618" i="3" s="1"/>
  <c r="AM618" i="3" s="1"/>
  <c r="AL618" i="3" s="1"/>
  <c r="AJ932" i="3"/>
  <c r="AI932" i="3"/>
  <c r="AK932" i="3"/>
  <c r="AI952" i="3"/>
  <c r="AJ952" i="3"/>
  <c r="AK952" i="3"/>
  <c r="AT791" i="3"/>
  <c r="AS791" i="3" s="1"/>
  <c r="AR791" i="3" s="1"/>
  <c r="AQ791" i="3" s="1"/>
  <c r="AP791" i="3" s="1"/>
  <c r="AO791" i="3" s="1"/>
  <c r="AN791" i="3" s="1"/>
  <c r="AM791" i="3" s="1"/>
  <c r="AL791" i="3" s="1"/>
  <c r="AK61" i="3"/>
  <c r="AJ61" i="3"/>
  <c r="AI61" i="3"/>
  <c r="AT402" i="3"/>
  <c r="AS402" i="3" s="1"/>
  <c r="AR402" i="3" s="1"/>
  <c r="AQ402" i="3" s="1"/>
  <c r="AP402" i="3" s="1"/>
  <c r="AO402" i="3" s="1"/>
  <c r="AN402" i="3" s="1"/>
  <c r="AM402" i="3" s="1"/>
  <c r="AL402" i="3" s="1"/>
  <c r="BK72" i="3"/>
  <c r="BJ72" i="3" s="1"/>
  <c r="BI72" i="3" s="1"/>
  <c r="BH72" i="3" s="1"/>
  <c r="BG72" i="3" s="1"/>
  <c r="BF72" i="3" s="1"/>
  <c r="BE72" i="3" s="1"/>
  <c r="BD72" i="3" s="1"/>
  <c r="BC72" i="3" s="1"/>
  <c r="BK59" i="3"/>
  <c r="BJ59" i="3" s="1"/>
  <c r="BI59" i="3" s="1"/>
  <c r="BH59" i="3" s="1"/>
  <c r="BG59" i="3" s="1"/>
  <c r="BF59" i="3" s="1"/>
  <c r="BE59" i="3" s="1"/>
  <c r="BD59" i="3" s="1"/>
  <c r="BC59" i="3" s="1"/>
  <c r="AI476" i="3"/>
  <c r="AJ476" i="3"/>
  <c r="AK476" i="3"/>
  <c r="AT463" i="3"/>
  <c r="AS463" i="3" s="1"/>
  <c r="AR463" i="3" s="1"/>
  <c r="AQ463" i="3" s="1"/>
  <c r="AP463" i="3" s="1"/>
  <c r="AO463" i="3" s="1"/>
  <c r="AN463" i="3" s="1"/>
  <c r="AM463" i="3" s="1"/>
  <c r="AL463" i="3" s="1"/>
  <c r="AT239" i="3"/>
  <c r="AS239" i="3" s="1"/>
  <c r="AR239" i="3" s="1"/>
  <c r="AQ239" i="3" s="1"/>
  <c r="AP239" i="3" s="1"/>
  <c r="AO239" i="3" s="1"/>
  <c r="AN239" i="3" s="1"/>
  <c r="AM239" i="3" s="1"/>
  <c r="AL239" i="3" s="1"/>
  <c r="AT199" i="3"/>
  <c r="AS199" i="3" s="1"/>
  <c r="AR199" i="3" s="1"/>
  <c r="AQ199" i="3" s="1"/>
  <c r="AP199" i="3" s="1"/>
  <c r="AO199" i="3" s="1"/>
  <c r="AN199" i="3" s="1"/>
  <c r="AM199" i="3" s="1"/>
  <c r="AL199" i="3" s="1"/>
  <c r="AK524" i="3"/>
  <c r="AI524" i="3"/>
  <c r="AJ524" i="3"/>
  <c r="BK26" i="3"/>
  <c r="BJ26" i="3" s="1"/>
  <c r="BI26" i="3" s="1"/>
  <c r="BH26" i="3" s="1"/>
  <c r="BG26" i="3" s="1"/>
  <c r="BF26" i="3" s="1"/>
  <c r="BE26" i="3" s="1"/>
  <c r="BD26" i="3" s="1"/>
  <c r="BC26" i="3" s="1"/>
  <c r="AT755" i="3"/>
  <c r="AS755" i="3" s="1"/>
  <c r="AR755" i="3" s="1"/>
  <c r="AQ755" i="3" s="1"/>
  <c r="AP755" i="3" s="1"/>
  <c r="AO755" i="3" s="1"/>
  <c r="AN755" i="3" s="1"/>
  <c r="AM755" i="3" s="1"/>
  <c r="AL755" i="3" s="1"/>
  <c r="AT802" i="3"/>
  <c r="AS802" i="3" s="1"/>
  <c r="AR802" i="3" s="1"/>
  <c r="AQ802" i="3" s="1"/>
  <c r="AP802" i="3" s="1"/>
  <c r="AO802" i="3" s="1"/>
  <c r="AN802" i="3" s="1"/>
  <c r="AM802" i="3" s="1"/>
  <c r="AL802" i="3" s="1"/>
  <c r="AT729" i="3"/>
  <c r="AS729" i="3" s="1"/>
  <c r="AR729" i="3" s="1"/>
  <c r="AQ729" i="3" s="1"/>
  <c r="AP729" i="3" s="1"/>
  <c r="AO729" i="3" s="1"/>
  <c r="AN729" i="3" s="1"/>
  <c r="AM729" i="3" s="1"/>
  <c r="AL729" i="3" s="1"/>
  <c r="BK69" i="3"/>
  <c r="BJ69" i="3" s="1"/>
  <c r="BI69" i="3" s="1"/>
  <c r="BH69" i="3" s="1"/>
  <c r="BG69" i="3" s="1"/>
  <c r="BF69" i="3" s="1"/>
  <c r="BE69" i="3" s="1"/>
  <c r="BD69" i="3" s="1"/>
  <c r="BC69" i="3" s="1"/>
  <c r="AJ81" i="3"/>
  <c r="AK81" i="3"/>
  <c r="AI81" i="3"/>
  <c r="AT613" i="3"/>
  <c r="AS613" i="3" s="1"/>
  <c r="AR613" i="3" s="1"/>
  <c r="AQ613" i="3" s="1"/>
  <c r="AP613" i="3" s="1"/>
  <c r="AO613" i="3" s="1"/>
  <c r="AN613" i="3" s="1"/>
  <c r="AM613" i="3" s="1"/>
  <c r="AL613" i="3" s="1"/>
  <c r="AT177" i="3"/>
  <c r="AS177" i="3" s="1"/>
  <c r="AR177" i="3" s="1"/>
  <c r="AQ177" i="3" s="1"/>
  <c r="AP177" i="3" s="1"/>
  <c r="AO177" i="3" s="1"/>
  <c r="AN177" i="3" s="1"/>
  <c r="AM177" i="3" s="1"/>
  <c r="AL177" i="3" s="1"/>
  <c r="AT506" i="3"/>
  <c r="AS506" i="3" s="1"/>
  <c r="AR506" i="3" s="1"/>
  <c r="AQ506" i="3" s="1"/>
  <c r="AP506" i="3" s="1"/>
  <c r="AO506" i="3" s="1"/>
  <c r="AN506" i="3" s="1"/>
  <c r="AM506" i="3" s="1"/>
  <c r="AL506" i="3" s="1"/>
  <c r="BK82" i="3"/>
  <c r="BJ82" i="3" s="1"/>
  <c r="BI82" i="3" s="1"/>
  <c r="BH82" i="3" s="1"/>
  <c r="BG82" i="3" s="1"/>
  <c r="BF82" i="3" s="1"/>
  <c r="BE82" i="3" s="1"/>
  <c r="BD82" i="3" s="1"/>
  <c r="BC82" i="3" s="1"/>
  <c r="BK74" i="3"/>
  <c r="BJ74" i="3" s="1"/>
  <c r="BI74" i="3" s="1"/>
  <c r="BH74" i="3" s="1"/>
  <c r="BG74" i="3" s="1"/>
  <c r="BF74" i="3" s="1"/>
  <c r="BE74" i="3" s="1"/>
  <c r="BD74" i="3" s="1"/>
  <c r="BC74" i="3" s="1"/>
  <c r="AT515" i="3"/>
  <c r="AS515" i="3" s="1"/>
  <c r="AR515" i="3" s="1"/>
  <c r="AQ515" i="3" s="1"/>
  <c r="AP515" i="3" s="1"/>
  <c r="AO515" i="3" s="1"/>
  <c r="AN515" i="3" s="1"/>
  <c r="AM515" i="3" s="1"/>
  <c r="AL515" i="3" s="1"/>
  <c r="BK66" i="3"/>
  <c r="BJ66" i="3" s="1"/>
  <c r="BI66" i="3" s="1"/>
  <c r="BH66" i="3" s="1"/>
  <c r="BG66" i="3" s="1"/>
  <c r="BF66" i="3" s="1"/>
  <c r="BE66" i="3" s="1"/>
  <c r="BD66" i="3" s="1"/>
  <c r="BC66" i="3" s="1"/>
  <c r="AJ636" i="3"/>
  <c r="AI636" i="3"/>
  <c r="AK636" i="3"/>
  <c r="AT291" i="3"/>
  <c r="AS291" i="3" s="1"/>
  <c r="AR291" i="3" s="1"/>
  <c r="AQ291" i="3" s="1"/>
  <c r="AP291" i="3" s="1"/>
  <c r="AO291" i="3" s="1"/>
  <c r="AN291" i="3" s="1"/>
  <c r="AM291" i="3" s="1"/>
  <c r="AL291" i="3" s="1"/>
  <c r="AT676" i="3"/>
  <c r="AS676" i="3" s="1"/>
  <c r="AR676" i="3" s="1"/>
  <c r="AQ676" i="3" s="1"/>
  <c r="AP676" i="3" s="1"/>
  <c r="AO676" i="3" s="1"/>
  <c r="AN676" i="3" s="1"/>
  <c r="AM676" i="3" s="1"/>
  <c r="AL676" i="3" s="1"/>
  <c r="AT651" i="3"/>
  <c r="AS651" i="3" s="1"/>
  <c r="AR651" i="3" s="1"/>
  <c r="AQ651" i="3" s="1"/>
  <c r="AP651" i="3" s="1"/>
  <c r="AO651" i="3" s="1"/>
  <c r="AN651" i="3" s="1"/>
  <c r="AM651" i="3" s="1"/>
  <c r="AL651" i="3" s="1"/>
  <c r="AT562" i="3"/>
  <c r="AS562" i="3" s="1"/>
  <c r="AR562" i="3" s="1"/>
  <c r="AQ562" i="3" s="1"/>
  <c r="AP562" i="3" s="1"/>
  <c r="AO562" i="3" s="1"/>
  <c r="AN562" i="3" s="1"/>
  <c r="AM562" i="3" s="1"/>
  <c r="AL562" i="3" s="1"/>
  <c r="AK478" i="3"/>
  <c r="AI478" i="3"/>
  <c r="AJ478" i="3"/>
  <c r="AJ362" i="3"/>
  <c r="AK362" i="3"/>
  <c r="AI362" i="3"/>
  <c r="AJ218" i="3"/>
  <c r="AK218" i="3"/>
  <c r="AI218" i="3"/>
  <c r="BK90" i="3"/>
  <c r="BJ90" i="3" s="1"/>
  <c r="BI90" i="3" s="1"/>
  <c r="BH90" i="3" s="1"/>
  <c r="BG90" i="3" s="1"/>
  <c r="BF90" i="3" s="1"/>
  <c r="BE90" i="3" s="1"/>
  <c r="BD90" i="3" s="1"/>
  <c r="BC90" i="3" s="1"/>
  <c r="AT620" i="3"/>
  <c r="AS620" i="3" s="1"/>
  <c r="AR620" i="3" s="1"/>
  <c r="AQ620" i="3" s="1"/>
  <c r="AP620" i="3" s="1"/>
  <c r="AO620" i="3" s="1"/>
  <c r="AN620" i="3" s="1"/>
  <c r="AM620" i="3" s="1"/>
  <c r="AL620" i="3" s="1"/>
  <c r="AJ916" i="3"/>
  <c r="AK916" i="3"/>
  <c r="AI916" i="3"/>
  <c r="AJ192" i="3"/>
  <c r="AI192" i="3"/>
  <c r="AK192" i="3"/>
  <c r="BK46" i="3"/>
  <c r="BJ46" i="3"/>
  <c r="BI46" i="3" s="1"/>
  <c r="BH46" i="3" s="1"/>
  <c r="BG46" i="3" s="1"/>
  <c r="BF46" i="3" s="1"/>
  <c r="BE46" i="3" s="1"/>
  <c r="BD46" i="3" s="1"/>
  <c r="BC46" i="3" s="1"/>
  <c r="AT87" i="3"/>
  <c r="AS87" i="3" s="1"/>
  <c r="AR87" i="3" s="1"/>
  <c r="AQ87" i="3" s="1"/>
  <c r="AP87" i="3" s="1"/>
  <c r="AO87" i="3" s="1"/>
  <c r="AN87" i="3" s="1"/>
  <c r="AM87" i="3" s="1"/>
  <c r="AL87" i="3" s="1"/>
  <c r="AT605" i="3"/>
  <c r="AS605" i="3" s="1"/>
  <c r="AR605" i="3" s="1"/>
  <c r="AQ605" i="3" s="1"/>
  <c r="AP605" i="3" s="1"/>
  <c r="AO605" i="3" s="1"/>
  <c r="AN605" i="3" s="1"/>
  <c r="AM605" i="3" s="1"/>
  <c r="AL605" i="3" s="1"/>
  <c r="AT367" i="3"/>
  <c r="AS367" i="3" s="1"/>
  <c r="AR367" i="3" s="1"/>
  <c r="AQ367" i="3" s="1"/>
  <c r="AP367" i="3" s="1"/>
  <c r="AO367" i="3" s="1"/>
  <c r="AN367" i="3" s="1"/>
  <c r="AM367" i="3" s="1"/>
  <c r="AL367" i="3" s="1"/>
  <c r="AJ369" i="3"/>
  <c r="AI369" i="3"/>
  <c r="AK369" i="3"/>
  <c r="AT966" i="3"/>
  <c r="AS966" i="3" s="1"/>
  <c r="AR966" i="3" s="1"/>
  <c r="AQ966" i="3" s="1"/>
  <c r="AP966" i="3" s="1"/>
  <c r="AO966" i="3" s="1"/>
  <c r="AN966" i="3" s="1"/>
  <c r="AM966" i="3" s="1"/>
  <c r="AL966" i="3" s="1"/>
  <c r="I111" i="3"/>
  <c r="AF111" i="3"/>
  <c r="AC111" i="3"/>
  <c r="AC94" i="3"/>
  <c r="J94" i="3"/>
  <c r="AF94" i="3"/>
  <c r="AF230" i="3"/>
  <c r="AC230" i="3"/>
  <c r="I230" i="3"/>
  <c r="AF154" i="3"/>
  <c r="AC154" i="3"/>
  <c r="I154" i="3"/>
  <c r="AF422" i="3"/>
  <c r="K422" i="3"/>
  <c r="AC422" i="3"/>
  <c r="AF622" i="3"/>
  <c r="AC622" i="3"/>
  <c r="K622" i="3"/>
  <c r="I87" i="3"/>
  <c r="AC87" i="3"/>
  <c r="AF87" i="3"/>
  <c r="K689" i="3"/>
  <c r="AF689" i="3"/>
  <c r="AC689" i="3"/>
  <c r="AC103" i="3"/>
  <c r="J103" i="3"/>
  <c r="AF103" i="3"/>
  <c r="AF628" i="3"/>
  <c r="K628" i="3"/>
  <c r="AC628" i="3"/>
  <c r="AF660" i="3"/>
  <c r="K660" i="3"/>
  <c r="AC660" i="3"/>
  <c r="AF358" i="3"/>
  <c r="K358" i="3"/>
  <c r="AC358" i="3"/>
  <c r="AC893" i="3"/>
  <c r="AF893" i="3"/>
  <c r="K893" i="3"/>
  <c r="AF220" i="3"/>
  <c r="AC220" i="3"/>
  <c r="I220" i="3"/>
  <c r="AF455" i="3"/>
  <c r="K455" i="3"/>
  <c r="AC455" i="3"/>
  <c r="I762" i="3"/>
  <c r="AF762" i="3"/>
  <c r="AC762" i="3"/>
  <c r="I813" i="3"/>
  <c r="AC813" i="3"/>
  <c r="AF813" i="3"/>
  <c r="K964" i="3"/>
  <c r="AC964" i="3"/>
  <c r="AF964" i="3"/>
  <c r="AF376" i="3"/>
  <c r="K376" i="3"/>
  <c r="AC376" i="3"/>
  <c r="AC763" i="3"/>
  <c r="I763" i="3"/>
  <c r="AF763" i="3"/>
  <c r="I193" i="3"/>
  <c r="AF193" i="3"/>
  <c r="AC193" i="3"/>
  <c r="AC937" i="3"/>
  <c r="AF937" i="3"/>
  <c r="K937" i="3"/>
  <c r="K909" i="3"/>
  <c r="AC909" i="3"/>
  <c r="AF909" i="3"/>
  <c r="AF952" i="3"/>
  <c r="AC952" i="3"/>
  <c r="K952" i="3"/>
  <c r="AF203" i="3"/>
  <c r="I203" i="3"/>
  <c r="AC203" i="3"/>
  <c r="J141" i="3"/>
  <c r="AF141" i="3"/>
  <c r="AC141" i="3"/>
  <c r="AC954" i="3"/>
  <c r="AF954" i="3"/>
  <c r="K954" i="3"/>
  <c r="K441" i="3"/>
  <c r="AF441" i="3"/>
  <c r="AC441" i="3"/>
  <c r="AC482" i="3"/>
  <c r="K482" i="3"/>
  <c r="AF482" i="3"/>
  <c r="AF953" i="3"/>
  <c r="K953" i="3"/>
  <c r="AC953" i="3"/>
  <c r="I106" i="3"/>
  <c r="AF106" i="3"/>
  <c r="AC106" i="3"/>
  <c r="AT75" i="3"/>
  <c r="AS75" i="3" s="1"/>
  <c r="AR75" i="3" s="1"/>
  <c r="AQ75" i="3" s="1"/>
  <c r="AP75" i="3" s="1"/>
  <c r="AO75" i="3" s="1"/>
  <c r="AN75" i="3" s="1"/>
  <c r="AM75" i="3" s="1"/>
  <c r="AL75" i="3" s="1"/>
  <c r="AT910" i="3"/>
  <c r="AS910" i="3" s="1"/>
  <c r="AR910" i="3" s="1"/>
  <c r="AQ910" i="3" s="1"/>
  <c r="AP910" i="3" s="1"/>
  <c r="AO910" i="3" s="1"/>
  <c r="AN910" i="3" s="1"/>
  <c r="AM910" i="3" s="1"/>
  <c r="AL910" i="3" s="1"/>
  <c r="AT533" i="3"/>
  <c r="AS533" i="3" s="1"/>
  <c r="AR533" i="3" s="1"/>
  <c r="AQ533" i="3" s="1"/>
  <c r="AP533" i="3" s="1"/>
  <c r="AO533" i="3" s="1"/>
  <c r="AN533" i="3" s="1"/>
  <c r="AM533" i="3" s="1"/>
  <c r="AL533" i="3" s="1"/>
  <c r="AT333" i="3"/>
  <c r="AS333" i="3" s="1"/>
  <c r="AR333" i="3" s="1"/>
  <c r="AQ333" i="3" s="1"/>
  <c r="AP333" i="3" s="1"/>
  <c r="AO333" i="3" s="1"/>
  <c r="AN333" i="3" s="1"/>
  <c r="AM333" i="3" s="1"/>
  <c r="AL333" i="3" s="1"/>
  <c r="AT49" i="3"/>
  <c r="AS49" i="3" s="1"/>
  <c r="AR49" i="3" s="1"/>
  <c r="AQ49" i="3" s="1"/>
  <c r="AP49" i="3" s="1"/>
  <c r="AO49" i="3" s="1"/>
  <c r="AN49" i="3" s="1"/>
  <c r="AM49" i="3" s="1"/>
  <c r="AL49" i="3" s="1"/>
  <c r="AT753" i="3"/>
  <c r="AS753" i="3" s="1"/>
  <c r="AR753" i="3" s="1"/>
  <c r="AQ753" i="3" s="1"/>
  <c r="AP753" i="3" s="1"/>
  <c r="AO753" i="3" s="1"/>
  <c r="AN753" i="3" s="1"/>
  <c r="AM753" i="3" s="1"/>
  <c r="AL753" i="3" s="1"/>
  <c r="AI36" i="3"/>
  <c r="AH36" i="3" s="1"/>
  <c r="AK36" i="3"/>
  <c r="AJ36" i="3"/>
  <c r="AJ730" i="3"/>
  <c r="AI730" i="3"/>
  <c r="AK730" i="3"/>
  <c r="AT865" i="3"/>
  <c r="AS865" i="3" s="1"/>
  <c r="AR865" i="3" s="1"/>
  <c r="AQ865" i="3" s="1"/>
  <c r="AP865" i="3" s="1"/>
  <c r="AO865" i="3" s="1"/>
  <c r="AN865" i="3" s="1"/>
  <c r="AM865" i="3" s="1"/>
  <c r="AL865" i="3" s="1"/>
  <c r="AT975" i="3"/>
  <c r="AS975" i="3" s="1"/>
  <c r="AR975" i="3" s="1"/>
  <c r="AQ975" i="3" s="1"/>
  <c r="AP975" i="3" s="1"/>
  <c r="AO975" i="3" s="1"/>
  <c r="AN975" i="3" s="1"/>
  <c r="AM975" i="3" s="1"/>
  <c r="AL975" i="3" s="1"/>
  <c r="AT85" i="3"/>
  <c r="AS85" i="3" s="1"/>
  <c r="AR85" i="3" s="1"/>
  <c r="AQ85" i="3" s="1"/>
  <c r="AP85" i="3" s="1"/>
  <c r="AO85" i="3" s="1"/>
  <c r="AN85" i="3" s="1"/>
  <c r="AM85" i="3" s="1"/>
  <c r="AL85" i="3" s="1"/>
  <c r="AK742" i="3"/>
  <c r="AJ742" i="3"/>
  <c r="AI742" i="3"/>
  <c r="AT870" i="3"/>
  <c r="AS870" i="3" s="1"/>
  <c r="AR870" i="3" s="1"/>
  <c r="AQ870" i="3" s="1"/>
  <c r="AP870" i="3" s="1"/>
  <c r="AO870" i="3" s="1"/>
  <c r="AN870" i="3" s="1"/>
  <c r="AM870" i="3" s="1"/>
  <c r="AL870" i="3" s="1"/>
  <c r="AT365" i="3"/>
  <c r="AS365" i="3" s="1"/>
  <c r="AR365" i="3" s="1"/>
  <c r="AQ365" i="3" s="1"/>
  <c r="AP365" i="3" s="1"/>
  <c r="AO365" i="3" s="1"/>
  <c r="AN365" i="3" s="1"/>
  <c r="AM365" i="3" s="1"/>
  <c r="AL365" i="3" s="1"/>
  <c r="AT821" i="3"/>
  <c r="AS821" i="3" s="1"/>
  <c r="AR821" i="3" s="1"/>
  <c r="AQ821" i="3" s="1"/>
  <c r="AP821" i="3" s="1"/>
  <c r="AO821" i="3" s="1"/>
  <c r="AN821" i="3" s="1"/>
  <c r="AM821" i="3" s="1"/>
  <c r="AL821" i="3" s="1"/>
  <c r="AI59" i="3"/>
  <c r="AK59" i="3"/>
  <c r="AJ59" i="3"/>
  <c r="AI906" i="3"/>
  <c r="AK906" i="3"/>
  <c r="AJ906" i="3"/>
  <c r="AJ777" i="3"/>
  <c r="AK777" i="3"/>
  <c r="AI777" i="3"/>
  <c r="AT201" i="3"/>
  <c r="AS201" i="3" s="1"/>
  <c r="AR201" i="3" s="1"/>
  <c r="AQ201" i="3" s="1"/>
  <c r="AP201" i="3" s="1"/>
  <c r="AO201" i="3" s="1"/>
  <c r="AN201" i="3" s="1"/>
  <c r="AM201" i="3" s="1"/>
  <c r="AL201" i="3" s="1"/>
  <c r="AT744" i="3"/>
  <c r="AS744" i="3" s="1"/>
  <c r="AR744" i="3" s="1"/>
  <c r="AQ744" i="3" s="1"/>
  <c r="AP744" i="3" s="1"/>
  <c r="AO744" i="3" s="1"/>
  <c r="AN744" i="3" s="1"/>
  <c r="AM744" i="3" s="1"/>
  <c r="AL744" i="3" s="1"/>
  <c r="AI32" i="3"/>
  <c r="AJ32" i="3"/>
  <c r="AK32" i="3"/>
  <c r="AT400" i="3"/>
  <c r="AS400" i="3" s="1"/>
  <c r="AR400" i="3" s="1"/>
  <c r="AQ400" i="3" s="1"/>
  <c r="AP400" i="3" s="1"/>
  <c r="AO400" i="3" s="1"/>
  <c r="AN400" i="3" s="1"/>
  <c r="AM400" i="3" s="1"/>
  <c r="AL400" i="3" s="1"/>
  <c r="AT813" i="3"/>
  <c r="AS813" i="3" s="1"/>
  <c r="AR813" i="3" s="1"/>
  <c r="AQ813" i="3" s="1"/>
  <c r="AP813" i="3" s="1"/>
  <c r="AO813" i="3" s="1"/>
  <c r="AN813" i="3" s="1"/>
  <c r="AM813" i="3" s="1"/>
  <c r="AL813" i="3" s="1"/>
  <c r="AT230" i="3"/>
  <c r="AS230" i="3" s="1"/>
  <c r="AR230" i="3" s="1"/>
  <c r="AQ230" i="3" s="1"/>
  <c r="AP230" i="3" s="1"/>
  <c r="AO230" i="3" s="1"/>
  <c r="AN230" i="3" s="1"/>
  <c r="AM230" i="3" s="1"/>
  <c r="AL230" i="3" s="1"/>
  <c r="AJ539" i="3"/>
  <c r="AK539" i="3"/>
  <c r="AI539" i="3"/>
  <c r="AT409" i="3"/>
  <c r="AS409" i="3" s="1"/>
  <c r="AR409" i="3" s="1"/>
  <c r="AQ409" i="3" s="1"/>
  <c r="AP409" i="3" s="1"/>
  <c r="AO409" i="3" s="1"/>
  <c r="AN409" i="3" s="1"/>
  <c r="AM409" i="3" s="1"/>
  <c r="AL409" i="3" s="1"/>
  <c r="AT664" i="3"/>
  <c r="AS664" i="3" s="1"/>
  <c r="AR664" i="3" s="1"/>
  <c r="AQ664" i="3" s="1"/>
  <c r="AP664" i="3" s="1"/>
  <c r="AO664" i="3" s="1"/>
  <c r="AN664" i="3" s="1"/>
  <c r="AM664" i="3" s="1"/>
  <c r="AL664" i="3" s="1"/>
  <c r="BK41" i="3"/>
  <c r="BJ41" i="3" s="1"/>
  <c r="BI41" i="3" s="1"/>
  <c r="BH41" i="3" s="1"/>
  <c r="BG41" i="3" s="1"/>
  <c r="BF41" i="3" s="1"/>
  <c r="BE41" i="3" s="1"/>
  <c r="BD41" i="3" s="1"/>
  <c r="BC41" i="3" s="1"/>
  <c r="BK91" i="3"/>
  <c r="BJ91" i="3" s="1"/>
  <c r="BI91" i="3" s="1"/>
  <c r="BH91" i="3" s="1"/>
  <c r="BG91" i="3" s="1"/>
  <c r="BF91" i="3" s="1"/>
  <c r="BE91" i="3" s="1"/>
  <c r="BD91" i="3" s="1"/>
  <c r="BC91" i="3" s="1"/>
  <c r="AT328" i="3"/>
  <c r="AS328" i="3" s="1"/>
  <c r="AR328" i="3" s="1"/>
  <c r="AQ328" i="3" s="1"/>
  <c r="AP328" i="3" s="1"/>
  <c r="AO328" i="3" s="1"/>
  <c r="AN328" i="3" s="1"/>
  <c r="AM328" i="3" s="1"/>
  <c r="AL328" i="3" s="1"/>
  <c r="BK99" i="3"/>
  <c r="BJ99" i="3" s="1"/>
  <c r="BI99" i="3" s="1"/>
  <c r="BH99" i="3" s="1"/>
  <c r="BG99" i="3" s="1"/>
  <c r="BF99" i="3" s="1"/>
  <c r="BE99" i="3" s="1"/>
  <c r="BD99" i="3" s="1"/>
  <c r="BC99" i="3" s="1"/>
  <c r="AK832" i="3"/>
  <c r="AI832" i="3"/>
  <c r="AJ832" i="3"/>
  <c r="AT838" i="3"/>
  <c r="AS838" i="3" s="1"/>
  <c r="AR838" i="3" s="1"/>
  <c r="AQ838" i="3" s="1"/>
  <c r="AP838" i="3" s="1"/>
  <c r="AO838" i="3" s="1"/>
  <c r="AN838" i="3" s="1"/>
  <c r="AM838" i="3" s="1"/>
  <c r="AL838" i="3" s="1"/>
  <c r="AT855" i="3"/>
  <c r="AS855" i="3" s="1"/>
  <c r="AR855" i="3" s="1"/>
  <c r="AQ855" i="3" s="1"/>
  <c r="AP855" i="3" s="1"/>
  <c r="AO855" i="3" s="1"/>
  <c r="AN855" i="3" s="1"/>
  <c r="AM855" i="3" s="1"/>
  <c r="AL855" i="3" s="1"/>
  <c r="AJ624" i="3"/>
  <c r="AK624" i="3"/>
  <c r="AI624" i="3"/>
  <c r="AT581" i="3"/>
  <c r="AS581" i="3" s="1"/>
  <c r="AR581" i="3" s="1"/>
  <c r="AQ581" i="3" s="1"/>
  <c r="AP581" i="3" s="1"/>
  <c r="AO581" i="3" s="1"/>
  <c r="AN581" i="3" s="1"/>
  <c r="AM581" i="3" s="1"/>
  <c r="AL581" i="3" s="1"/>
  <c r="BK25" i="3"/>
  <c r="BJ25" i="3" s="1"/>
  <c r="BI25" i="3" s="1"/>
  <c r="BH25" i="3" s="1"/>
  <c r="BG25" i="3" s="1"/>
  <c r="BF25" i="3" s="1"/>
  <c r="BE25" i="3" s="1"/>
  <c r="BD25" i="3" s="1"/>
  <c r="BC25" i="3" s="1"/>
  <c r="AT722" i="3"/>
  <c r="AS722" i="3" s="1"/>
  <c r="AR722" i="3" s="1"/>
  <c r="AQ722" i="3" s="1"/>
  <c r="AP722" i="3" s="1"/>
  <c r="AO722" i="3" s="1"/>
  <c r="AN722" i="3" s="1"/>
  <c r="AM722" i="3" s="1"/>
  <c r="AL722" i="3" s="1"/>
  <c r="AT949" i="3"/>
  <c r="AS949" i="3" s="1"/>
  <c r="AR949" i="3" s="1"/>
  <c r="AQ949" i="3" s="1"/>
  <c r="AP949" i="3" s="1"/>
  <c r="AO949" i="3" s="1"/>
  <c r="AN949" i="3" s="1"/>
  <c r="AM949" i="3" s="1"/>
  <c r="AL949" i="3" s="1"/>
  <c r="AI622" i="3"/>
  <c r="AJ622" i="3"/>
  <c r="AK622" i="3"/>
  <c r="AT243" i="3"/>
  <c r="AS243" i="3" s="1"/>
  <c r="AR243" i="3" s="1"/>
  <c r="AQ243" i="3" s="1"/>
  <c r="AP243" i="3" s="1"/>
  <c r="AO243" i="3" s="1"/>
  <c r="AN243" i="3" s="1"/>
  <c r="AM243" i="3" s="1"/>
  <c r="AL243" i="3" s="1"/>
  <c r="AT435" i="3"/>
  <c r="AS435" i="3" s="1"/>
  <c r="AR435" i="3" s="1"/>
  <c r="AQ435" i="3" s="1"/>
  <c r="AP435" i="3" s="1"/>
  <c r="AO435" i="3" s="1"/>
  <c r="AN435" i="3" s="1"/>
  <c r="AM435" i="3" s="1"/>
  <c r="AL435" i="3" s="1"/>
  <c r="AT619" i="3"/>
  <c r="AS619" i="3" s="1"/>
  <c r="AR619" i="3" s="1"/>
  <c r="AQ619" i="3" s="1"/>
  <c r="AP619" i="3" s="1"/>
  <c r="AO619" i="3" s="1"/>
  <c r="AN619" i="3" s="1"/>
  <c r="AM619" i="3" s="1"/>
  <c r="AL619" i="3" s="1"/>
  <c r="AT666" i="3"/>
  <c r="AS666" i="3" s="1"/>
  <c r="AR666" i="3" s="1"/>
  <c r="AQ666" i="3" s="1"/>
  <c r="AP666" i="3" s="1"/>
  <c r="AO666" i="3" s="1"/>
  <c r="AN666" i="3" s="1"/>
  <c r="AM666" i="3" s="1"/>
  <c r="AL666" i="3" s="1"/>
  <c r="AT846" i="3"/>
  <c r="AS846" i="3" s="1"/>
  <c r="AR846" i="3" s="1"/>
  <c r="AQ846" i="3" s="1"/>
  <c r="AP846" i="3" s="1"/>
  <c r="AO846" i="3" s="1"/>
  <c r="AN846" i="3" s="1"/>
  <c r="AM846" i="3" s="1"/>
  <c r="AL846" i="3" s="1"/>
  <c r="BK70" i="3"/>
  <c r="BJ70" i="3" s="1"/>
  <c r="BI70" i="3" s="1"/>
  <c r="BH70" i="3" s="1"/>
  <c r="BG70" i="3" s="1"/>
  <c r="BF70" i="3" s="1"/>
  <c r="BE70" i="3" s="1"/>
  <c r="BD70" i="3" s="1"/>
  <c r="BC70" i="3" s="1"/>
  <c r="AT79" i="3"/>
  <c r="AS79" i="3" s="1"/>
  <c r="AR79" i="3" s="1"/>
  <c r="AQ79" i="3" s="1"/>
  <c r="AP79" i="3" s="1"/>
  <c r="AO79" i="3" s="1"/>
  <c r="AN79" i="3" s="1"/>
  <c r="AM79" i="3" s="1"/>
  <c r="AL79" i="3" s="1"/>
  <c r="AK97" i="3"/>
  <c r="AI97" i="3"/>
  <c r="AJ97" i="3"/>
  <c r="AT209" i="3"/>
  <c r="AS209" i="3" s="1"/>
  <c r="AR209" i="3" s="1"/>
  <c r="AQ209" i="3" s="1"/>
  <c r="AP209" i="3" s="1"/>
  <c r="AO209" i="3" s="1"/>
  <c r="AN209" i="3" s="1"/>
  <c r="AM209" i="3" s="1"/>
  <c r="AL209" i="3" s="1"/>
  <c r="AT784" i="3"/>
  <c r="AS784" i="3" s="1"/>
  <c r="AR784" i="3" s="1"/>
  <c r="AQ784" i="3" s="1"/>
  <c r="AP784" i="3" s="1"/>
  <c r="AO784" i="3" s="1"/>
  <c r="AN784" i="3" s="1"/>
  <c r="AM784" i="3" s="1"/>
  <c r="AL784" i="3" s="1"/>
  <c r="AT361" i="3"/>
  <c r="AS361" i="3" s="1"/>
  <c r="AR361" i="3" s="1"/>
  <c r="AQ361" i="3" s="1"/>
  <c r="AP361" i="3" s="1"/>
  <c r="AO361" i="3" s="1"/>
  <c r="AN361" i="3" s="1"/>
  <c r="AM361" i="3" s="1"/>
  <c r="AL361" i="3" s="1"/>
  <c r="AT395" i="3"/>
  <c r="AS395" i="3" s="1"/>
  <c r="AR395" i="3" s="1"/>
  <c r="AQ395" i="3" s="1"/>
  <c r="AP395" i="3" s="1"/>
  <c r="AO395" i="3" s="1"/>
  <c r="AN395" i="3" s="1"/>
  <c r="AM395" i="3" s="1"/>
  <c r="AL395" i="3" s="1"/>
  <c r="AT902" i="3"/>
  <c r="AS902" i="3" s="1"/>
  <c r="AR902" i="3" s="1"/>
  <c r="AQ902" i="3" s="1"/>
  <c r="AP902" i="3" s="1"/>
  <c r="AO902" i="3" s="1"/>
  <c r="AN902" i="3" s="1"/>
  <c r="AM902" i="3" s="1"/>
  <c r="AL902" i="3" s="1"/>
  <c r="AT54" i="3"/>
  <c r="AS54" i="3" s="1"/>
  <c r="AR54" i="3" s="1"/>
  <c r="AQ54" i="3" s="1"/>
  <c r="AP54" i="3" s="1"/>
  <c r="AO54" i="3" s="1"/>
  <c r="AN54" i="3" s="1"/>
  <c r="AM54" i="3" s="1"/>
  <c r="AL54" i="3" s="1"/>
  <c r="AT359" i="3"/>
  <c r="AS359" i="3" s="1"/>
  <c r="AR359" i="3" s="1"/>
  <c r="AQ359" i="3" s="1"/>
  <c r="AP359" i="3" s="1"/>
  <c r="AO359" i="3" s="1"/>
  <c r="AN359" i="3" s="1"/>
  <c r="AM359" i="3" s="1"/>
  <c r="AL359" i="3" s="1"/>
  <c r="AT126" i="3"/>
  <c r="AS126" i="3" s="1"/>
  <c r="AR126" i="3" s="1"/>
  <c r="AQ126" i="3" s="1"/>
  <c r="AP126" i="3" s="1"/>
  <c r="AO126" i="3" s="1"/>
  <c r="AN126" i="3" s="1"/>
  <c r="AM126" i="3" s="1"/>
  <c r="AL126" i="3" s="1"/>
  <c r="AT123" i="3"/>
  <c r="AS123" i="3" s="1"/>
  <c r="AR123" i="3" s="1"/>
  <c r="AQ123" i="3" s="1"/>
  <c r="AP123" i="3" s="1"/>
  <c r="AO123" i="3" s="1"/>
  <c r="AN123" i="3" s="1"/>
  <c r="AM123" i="3" s="1"/>
  <c r="AL123" i="3" s="1"/>
  <c r="AT963" i="3"/>
  <c r="AS963" i="3" s="1"/>
  <c r="AR963" i="3" s="1"/>
  <c r="AQ963" i="3" s="1"/>
  <c r="AP963" i="3" s="1"/>
  <c r="AO963" i="3" s="1"/>
  <c r="AN963" i="3" s="1"/>
  <c r="AM963" i="3" s="1"/>
  <c r="AL963" i="3" s="1"/>
  <c r="AT758" i="3"/>
  <c r="AS758" i="3" s="1"/>
  <c r="AR758" i="3" s="1"/>
  <c r="AQ758" i="3" s="1"/>
  <c r="AP758" i="3" s="1"/>
  <c r="AO758" i="3" s="1"/>
  <c r="AN758" i="3" s="1"/>
  <c r="AM758" i="3" s="1"/>
  <c r="AL758" i="3" s="1"/>
  <c r="AI248" i="3"/>
  <c r="AK248" i="3"/>
  <c r="AJ248" i="3"/>
  <c r="AT922" i="3"/>
  <c r="AS922" i="3" s="1"/>
  <c r="AR922" i="3" s="1"/>
  <c r="AQ922" i="3" s="1"/>
  <c r="AP922" i="3" s="1"/>
  <c r="AO922" i="3" s="1"/>
  <c r="AN922" i="3" s="1"/>
  <c r="AM922" i="3" s="1"/>
  <c r="AL922" i="3" s="1"/>
  <c r="AT286" i="3"/>
  <c r="AS286" i="3" s="1"/>
  <c r="AR286" i="3" s="1"/>
  <c r="AQ286" i="3" s="1"/>
  <c r="AP286" i="3" s="1"/>
  <c r="AO286" i="3" s="1"/>
  <c r="AN286" i="3" s="1"/>
  <c r="AM286" i="3" s="1"/>
  <c r="AL286" i="3" s="1"/>
  <c r="BK9" i="3"/>
  <c r="BJ9" i="3" s="1"/>
  <c r="BI9" i="3" s="1"/>
  <c r="BH9" i="3" s="1"/>
  <c r="BG9" i="3" s="1"/>
  <c r="BF9" i="3" s="1"/>
  <c r="BE9" i="3" s="1"/>
  <c r="BD9" i="3" s="1"/>
  <c r="BC9" i="3" s="1"/>
  <c r="AI100" i="3"/>
  <c r="AJ100" i="3"/>
  <c r="AK100" i="3"/>
  <c r="AT823" i="3"/>
  <c r="AS823" i="3" s="1"/>
  <c r="AR823" i="3" s="1"/>
  <c r="AQ823" i="3" s="1"/>
  <c r="AP823" i="3" s="1"/>
  <c r="AO823" i="3" s="1"/>
  <c r="AN823" i="3" s="1"/>
  <c r="AM823" i="3" s="1"/>
  <c r="AL823" i="3" s="1"/>
  <c r="AT404" i="3"/>
  <c r="AS404" i="3" s="1"/>
  <c r="AR404" i="3" s="1"/>
  <c r="AQ404" i="3" s="1"/>
  <c r="AP404" i="3" s="1"/>
  <c r="AO404" i="3" s="1"/>
  <c r="AN404" i="3" s="1"/>
  <c r="AM404" i="3" s="1"/>
  <c r="AL404" i="3" s="1"/>
  <c r="AT522" i="3"/>
  <c r="AS522" i="3" s="1"/>
  <c r="AR522" i="3" s="1"/>
  <c r="AQ522" i="3" s="1"/>
  <c r="AP522" i="3" s="1"/>
  <c r="AO522" i="3" s="1"/>
  <c r="AN522" i="3" s="1"/>
  <c r="AM522" i="3" s="1"/>
  <c r="AL522" i="3" s="1"/>
  <c r="BK61" i="3"/>
  <c r="BJ61" i="3" s="1"/>
  <c r="BI61" i="3" s="1"/>
  <c r="BH61" i="3" s="1"/>
  <c r="BG61" i="3" s="1"/>
  <c r="BF61" i="3" s="1"/>
  <c r="BE61" i="3" s="1"/>
  <c r="BD61" i="3" s="1"/>
  <c r="BC61" i="3" s="1"/>
  <c r="AT338" i="3"/>
  <c r="AS338" i="3" s="1"/>
  <c r="AR338" i="3" s="1"/>
  <c r="AQ338" i="3" s="1"/>
  <c r="AP338" i="3" s="1"/>
  <c r="AO338" i="3" s="1"/>
  <c r="AN338" i="3" s="1"/>
  <c r="AM338" i="3" s="1"/>
  <c r="AL338" i="3" s="1"/>
  <c r="AT203" i="3"/>
  <c r="AS203" i="3" s="1"/>
  <c r="AR203" i="3" s="1"/>
  <c r="AQ203" i="3" s="1"/>
  <c r="AP203" i="3" s="1"/>
  <c r="AO203" i="3" s="1"/>
  <c r="AN203" i="3" s="1"/>
  <c r="AM203" i="3" s="1"/>
  <c r="AL203" i="3" s="1"/>
  <c r="AT181" i="3"/>
  <c r="AS181" i="3" s="1"/>
  <c r="AR181" i="3" s="1"/>
  <c r="AQ181" i="3" s="1"/>
  <c r="AP181" i="3" s="1"/>
  <c r="AO181" i="3" s="1"/>
  <c r="AN181" i="3" s="1"/>
  <c r="AM181" i="3" s="1"/>
  <c r="AL181" i="3" s="1"/>
  <c r="AT110" i="3"/>
  <c r="AS110" i="3" s="1"/>
  <c r="AR110" i="3" s="1"/>
  <c r="AQ110" i="3" s="1"/>
  <c r="AP110" i="3" s="1"/>
  <c r="AO110" i="3" s="1"/>
  <c r="AN110" i="3" s="1"/>
  <c r="AM110" i="3" s="1"/>
  <c r="AL110" i="3" s="1"/>
  <c r="AT217" i="3"/>
  <c r="AS217" i="3" s="1"/>
  <c r="AR217" i="3" s="1"/>
  <c r="AQ217" i="3" s="1"/>
  <c r="AP217" i="3" s="1"/>
  <c r="AO217" i="3" s="1"/>
  <c r="AN217" i="3" s="1"/>
  <c r="AM217" i="3" s="1"/>
  <c r="AL217" i="3" s="1"/>
  <c r="AK723" i="3"/>
  <c r="AJ723" i="3"/>
  <c r="AI723" i="3"/>
  <c r="AI608" i="3"/>
  <c r="AK608" i="3"/>
  <c r="AJ608" i="3"/>
  <c r="AJ389" i="3"/>
  <c r="AK389" i="3"/>
  <c r="AI389" i="3"/>
  <c r="AI57" i="3"/>
  <c r="AJ57" i="3"/>
  <c r="AK57" i="3"/>
  <c r="AI623" i="3"/>
  <c r="AK623" i="3"/>
  <c r="AJ623" i="3"/>
  <c r="AI347" i="3"/>
  <c r="AJ347" i="3"/>
  <c r="AK347" i="3"/>
  <c r="AI169" i="3"/>
  <c r="AJ169" i="3"/>
  <c r="AK169" i="3"/>
  <c r="BK45" i="3"/>
  <c r="BJ45" i="3" s="1"/>
  <c r="BI45" i="3" s="1"/>
  <c r="BH45" i="3" s="1"/>
  <c r="BG45" i="3" s="1"/>
  <c r="BF45" i="3" s="1"/>
  <c r="BE45" i="3" s="1"/>
  <c r="BD45" i="3" s="1"/>
  <c r="BC45" i="3" s="1"/>
  <c r="AK66" i="3"/>
  <c r="AI66" i="3"/>
  <c r="AJ66" i="3"/>
  <c r="AK55" i="3"/>
  <c r="AJ55" i="3"/>
  <c r="AI55" i="3"/>
  <c r="AI568" i="3"/>
  <c r="AK568" i="3"/>
  <c r="AJ568" i="3"/>
  <c r="AT555" i="3"/>
  <c r="AS555" i="3" s="1"/>
  <c r="AR555" i="3" s="1"/>
  <c r="AQ555" i="3" s="1"/>
  <c r="AP555" i="3" s="1"/>
  <c r="AO555" i="3" s="1"/>
  <c r="AN555" i="3" s="1"/>
  <c r="AM555" i="3" s="1"/>
  <c r="AL555" i="3" s="1"/>
  <c r="AT398" i="3"/>
  <c r="AS398" i="3" s="1"/>
  <c r="AR398" i="3" s="1"/>
  <c r="AQ398" i="3" s="1"/>
  <c r="AP398" i="3" s="1"/>
  <c r="AO398" i="3" s="1"/>
  <c r="AN398" i="3" s="1"/>
  <c r="AM398" i="3" s="1"/>
  <c r="AL398" i="3" s="1"/>
  <c r="AT264" i="3"/>
  <c r="AS264" i="3" s="1"/>
  <c r="AR264" i="3" s="1"/>
  <c r="AQ264" i="3" s="1"/>
  <c r="AP264" i="3" s="1"/>
  <c r="AO264" i="3" s="1"/>
  <c r="AN264" i="3" s="1"/>
  <c r="AM264" i="3" s="1"/>
  <c r="AL264" i="3" s="1"/>
  <c r="AT778" i="3"/>
  <c r="AS778" i="3" s="1"/>
  <c r="AR778" i="3" s="1"/>
  <c r="AQ778" i="3" s="1"/>
  <c r="AP778" i="3" s="1"/>
  <c r="AO778" i="3" s="1"/>
  <c r="AN778" i="3" s="1"/>
  <c r="AM778" i="3" s="1"/>
  <c r="AL778" i="3" s="1"/>
  <c r="AT509" i="3"/>
  <c r="AS509" i="3" s="1"/>
  <c r="AR509" i="3" s="1"/>
  <c r="AQ509" i="3" s="1"/>
  <c r="AP509" i="3" s="1"/>
  <c r="AO509" i="3" s="1"/>
  <c r="AN509" i="3" s="1"/>
  <c r="AM509" i="3" s="1"/>
  <c r="AL509" i="3" s="1"/>
  <c r="AI767" i="3"/>
  <c r="AJ767" i="3"/>
  <c r="AK767" i="3"/>
  <c r="AT89" i="3"/>
  <c r="AS89" i="3" s="1"/>
  <c r="AR89" i="3" s="1"/>
  <c r="AQ89" i="3" s="1"/>
  <c r="AP89" i="3" s="1"/>
  <c r="AO89" i="3" s="1"/>
  <c r="AN89" i="3" s="1"/>
  <c r="AM89" i="3" s="1"/>
  <c r="AL89" i="3" s="1"/>
  <c r="BK83" i="3"/>
  <c r="BJ83" i="3" s="1"/>
  <c r="BI83" i="3" s="1"/>
  <c r="BH83" i="3" s="1"/>
  <c r="BG83" i="3" s="1"/>
  <c r="BF83" i="3" s="1"/>
  <c r="BE83" i="3" s="1"/>
  <c r="BD83" i="3" s="1"/>
  <c r="BC83" i="3" s="1"/>
  <c r="AT595" i="3"/>
  <c r="AS595" i="3" s="1"/>
  <c r="AR595" i="3" s="1"/>
  <c r="AQ595" i="3" s="1"/>
  <c r="AP595" i="3" s="1"/>
  <c r="AO595" i="3" s="1"/>
  <c r="AN595" i="3" s="1"/>
  <c r="AM595" i="3" s="1"/>
  <c r="AL595" i="3" s="1"/>
  <c r="AT113" i="3"/>
  <c r="AS113" i="3" s="1"/>
  <c r="AR113" i="3" s="1"/>
  <c r="AQ113" i="3" s="1"/>
  <c r="AP113" i="3" s="1"/>
  <c r="AO113" i="3" s="1"/>
  <c r="AN113" i="3" s="1"/>
  <c r="AM113" i="3" s="1"/>
  <c r="AL113" i="3" s="1"/>
  <c r="AI840" i="3"/>
  <c r="AJ840" i="3"/>
  <c r="AK840" i="3"/>
  <c r="AT872" i="3"/>
  <c r="AS872" i="3" s="1"/>
  <c r="AR872" i="3" s="1"/>
  <c r="AQ872" i="3" s="1"/>
  <c r="AP872" i="3" s="1"/>
  <c r="AO872" i="3" s="1"/>
  <c r="AN872" i="3" s="1"/>
  <c r="AM872" i="3" s="1"/>
  <c r="AL872" i="3" s="1"/>
  <c r="AT551" i="3"/>
  <c r="AS551" i="3" s="1"/>
  <c r="AR551" i="3" s="1"/>
  <c r="AQ551" i="3" s="1"/>
  <c r="AP551" i="3" s="1"/>
  <c r="AO551" i="3" s="1"/>
  <c r="AN551" i="3" s="1"/>
  <c r="AM551" i="3" s="1"/>
  <c r="AL551" i="3" s="1"/>
  <c r="AT453" i="3"/>
  <c r="AS453" i="3" s="1"/>
  <c r="AR453" i="3" s="1"/>
  <c r="AQ453" i="3" s="1"/>
  <c r="AP453" i="3" s="1"/>
  <c r="AO453" i="3" s="1"/>
  <c r="AN453" i="3" s="1"/>
  <c r="AM453" i="3" s="1"/>
  <c r="AL453" i="3" s="1"/>
  <c r="BK101" i="3"/>
  <c r="BJ101" i="3" s="1"/>
  <c r="BI101" i="3" s="1"/>
  <c r="BH101" i="3" s="1"/>
  <c r="BG101" i="3" s="1"/>
  <c r="BF101" i="3" s="1"/>
  <c r="BE101" i="3" s="1"/>
  <c r="BD101" i="3" s="1"/>
  <c r="BC101" i="3" s="1"/>
  <c r="AT321" i="3"/>
  <c r="AS321" i="3" s="1"/>
  <c r="AR321" i="3" s="1"/>
  <c r="AQ321" i="3" s="1"/>
  <c r="AP321" i="3" s="1"/>
  <c r="AO321" i="3" s="1"/>
  <c r="AN321" i="3" s="1"/>
  <c r="AM321" i="3" s="1"/>
  <c r="AL321" i="3" s="1"/>
  <c r="AT858" i="3"/>
  <c r="AS858" i="3" s="1"/>
  <c r="AR858" i="3" s="1"/>
  <c r="AQ858" i="3" s="1"/>
  <c r="AP858" i="3" s="1"/>
  <c r="AO858" i="3" s="1"/>
  <c r="AN858" i="3" s="1"/>
  <c r="AM858" i="3" s="1"/>
  <c r="AL858" i="3" s="1"/>
  <c r="AT241" i="3"/>
  <c r="AS241" i="3" s="1"/>
  <c r="AR241" i="3" s="1"/>
  <c r="AQ241" i="3" s="1"/>
  <c r="AP241" i="3" s="1"/>
  <c r="AO241" i="3" s="1"/>
  <c r="AN241" i="3" s="1"/>
  <c r="AM241" i="3" s="1"/>
  <c r="AL241" i="3" s="1"/>
  <c r="BK15" i="3"/>
  <c r="BJ15" i="3" s="1"/>
  <c r="BI15" i="3" s="1"/>
  <c r="BH15" i="3" s="1"/>
  <c r="BG15" i="3" s="1"/>
  <c r="BF15" i="3" s="1"/>
  <c r="BE15" i="3" s="1"/>
  <c r="BD15" i="3" s="1"/>
  <c r="BC15" i="3" s="1"/>
  <c r="AT621" i="3"/>
  <c r="AS621" i="3" s="1"/>
  <c r="AR621" i="3" s="1"/>
  <c r="AQ621" i="3" s="1"/>
  <c r="AP621" i="3" s="1"/>
  <c r="AO621" i="3" s="1"/>
  <c r="AN621" i="3" s="1"/>
  <c r="AM621" i="3" s="1"/>
  <c r="AL621" i="3" s="1"/>
  <c r="AT450" i="3"/>
  <c r="AS450" i="3" s="1"/>
  <c r="AR450" i="3" s="1"/>
  <c r="AQ450" i="3" s="1"/>
  <c r="AP450" i="3" s="1"/>
  <c r="AO450" i="3" s="1"/>
  <c r="AN450" i="3" s="1"/>
  <c r="AM450" i="3" s="1"/>
  <c r="AL450" i="3" s="1"/>
  <c r="AT919" i="3"/>
  <c r="AS919" i="3" s="1"/>
  <c r="AR919" i="3" s="1"/>
  <c r="AQ919" i="3" s="1"/>
  <c r="AP919" i="3" s="1"/>
  <c r="AO919" i="3" s="1"/>
  <c r="AN919" i="3" s="1"/>
  <c r="AM919" i="3" s="1"/>
  <c r="AL919" i="3" s="1"/>
  <c r="AT703" i="3"/>
  <c r="AS703" i="3" s="1"/>
  <c r="AR703" i="3" s="1"/>
  <c r="AQ703" i="3" s="1"/>
  <c r="AP703" i="3" s="1"/>
  <c r="AO703" i="3" s="1"/>
  <c r="AN703" i="3" s="1"/>
  <c r="AM703" i="3" s="1"/>
  <c r="AL703" i="3" s="1"/>
  <c r="AT642" i="3"/>
  <c r="AS642" i="3" s="1"/>
  <c r="AR642" i="3" s="1"/>
  <c r="AQ642" i="3" s="1"/>
  <c r="AP642" i="3" s="1"/>
  <c r="AO642" i="3" s="1"/>
  <c r="AN642" i="3" s="1"/>
  <c r="AM642" i="3" s="1"/>
  <c r="AL642" i="3" s="1"/>
  <c r="AT531" i="3"/>
  <c r="AS531" i="3" s="1"/>
  <c r="AR531" i="3" s="1"/>
  <c r="AQ531" i="3" s="1"/>
  <c r="AP531" i="3" s="1"/>
  <c r="AO531" i="3" s="1"/>
  <c r="AN531" i="3" s="1"/>
  <c r="AM531" i="3" s="1"/>
  <c r="AL531" i="3" s="1"/>
  <c r="AT310" i="3"/>
  <c r="AS310" i="3" s="1"/>
  <c r="AR310" i="3" s="1"/>
  <c r="AQ310" i="3" s="1"/>
  <c r="AP310" i="3" s="1"/>
  <c r="AO310" i="3" s="1"/>
  <c r="AN310" i="3" s="1"/>
  <c r="AM310" i="3" s="1"/>
  <c r="AL310" i="3" s="1"/>
  <c r="AT98" i="3"/>
  <c r="AS98" i="3" s="1"/>
  <c r="AR98" i="3" s="1"/>
  <c r="AQ98" i="3" s="1"/>
  <c r="AP98" i="3" s="1"/>
  <c r="AO98" i="3" s="1"/>
  <c r="AN98" i="3" s="1"/>
  <c r="AM98" i="3" s="1"/>
  <c r="AL98" i="3" s="1"/>
  <c r="AI252" i="3"/>
  <c r="AJ252" i="3"/>
  <c r="AK252" i="3"/>
  <c r="AT383" i="3"/>
  <c r="AS383" i="3" s="1"/>
  <c r="AR383" i="3" s="1"/>
  <c r="AQ383" i="3" s="1"/>
  <c r="AP383" i="3" s="1"/>
  <c r="AO383" i="3" s="1"/>
  <c r="AN383" i="3" s="1"/>
  <c r="AM383" i="3" s="1"/>
  <c r="AL383" i="3" s="1"/>
  <c r="AT457" i="3"/>
  <c r="AS457" i="3" s="1"/>
  <c r="AR457" i="3" s="1"/>
  <c r="AQ457" i="3" s="1"/>
  <c r="AP457" i="3" s="1"/>
  <c r="AO457" i="3" s="1"/>
  <c r="AN457" i="3" s="1"/>
  <c r="AM457" i="3" s="1"/>
  <c r="AL457" i="3" s="1"/>
  <c r="AT318" i="3"/>
  <c r="AS318" i="3" s="1"/>
  <c r="AR318" i="3" s="1"/>
  <c r="AQ318" i="3" s="1"/>
  <c r="AP318" i="3" s="1"/>
  <c r="AO318" i="3" s="1"/>
  <c r="AN318" i="3" s="1"/>
  <c r="AM318" i="3" s="1"/>
  <c r="AL318" i="3" s="1"/>
  <c r="AT302" i="3"/>
  <c r="AS302" i="3" s="1"/>
  <c r="AR302" i="3" s="1"/>
  <c r="AQ302" i="3" s="1"/>
  <c r="AP302" i="3" s="1"/>
  <c r="AO302" i="3" s="1"/>
  <c r="AN302" i="3" s="1"/>
  <c r="AM302" i="3" s="1"/>
  <c r="AL302" i="3" s="1"/>
  <c r="AT311" i="3"/>
  <c r="AS311" i="3" s="1"/>
  <c r="AR311" i="3" s="1"/>
  <c r="AQ311" i="3" s="1"/>
  <c r="AP311" i="3" s="1"/>
  <c r="AO311" i="3" s="1"/>
  <c r="AN311" i="3" s="1"/>
  <c r="AM311" i="3" s="1"/>
  <c r="AL311" i="3" s="1"/>
  <c r="AT253" i="3"/>
  <c r="AS253" i="3" s="1"/>
  <c r="AR253" i="3" s="1"/>
  <c r="AQ253" i="3" s="1"/>
  <c r="AP253" i="3" s="1"/>
  <c r="AO253" i="3" s="1"/>
  <c r="AN253" i="3" s="1"/>
  <c r="AM253" i="3" s="1"/>
  <c r="AL253" i="3" s="1"/>
  <c r="BK44" i="3"/>
  <c r="BJ44" i="3" s="1"/>
  <c r="BI44" i="3" s="1"/>
  <c r="BH44" i="3" s="1"/>
  <c r="BG44" i="3" s="1"/>
  <c r="BF44" i="3" s="1"/>
  <c r="BE44" i="3" s="1"/>
  <c r="BD44" i="3" s="1"/>
  <c r="BC44" i="3" s="1"/>
  <c r="AT678" i="3"/>
  <c r="AS678" i="3" s="1"/>
  <c r="AR678" i="3" s="1"/>
  <c r="AQ678" i="3" s="1"/>
  <c r="AP678" i="3" s="1"/>
  <c r="AO678" i="3" s="1"/>
  <c r="AN678" i="3" s="1"/>
  <c r="AM678" i="3" s="1"/>
  <c r="AL678" i="3" s="1"/>
  <c r="AT513" i="3"/>
  <c r="AS513" i="3" s="1"/>
  <c r="AR513" i="3" s="1"/>
  <c r="AQ513" i="3" s="1"/>
  <c r="AP513" i="3" s="1"/>
  <c r="AO513" i="3" s="1"/>
  <c r="AN513" i="3" s="1"/>
  <c r="AM513" i="3" s="1"/>
  <c r="AL513" i="3" s="1"/>
  <c r="AK236" i="3"/>
  <c r="AI236" i="3"/>
  <c r="AJ236" i="3"/>
  <c r="AT355" i="3"/>
  <c r="AS355" i="3" s="1"/>
  <c r="AR355" i="3" s="1"/>
  <c r="AQ355" i="3" s="1"/>
  <c r="AP355" i="3" s="1"/>
  <c r="AO355" i="3" s="1"/>
  <c r="AN355" i="3" s="1"/>
  <c r="AM355" i="3" s="1"/>
  <c r="AL355" i="3" s="1"/>
  <c r="AT881" i="3"/>
  <c r="AS881" i="3" s="1"/>
  <c r="AR881" i="3" s="1"/>
  <c r="AQ881" i="3" s="1"/>
  <c r="AP881" i="3" s="1"/>
  <c r="AO881" i="3" s="1"/>
  <c r="AN881" i="3" s="1"/>
  <c r="AM881" i="3" s="1"/>
  <c r="AL881" i="3" s="1"/>
  <c r="AT440" i="3"/>
  <c r="AS440" i="3" s="1"/>
  <c r="AR440" i="3" s="1"/>
  <c r="AQ440" i="3" s="1"/>
  <c r="AP440" i="3" s="1"/>
  <c r="AO440" i="3" s="1"/>
  <c r="AN440" i="3" s="1"/>
  <c r="AM440" i="3" s="1"/>
  <c r="AL440" i="3" s="1"/>
  <c r="AK563" i="3"/>
  <c r="AI563" i="3"/>
  <c r="AJ563" i="3"/>
  <c r="AI897" i="3"/>
  <c r="AJ897" i="3"/>
  <c r="AK897" i="3"/>
  <c r="AK266" i="3"/>
  <c r="AJ266" i="3"/>
  <c r="AI266" i="3"/>
  <c r="BK60" i="3"/>
  <c r="BJ60" i="3" s="1"/>
  <c r="BI60" i="3" s="1"/>
  <c r="BH60" i="3" s="1"/>
  <c r="BG60" i="3" s="1"/>
  <c r="BF60" i="3" s="1"/>
  <c r="BE60" i="3" s="1"/>
  <c r="BD60" i="3" s="1"/>
  <c r="BC60" i="3" s="1"/>
  <c r="AF258" i="3"/>
  <c r="K258" i="3"/>
  <c r="AC258" i="3"/>
  <c r="AC96" i="3"/>
  <c r="J96" i="3"/>
  <c r="AF96" i="3"/>
  <c r="AC160" i="3"/>
  <c r="H160" i="3"/>
  <c r="AF160" i="3"/>
  <c r="AC171" i="3"/>
  <c r="AF171" i="3"/>
  <c r="I171" i="3"/>
  <c r="AF778" i="3"/>
  <c r="K778" i="3"/>
  <c r="AC778" i="3"/>
  <c r="AC727" i="3"/>
  <c r="K727" i="3"/>
  <c r="AF727" i="3"/>
  <c r="K337" i="3"/>
  <c r="AC337" i="3"/>
  <c r="AF337" i="3"/>
  <c r="J95" i="3"/>
  <c r="AC95" i="3"/>
  <c r="AF95" i="3"/>
  <c r="K940" i="3"/>
  <c r="AF940" i="3"/>
  <c r="AC940" i="3"/>
  <c r="AC584" i="3"/>
  <c r="K584" i="3"/>
  <c r="AF584" i="3"/>
  <c r="AF121" i="3"/>
  <c r="AC121" i="3"/>
  <c r="I121" i="3"/>
  <c r="AC122" i="3"/>
  <c r="J122" i="3"/>
  <c r="AF122" i="3"/>
  <c r="K365" i="3"/>
  <c r="AC365" i="3"/>
  <c r="AF365" i="3"/>
  <c r="AC138" i="3"/>
  <c r="I138" i="3"/>
  <c r="AF138" i="3"/>
  <c r="K849" i="3"/>
  <c r="AC849" i="3"/>
  <c r="AF849" i="3"/>
  <c r="AC206" i="3"/>
  <c r="AF206" i="3"/>
  <c r="I206" i="3"/>
  <c r="AF99" i="3"/>
  <c r="AC99" i="3"/>
  <c r="I99" i="3"/>
  <c r="AC571" i="3"/>
  <c r="K571" i="3"/>
  <c r="AF571" i="3"/>
  <c r="AC754" i="3"/>
  <c r="AF754" i="3"/>
  <c r="I754" i="3"/>
  <c r="I227" i="3"/>
  <c r="AC227" i="3"/>
  <c r="AF227" i="3"/>
  <c r="AT377" i="3"/>
  <c r="AS377" i="3" s="1"/>
  <c r="AR377" i="3" s="1"/>
  <c r="AQ377" i="3" s="1"/>
  <c r="AP377" i="3" s="1"/>
  <c r="AO377" i="3" s="1"/>
  <c r="AN377" i="3" s="1"/>
  <c r="AM377" i="3" s="1"/>
  <c r="AL377" i="3" s="1"/>
  <c r="AT951" i="3"/>
  <c r="AS951" i="3" s="1"/>
  <c r="AR951" i="3" s="1"/>
  <c r="AQ951" i="3" s="1"/>
  <c r="AP951" i="3" s="1"/>
  <c r="AO951" i="3" s="1"/>
  <c r="AN951" i="3" s="1"/>
  <c r="AM951" i="3" s="1"/>
  <c r="AL951" i="3" s="1"/>
  <c r="AT776" i="3"/>
  <c r="AS776" i="3" s="1"/>
  <c r="AR776" i="3" s="1"/>
  <c r="AQ776" i="3" s="1"/>
  <c r="AP776" i="3" s="1"/>
  <c r="AO776" i="3" s="1"/>
  <c r="AN776" i="3" s="1"/>
  <c r="AM776" i="3" s="1"/>
  <c r="AL776" i="3" s="1"/>
  <c r="AI675" i="3"/>
  <c r="AJ675" i="3"/>
  <c r="AK675" i="3"/>
  <c r="AK584" i="3"/>
  <c r="AI584" i="3"/>
  <c r="AJ584" i="3"/>
  <c r="AT955" i="3"/>
  <c r="AS955" i="3" s="1"/>
  <c r="AR955" i="3" s="1"/>
  <c r="AQ955" i="3" s="1"/>
  <c r="AP955" i="3" s="1"/>
  <c r="AO955" i="3" s="1"/>
  <c r="AN955" i="3" s="1"/>
  <c r="AM955" i="3" s="1"/>
  <c r="AL955" i="3" s="1"/>
  <c r="AT131" i="3"/>
  <c r="AS131" i="3" s="1"/>
  <c r="AR131" i="3" s="1"/>
  <c r="AQ131" i="3" s="1"/>
  <c r="AP131" i="3" s="1"/>
  <c r="AO131" i="3" s="1"/>
  <c r="AN131" i="3" s="1"/>
  <c r="AM131" i="3" s="1"/>
  <c r="AL131" i="3" s="1"/>
  <c r="AT825" i="3"/>
  <c r="AS825" i="3" s="1"/>
  <c r="AR825" i="3" s="1"/>
  <c r="AQ825" i="3" s="1"/>
  <c r="AP825" i="3" s="1"/>
  <c r="AO825" i="3" s="1"/>
  <c r="AN825" i="3" s="1"/>
  <c r="AM825" i="3" s="1"/>
  <c r="AL825" i="3" s="1"/>
  <c r="AJ860" i="3"/>
  <c r="AK860" i="3"/>
  <c r="AI860" i="3"/>
  <c r="AT965" i="3"/>
  <c r="AS965" i="3" s="1"/>
  <c r="AR965" i="3" s="1"/>
  <c r="AQ965" i="3" s="1"/>
  <c r="AP965" i="3" s="1"/>
  <c r="AO965" i="3" s="1"/>
  <c r="AN965" i="3" s="1"/>
  <c r="AM965" i="3" s="1"/>
  <c r="AL965" i="3" s="1"/>
  <c r="AT47" i="3"/>
  <c r="AS47" i="3" s="1"/>
  <c r="AR47" i="3" s="1"/>
  <c r="AQ47" i="3" s="1"/>
  <c r="AP47" i="3" s="1"/>
  <c r="AO47" i="3" s="1"/>
  <c r="AN47" i="3" s="1"/>
  <c r="AM47" i="3" s="1"/>
  <c r="AL47" i="3" s="1"/>
  <c r="AT756" i="3"/>
  <c r="AS756" i="3" s="1"/>
  <c r="AR756" i="3" s="1"/>
  <c r="AQ756" i="3" s="1"/>
  <c r="AP756" i="3" s="1"/>
  <c r="AO756" i="3" s="1"/>
  <c r="AN756" i="3" s="1"/>
  <c r="AM756" i="3" s="1"/>
  <c r="AL756" i="3" s="1"/>
  <c r="AJ354" i="3"/>
  <c r="AI354" i="3"/>
  <c r="AK354" i="3"/>
  <c r="AK660" i="3"/>
  <c r="AJ660" i="3"/>
  <c r="AI660" i="3"/>
  <c r="AT488" i="3"/>
  <c r="AS488" i="3" s="1"/>
  <c r="AR488" i="3" s="1"/>
  <c r="AQ488" i="3" s="1"/>
  <c r="AP488" i="3" s="1"/>
  <c r="AO488" i="3" s="1"/>
  <c r="AN488" i="3" s="1"/>
  <c r="AM488" i="3" s="1"/>
  <c r="AL488" i="3" s="1"/>
  <c r="AI716" i="3"/>
  <c r="AJ716" i="3"/>
  <c r="AK716" i="3"/>
  <c r="AT56" i="3"/>
  <c r="AS56" i="3" s="1"/>
  <c r="AR56" i="3" s="1"/>
  <c r="AQ56" i="3" s="1"/>
  <c r="AP56" i="3" s="1"/>
  <c r="AO56" i="3" s="1"/>
  <c r="AN56" i="3" s="1"/>
  <c r="AM56" i="3" s="1"/>
  <c r="AL56" i="3" s="1"/>
  <c r="AT764" i="3"/>
  <c r="AS764" i="3" s="1"/>
  <c r="AR764" i="3" s="1"/>
  <c r="AQ764" i="3" s="1"/>
  <c r="AP764" i="3" s="1"/>
  <c r="AO764" i="3" s="1"/>
  <c r="AN764" i="3" s="1"/>
  <c r="AM764" i="3" s="1"/>
  <c r="AL764" i="3" s="1"/>
  <c r="AK827" i="3"/>
  <c r="AI827" i="3"/>
  <c r="AJ827" i="3"/>
  <c r="AT882" i="3"/>
  <c r="AS882" i="3" s="1"/>
  <c r="AR882" i="3" s="1"/>
  <c r="AQ882" i="3" s="1"/>
  <c r="AP882" i="3" s="1"/>
  <c r="AO882" i="3" s="1"/>
  <c r="AN882" i="3" s="1"/>
  <c r="AM882" i="3" s="1"/>
  <c r="AL882" i="3" s="1"/>
  <c r="AJ352" i="3"/>
  <c r="AI352" i="3"/>
  <c r="AK352" i="3"/>
  <c r="BK53" i="3"/>
  <c r="BJ53" i="3" s="1"/>
  <c r="BI53" i="3" s="1"/>
  <c r="BH53" i="3" s="1"/>
  <c r="BG53" i="3" s="1"/>
  <c r="BF53" i="3" s="1"/>
  <c r="BE53" i="3" s="1"/>
  <c r="BD53" i="3" s="1"/>
  <c r="BC53" i="3" s="1"/>
  <c r="BK5" i="3"/>
  <c r="BJ5" i="3" s="1"/>
  <c r="BI5" i="3" s="1"/>
  <c r="BH5" i="3" s="1"/>
  <c r="BG5" i="3" s="1"/>
  <c r="BF5" i="3" s="1"/>
  <c r="BE5" i="3" s="1"/>
  <c r="BD5" i="3" s="1"/>
  <c r="BC5" i="3" s="1"/>
  <c r="AT492" i="3"/>
  <c r="AS492" i="3" s="1"/>
  <c r="AR492" i="3" s="1"/>
  <c r="AQ492" i="3" s="1"/>
  <c r="AP492" i="3" s="1"/>
  <c r="AO492" i="3" s="1"/>
  <c r="AN492" i="3" s="1"/>
  <c r="AM492" i="3" s="1"/>
  <c r="AL492" i="3" s="1"/>
  <c r="AT587" i="3"/>
  <c r="AS587" i="3" s="1"/>
  <c r="AR587" i="3" s="1"/>
  <c r="AQ587" i="3" s="1"/>
  <c r="AP587" i="3" s="1"/>
  <c r="AO587" i="3" s="1"/>
  <c r="AN587" i="3" s="1"/>
  <c r="AM587" i="3" s="1"/>
  <c r="AL587" i="3" s="1"/>
  <c r="AK761" i="3"/>
  <c r="AI761" i="3"/>
  <c r="AJ761" i="3"/>
  <c r="AT465" i="3"/>
  <c r="AS465" i="3" s="1"/>
  <c r="AR465" i="3" s="1"/>
  <c r="AQ465" i="3" s="1"/>
  <c r="AP465" i="3" s="1"/>
  <c r="AO465" i="3" s="1"/>
  <c r="AN465" i="3" s="1"/>
  <c r="AM465" i="3" s="1"/>
  <c r="AL465" i="3" s="1"/>
  <c r="AK381" i="3"/>
  <c r="AI381" i="3"/>
  <c r="AJ381" i="3"/>
  <c r="AT707" i="3"/>
  <c r="AS707" i="3" s="1"/>
  <c r="AR707" i="3" s="1"/>
  <c r="AQ707" i="3" s="1"/>
  <c r="AP707" i="3" s="1"/>
  <c r="AO707" i="3" s="1"/>
  <c r="AN707" i="3" s="1"/>
  <c r="AM707" i="3" s="1"/>
  <c r="AL707" i="3" s="1"/>
  <c r="AT545" i="3"/>
  <c r="AS545" i="3" s="1"/>
  <c r="AR545" i="3" s="1"/>
  <c r="AQ545" i="3" s="1"/>
  <c r="AP545" i="3" s="1"/>
  <c r="AO545" i="3" s="1"/>
  <c r="AN545" i="3" s="1"/>
  <c r="AM545" i="3" s="1"/>
  <c r="AL545" i="3" s="1"/>
  <c r="BK81" i="3"/>
  <c r="BJ81" i="3" s="1"/>
  <c r="BI81" i="3" s="1"/>
  <c r="BH81" i="3" s="1"/>
  <c r="BG81" i="3" s="1"/>
  <c r="BF81" i="3" s="1"/>
  <c r="BE81" i="3" s="1"/>
  <c r="BD81" i="3" s="1"/>
  <c r="BC81" i="3" s="1"/>
  <c r="AK867" i="3"/>
  <c r="AI867" i="3"/>
  <c r="AJ867" i="3"/>
  <c r="AT740" i="3"/>
  <c r="AS740" i="3" s="1"/>
  <c r="AR740" i="3" s="1"/>
  <c r="AQ740" i="3" s="1"/>
  <c r="AP740" i="3" s="1"/>
  <c r="AO740" i="3" s="1"/>
  <c r="AN740" i="3" s="1"/>
  <c r="AM740" i="3" s="1"/>
  <c r="AL740" i="3" s="1"/>
  <c r="AT724" i="3"/>
  <c r="AS724" i="3" s="1"/>
  <c r="AR724" i="3" s="1"/>
  <c r="AQ724" i="3" s="1"/>
  <c r="AP724" i="3" s="1"/>
  <c r="AO724" i="3" s="1"/>
  <c r="AN724" i="3" s="1"/>
  <c r="AM724" i="3" s="1"/>
  <c r="AL724" i="3" s="1"/>
  <c r="BK31" i="3"/>
  <c r="BJ31" i="3" s="1"/>
  <c r="BI31" i="3" s="1"/>
  <c r="BH31" i="3" s="1"/>
  <c r="BG31" i="3" s="1"/>
  <c r="BF31" i="3" s="1"/>
  <c r="BE31" i="3" s="1"/>
  <c r="BD31" i="3" s="1"/>
  <c r="BC31" i="3" s="1"/>
  <c r="AT292" i="3"/>
  <c r="AS292" i="3" s="1"/>
  <c r="AR292" i="3" s="1"/>
  <c r="AQ292" i="3" s="1"/>
  <c r="AP292" i="3" s="1"/>
  <c r="AO292" i="3" s="1"/>
  <c r="AN292" i="3" s="1"/>
  <c r="AM292" i="3" s="1"/>
  <c r="AL292" i="3" s="1"/>
  <c r="AK426" i="3"/>
  <c r="AI426" i="3"/>
  <c r="AJ426" i="3"/>
  <c r="AT317" i="3"/>
  <c r="AS317" i="3" s="1"/>
  <c r="AR317" i="3" s="1"/>
  <c r="AQ317" i="3" s="1"/>
  <c r="AP317" i="3" s="1"/>
  <c r="AO317" i="3" s="1"/>
  <c r="AN317" i="3" s="1"/>
  <c r="AM317" i="3" s="1"/>
  <c r="AL317" i="3" s="1"/>
  <c r="AT809" i="3"/>
  <c r="AS809" i="3" s="1"/>
  <c r="AR809" i="3" s="1"/>
  <c r="AQ809" i="3" s="1"/>
  <c r="AP809" i="3" s="1"/>
  <c r="AO809" i="3" s="1"/>
  <c r="AN809" i="3" s="1"/>
  <c r="AM809" i="3" s="1"/>
  <c r="AL809" i="3" s="1"/>
  <c r="AT814" i="3"/>
  <c r="AS814" i="3" s="1"/>
  <c r="AR814" i="3" s="1"/>
  <c r="AQ814" i="3" s="1"/>
  <c r="AP814" i="3" s="1"/>
  <c r="AO814" i="3" s="1"/>
  <c r="AN814" i="3" s="1"/>
  <c r="AM814" i="3" s="1"/>
  <c r="AL814" i="3" s="1"/>
  <c r="AT114" i="3"/>
  <c r="AS114" i="3" s="1"/>
  <c r="AR114" i="3" s="1"/>
  <c r="AQ114" i="3" s="1"/>
  <c r="AP114" i="3" s="1"/>
  <c r="AO114" i="3" s="1"/>
  <c r="AN114" i="3" s="1"/>
  <c r="AM114" i="3" s="1"/>
  <c r="AL114" i="3" s="1"/>
  <c r="AT290" i="3"/>
  <c r="AS290" i="3" s="1"/>
  <c r="AR290" i="3" s="1"/>
  <c r="AQ290" i="3" s="1"/>
  <c r="AP290" i="3" s="1"/>
  <c r="AO290" i="3" s="1"/>
  <c r="AN290" i="3" s="1"/>
  <c r="AM290" i="3" s="1"/>
  <c r="AL290" i="3" s="1"/>
  <c r="AT276" i="3"/>
  <c r="AS276" i="3" s="1"/>
  <c r="AR276" i="3" s="1"/>
  <c r="AQ276" i="3" s="1"/>
  <c r="AP276" i="3" s="1"/>
  <c r="AO276" i="3" s="1"/>
  <c r="AN276" i="3" s="1"/>
  <c r="AM276" i="3" s="1"/>
  <c r="AL276" i="3" s="1"/>
  <c r="BK97" i="3"/>
  <c r="BJ97" i="3" s="1"/>
  <c r="BI97" i="3" s="1"/>
  <c r="BH97" i="3" s="1"/>
  <c r="BG97" i="3" s="1"/>
  <c r="BF97" i="3" s="1"/>
  <c r="BE97" i="3" s="1"/>
  <c r="BD97" i="3" s="1"/>
  <c r="BC97" i="3" s="1"/>
  <c r="AT428" i="3"/>
  <c r="AS428" i="3" s="1"/>
  <c r="AR428" i="3" s="1"/>
  <c r="AQ428" i="3" s="1"/>
  <c r="AP428" i="3" s="1"/>
  <c r="AO428" i="3" s="1"/>
  <c r="AN428" i="3" s="1"/>
  <c r="AM428" i="3" s="1"/>
  <c r="AL428" i="3" s="1"/>
  <c r="BK93" i="3"/>
  <c r="BJ93" i="3" s="1"/>
  <c r="BI93" i="3" s="1"/>
  <c r="BH93" i="3" s="1"/>
  <c r="BG93" i="3" s="1"/>
  <c r="BF93" i="3" s="1"/>
  <c r="BE93" i="3" s="1"/>
  <c r="BD93" i="3" s="1"/>
  <c r="BC93" i="3" s="1"/>
  <c r="AK657" i="3"/>
  <c r="AJ657" i="3"/>
  <c r="AI657" i="3"/>
  <c r="BK77" i="3"/>
  <c r="BJ77" i="3" s="1"/>
  <c r="BI77" i="3" s="1"/>
  <c r="BH77" i="3" s="1"/>
  <c r="BG77" i="3" s="1"/>
  <c r="BF77" i="3" s="1"/>
  <c r="BE77" i="3" s="1"/>
  <c r="BD77" i="3" s="1"/>
  <c r="BC77" i="3" s="1"/>
  <c r="AT309" i="3"/>
  <c r="AS309" i="3" s="1"/>
  <c r="AR309" i="3" s="1"/>
  <c r="AQ309" i="3" s="1"/>
  <c r="AP309" i="3" s="1"/>
  <c r="AO309" i="3" s="1"/>
  <c r="AN309" i="3" s="1"/>
  <c r="AM309" i="3" s="1"/>
  <c r="AL309" i="3" s="1"/>
  <c r="AT853" i="3"/>
  <c r="AS853" i="3" s="1"/>
  <c r="AR853" i="3" s="1"/>
  <c r="AQ853" i="3" s="1"/>
  <c r="AP853" i="3" s="1"/>
  <c r="AO853" i="3" s="1"/>
  <c r="AN853" i="3" s="1"/>
  <c r="AM853" i="3" s="1"/>
  <c r="AL853" i="3" s="1"/>
  <c r="AK868" i="3"/>
  <c r="AJ868" i="3"/>
  <c r="AI868" i="3"/>
  <c r="AT841" i="3"/>
  <c r="AS841" i="3" s="1"/>
  <c r="AR841" i="3" s="1"/>
  <c r="AQ841" i="3" s="1"/>
  <c r="AP841" i="3" s="1"/>
  <c r="AO841" i="3" s="1"/>
  <c r="AN841" i="3" s="1"/>
  <c r="AM841" i="3" s="1"/>
  <c r="AL841" i="3" s="1"/>
  <c r="AK864" i="3"/>
  <c r="AI864" i="3"/>
  <c r="AJ864" i="3"/>
  <c r="AT93" i="3"/>
  <c r="AS93" i="3" s="1"/>
  <c r="AR93" i="3" s="1"/>
  <c r="AQ93" i="3" s="1"/>
  <c r="AP93" i="3" s="1"/>
  <c r="AO93" i="3" s="1"/>
  <c r="AN93" i="3" s="1"/>
  <c r="AM93" i="3" s="1"/>
  <c r="AL93" i="3" s="1"/>
  <c r="AT95" i="3"/>
  <c r="AS95" i="3" s="1"/>
  <c r="AR95" i="3" s="1"/>
  <c r="AQ95" i="3" s="1"/>
  <c r="AP95" i="3" s="1"/>
  <c r="AO95" i="3" s="1"/>
  <c r="AN95" i="3" s="1"/>
  <c r="AM95" i="3" s="1"/>
  <c r="AL95" i="3" s="1"/>
  <c r="AT153" i="3"/>
  <c r="AS153" i="3" s="1"/>
  <c r="AR153" i="3" s="1"/>
  <c r="AQ153" i="3" s="1"/>
  <c r="AP153" i="3" s="1"/>
  <c r="AO153" i="3" s="1"/>
  <c r="AN153" i="3" s="1"/>
  <c r="AM153" i="3" s="1"/>
  <c r="AL153" i="3" s="1"/>
  <c r="AT728" i="3"/>
  <c r="AS728" i="3" s="1"/>
  <c r="AR728" i="3" s="1"/>
  <c r="AQ728" i="3" s="1"/>
  <c r="AP728" i="3" s="1"/>
  <c r="AO728" i="3" s="1"/>
  <c r="AN728" i="3" s="1"/>
  <c r="AM728" i="3" s="1"/>
  <c r="AL728" i="3" s="1"/>
  <c r="AT479" i="3"/>
  <c r="AS479" i="3" s="1"/>
  <c r="AR479" i="3" s="1"/>
  <c r="AQ479" i="3" s="1"/>
  <c r="AP479" i="3" s="1"/>
  <c r="AO479" i="3" s="1"/>
  <c r="AN479" i="3" s="1"/>
  <c r="AM479" i="3" s="1"/>
  <c r="AL479" i="3" s="1"/>
  <c r="AT737" i="3"/>
  <c r="AS737" i="3" s="1"/>
  <c r="AR737" i="3" s="1"/>
  <c r="AQ737" i="3" s="1"/>
  <c r="AP737" i="3" s="1"/>
  <c r="AO737" i="3" s="1"/>
  <c r="AN737" i="3" s="1"/>
  <c r="AM737" i="3" s="1"/>
  <c r="AL737" i="3" s="1"/>
  <c r="AJ886" i="3"/>
  <c r="AK886" i="3"/>
  <c r="AI886" i="3"/>
  <c r="AT112" i="3"/>
  <c r="AS112" i="3" s="1"/>
  <c r="AR112" i="3" s="1"/>
  <c r="AQ112" i="3" s="1"/>
  <c r="AP112" i="3" s="1"/>
  <c r="AO112" i="3" s="1"/>
  <c r="AN112" i="3" s="1"/>
  <c r="AM112" i="3" s="1"/>
  <c r="AL112" i="3" s="1"/>
  <c r="AT30" i="3"/>
  <c r="AS30" i="3" s="1"/>
  <c r="AR30" i="3" s="1"/>
  <c r="AQ30" i="3" s="1"/>
  <c r="AP30" i="3" s="1"/>
  <c r="AO30" i="3" s="1"/>
  <c r="AN30" i="3" s="1"/>
  <c r="AM30" i="3" s="1"/>
  <c r="AL30" i="3" s="1"/>
  <c r="AT31" i="3"/>
  <c r="AS31" i="3" s="1"/>
  <c r="AR31" i="3" s="1"/>
  <c r="AQ31" i="3" s="1"/>
  <c r="AP31" i="3" s="1"/>
  <c r="AO31" i="3" s="1"/>
  <c r="AN31" i="3" s="1"/>
  <c r="AM31" i="3" s="1"/>
  <c r="AL31" i="3" s="1"/>
  <c r="AT650" i="3"/>
  <c r="AS650" i="3" s="1"/>
  <c r="AR650" i="3" s="1"/>
  <c r="AQ650" i="3" s="1"/>
  <c r="AP650" i="3" s="1"/>
  <c r="AO650" i="3" s="1"/>
  <c r="AN650" i="3" s="1"/>
  <c r="AM650" i="3" s="1"/>
  <c r="AL650" i="3" s="1"/>
  <c r="AT810" i="3"/>
  <c r="AS810" i="3" s="1"/>
  <c r="AR810" i="3" s="1"/>
  <c r="AQ810" i="3" s="1"/>
  <c r="AP810" i="3" s="1"/>
  <c r="AO810" i="3" s="1"/>
  <c r="AN810" i="3" s="1"/>
  <c r="AM810" i="3" s="1"/>
  <c r="AL810" i="3" s="1"/>
  <c r="AI606" i="3"/>
  <c r="AJ606" i="3"/>
  <c r="AK606" i="3"/>
  <c r="AT207" i="3"/>
  <c r="AS207" i="3" s="1"/>
  <c r="AR207" i="3" s="1"/>
  <c r="AQ207" i="3" s="1"/>
  <c r="AP207" i="3" s="1"/>
  <c r="AO207" i="3" s="1"/>
  <c r="AN207" i="3" s="1"/>
  <c r="AM207" i="3" s="1"/>
  <c r="AL207" i="3" s="1"/>
  <c r="AI543" i="3"/>
  <c r="AJ543" i="3"/>
  <c r="AK543" i="3"/>
  <c r="AI185" i="3"/>
  <c r="AK185" i="3"/>
  <c r="AJ185" i="3"/>
  <c r="BK14" i="3"/>
  <c r="BJ14" i="3" s="1"/>
  <c r="BI14" i="3" s="1"/>
  <c r="BH14" i="3" s="1"/>
  <c r="BG14" i="3" s="1"/>
  <c r="BF14" i="3" s="1"/>
  <c r="BE14" i="3" s="1"/>
  <c r="BD14" i="3" s="1"/>
  <c r="BC14" i="3" s="1"/>
  <c r="AI23" i="3"/>
  <c r="AJ23" i="3"/>
  <c r="AK23" i="3"/>
  <c r="AT669" i="3"/>
  <c r="AS669" i="3" s="1"/>
  <c r="AR669" i="3" s="1"/>
  <c r="AQ669" i="3" s="1"/>
  <c r="AP669" i="3" s="1"/>
  <c r="AO669" i="3" s="1"/>
  <c r="AN669" i="3" s="1"/>
  <c r="AM669" i="3" s="1"/>
  <c r="AL669" i="3" s="1"/>
  <c r="AJ687" i="3"/>
  <c r="AK687" i="3"/>
  <c r="AI687" i="3"/>
  <c r="AT523" i="3"/>
  <c r="AS523" i="3" s="1"/>
  <c r="AR523" i="3" s="1"/>
  <c r="AQ523" i="3" s="1"/>
  <c r="AP523" i="3" s="1"/>
  <c r="AO523" i="3" s="1"/>
  <c r="AN523" i="3" s="1"/>
  <c r="AM523" i="3" s="1"/>
  <c r="AL523" i="3" s="1"/>
  <c r="BK94" i="3"/>
  <c r="BJ94" i="3" s="1"/>
  <c r="BI94" i="3" s="1"/>
  <c r="BH94" i="3" s="1"/>
  <c r="BG94" i="3" s="1"/>
  <c r="BF94" i="3" s="1"/>
  <c r="BE94" i="3" s="1"/>
  <c r="BD94" i="3" s="1"/>
  <c r="BC94" i="3" s="1"/>
  <c r="AK596" i="3"/>
  <c r="AI596" i="3"/>
  <c r="AJ596" i="3"/>
  <c r="AJ954" i="3"/>
  <c r="AK954" i="3"/>
  <c r="AI954" i="3"/>
  <c r="BK56" i="3"/>
  <c r="BJ56" i="3" s="1"/>
  <c r="BI56" i="3" s="1"/>
  <c r="BH56" i="3" s="1"/>
  <c r="BG56" i="3" s="1"/>
  <c r="BF56" i="3" s="1"/>
  <c r="BE56" i="3" s="1"/>
  <c r="BD56" i="3" s="1"/>
  <c r="BC56" i="3" s="1"/>
  <c r="AT632" i="3"/>
  <c r="AS632" i="3" s="1"/>
  <c r="AR632" i="3" s="1"/>
  <c r="AQ632" i="3" s="1"/>
  <c r="AP632" i="3" s="1"/>
  <c r="AO632" i="3" s="1"/>
  <c r="AN632" i="3" s="1"/>
  <c r="AM632" i="3" s="1"/>
  <c r="AL632" i="3" s="1"/>
  <c r="AK46" i="3"/>
  <c r="AI46" i="3"/>
  <c r="AJ46" i="3"/>
  <c r="AT527" i="3"/>
  <c r="AS527" i="3" s="1"/>
  <c r="AR527" i="3" s="1"/>
  <c r="AQ527" i="3" s="1"/>
  <c r="AP527" i="3" s="1"/>
  <c r="AO527" i="3" s="1"/>
  <c r="AN527" i="3" s="1"/>
  <c r="AM527" i="3" s="1"/>
  <c r="AL527" i="3" s="1"/>
  <c r="AI163" i="3"/>
  <c r="AK163" i="3"/>
  <c r="AJ163" i="3"/>
  <c r="AT303" i="3"/>
  <c r="AS303" i="3" s="1"/>
  <c r="AR303" i="3" s="1"/>
  <c r="AQ303" i="3" s="1"/>
  <c r="AP303" i="3" s="1"/>
  <c r="AO303" i="3" s="1"/>
  <c r="AN303" i="3" s="1"/>
  <c r="AM303" i="3" s="1"/>
  <c r="AL303" i="3" s="1"/>
  <c r="AT220" i="3"/>
  <c r="AS220" i="3" s="1"/>
  <c r="AR220" i="3" s="1"/>
  <c r="AQ220" i="3" s="1"/>
  <c r="AP220" i="3" s="1"/>
  <c r="AO220" i="3" s="1"/>
  <c r="AN220" i="3" s="1"/>
  <c r="AM220" i="3" s="1"/>
  <c r="AL220" i="3" s="1"/>
  <c r="AT212" i="3"/>
  <c r="AS212" i="3" s="1"/>
  <c r="AR212" i="3" s="1"/>
  <c r="AQ212" i="3" s="1"/>
  <c r="AP212" i="3" s="1"/>
  <c r="AO212" i="3" s="1"/>
  <c r="AN212" i="3" s="1"/>
  <c r="AM212" i="3" s="1"/>
  <c r="AL212" i="3" s="1"/>
  <c r="BK32" i="3"/>
  <c r="BJ32" i="3" s="1"/>
  <c r="BI32" i="3" s="1"/>
  <c r="BH32" i="3" s="1"/>
  <c r="BG32" i="3" s="1"/>
  <c r="BF32" i="3" s="1"/>
  <c r="BE32" i="3" s="1"/>
  <c r="BD32" i="3" s="1"/>
  <c r="BC32" i="3" s="1"/>
  <c r="AJ512" i="3"/>
  <c r="AI512" i="3"/>
  <c r="AK512" i="3"/>
  <c r="AT579" i="3"/>
  <c r="AS579" i="3" s="1"/>
  <c r="AR579" i="3" s="1"/>
  <c r="AQ579" i="3" s="1"/>
  <c r="AP579" i="3" s="1"/>
  <c r="AO579" i="3" s="1"/>
  <c r="AN579" i="3" s="1"/>
  <c r="AM579" i="3" s="1"/>
  <c r="AL579" i="3" s="1"/>
  <c r="AK628" i="3"/>
  <c r="AI628" i="3"/>
  <c r="AJ628" i="3"/>
  <c r="AK598" i="3"/>
  <c r="AJ598" i="3"/>
  <c r="AI598" i="3"/>
  <c r="AI305" i="3"/>
  <c r="AJ305" i="3"/>
  <c r="AK305" i="3"/>
  <c r="AT152" i="3"/>
  <c r="AS152" i="3" s="1"/>
  <c r="AR152" i="3" s="1"/>
  <c r="AQ152" i="3" s="1"/>
  <c r="AP152" i="3" s="1"/>
  <c r="AO152" i="3" s="1"/>
  <c r="AN152" i="3" s="1"/>
  <c r="AM152" i="3" s="1"/>
  <c r="AL152" i="3" s="1"/>
  <c r="AI603" i="3"/>
  <c r="AK603" i="3"/>
  <c r="AJ603" i="3"/>
  <c r="AI364" i="3"/>
  <c r="AJ364" i="3"/>
  <c r="AK364" i="3"/>
  <c r="AT342" i="3"/>
  <c r="AS342" i="3" s="1"/>
  <c r="AR342" i="3" s="1"/>
  <c r="AQ342" i="3" s="1"/>
  <c r="AP342" i="3" s="1"/>
  <c r="AO342" i="3" s="1"/>
  <c r="AN342" i="3" s="1"/>
  <c r="AM342" i="3" s="1"/>
  <c r="AL342" i="3" s="1"/>
  <c r="AT397" i="3"/>
  <c r="AS397" i="3" s="1"/>
  <c r="AR397" i="3" s="1"/>
  <c r="AQ397" i="3" s="1"/>
  <c r="AP397" i="3" s="1"/>
  <c r="AO397" i="3" s="1"/>
  <c r="AN397" i="3" s="1"/>
  <c r="AM397" i="3" s="1"/>
  <c r="AL397" i="3" s="1"/>
  <c r="AI295" i="3"/>
  <c r="AJ295" i="3"/>
  <c r="AK295" i="3"/>
  <c r="AT128" i="3"/>
  <c r="AS128" i="3" s="1"/>
  <c r="AR128" i="3" s="1"/>
  <c r="AQ128" i="3" s="1"/>
  <c r="AP128" i="3" s="1"/>
  <c r="AO128" i="3" s="1"/>
  <c r="AN128" i="3" s="1"/>
  <c r="AM128" i="3" s="1"/>
  <c r="AL128" i="3" s="1"/>
  <c r="AT857" i="3"/>
  <c r="AS857" i="3" s="1"/>
  <c r="AR857" i="3" s="1"/>
  <c r="AQ857" i="3" s="1"/>
  <c r="AP857" i="3" s="1"/>
  <c r="AO857" i="3" s="1"/>
  <c r="AN857" i="3" s="1"/>
  <c r="AM857" i="3" s="1"/>
  <c r="AL857" i="3" s="1"/>
  <c r="AT652" i="3"/>
  <c r="AS652" i="3" s="1"/>
  <c r="AR652" i="3" s="1"/>
  <c r="AQ652" i="3" s="1"/>
  <c r="AP652" i="3" s="1"/>
  <c r="AO652" i="3" s="1"/>
  <c r="AN652" i="3" s="1"/>
  <c r="AM652" i="3" s="1"/>
  <c r="AL652" i="3" s="1"/>
  <c r="AT786" i="3"/>
  <c r="AS786" i="3" s="1"/>
  <c r="AR786" i="3" s="1"/>
  <c r="AQ786" i="3" s="1"/>
  <c r="AP786" i="3" s="1"/>
  <c r="AO786" i="3" s="1"/>
  <c r="AN786" i="3" s="1"/>
  <c r="AM786" i="3" s="1"/>
  <c r="AL786" i="3" s="1"/>
  <c r="AJ410" i="3"/>
  <c r="AK410" i="3"/>
  <c r="AI410" i="3"/>
  <c r="BK40" i="3"/>
  <c r="BJ40" i="3" s="1"/>
  <c r="BI40" i="3" s="1"/>
  <c r="BH40" i="3" s="1"/>
  <c r="BG40" i="3" s="1"/>
  <c r="BF40" i="3" s="1"/>
  <c r="BE40" i="3" s="1"/>
  <c r="BD40" i="3" s="1"/>
  <c r="BC40" i="3" s="1"/>
  <c r="AI654" i="3"/>
  <c r="AK654" i="3"/>
  <c r="AJ654" i="3"/>
  <c r="AK386" i="3"/>
  <c r="AI386" i="3"/>
  <c r="AJ386" i="3"/>
  <c r="AK510" i="3"/>
  <c r="AI510" i="3"/>
  <c r="AJ510" i="3"/>
  <c r="AI489" i="3"/>
  <c r="AJ489" i="3"/>
  <c r="AK489" i="3"/>
  <c r="AI487" i="3"/>
  <c r="AK487" i="3"/>
  <c r="AJ487" i="3"/>
  <c r="BK100" i="3"/>
  <c r="BJ100" i="3" s="1"/>
  <c r="BI100" i="3" s="1"/>
  <c r="BH100" i="3" s="1"/>
  <c r="BG100" i="3" s="1"/>
  <c r="BF100" i="3" s="1"/>
  <c r="BE100" i="3" s="1"/>
  <c r="BD100" i="3" s="1"/>
  <c r="BC100" i="3" s="1"/>
  <c r="AT45" i="3"/>
  <c r="AS45" i="3" s="1"/>
  <c r="AR45" i="3" s="1"/>
  <c r="AQ45" i="3" s="1"/>
  <c r="AP45" i="3" s="1"/>
  <c r="AO45" i="3" s="1"/>
  <c r="AN45" i="3" s="1"/>
  <c r="AM45" i="3" s="1"/>
  <c r="AL45" i="3" s="1"/>
  <c r="AT690" i="3"/>
  <c r="AS690" i="3" s="1"/>
  <c r="AR690" i="3" s="1"/>
  <c r="AQ690" i="3" s="1"/>
  <c r="AP690" i="3" s="1"/>
  <c r="AO690" i="3" s="1"/>
  <c r="AN690" i="3" s="1"/>
  <c r="AM690" i="3" s="1"/>
  <c r="AL690" i="3" s="1"/>
  <c r="AJ520" i="3"/>
  <c r="AI520" i="3"/>
  <c r="AK520" i="3"/>
  <c r="AI768" i="3"/>
  <c r="AJ768" i="3"/>
  <c r="AK768" i="3"/>
  <c r="AJ78" i="3"/>
  <c r="AI78" i="3"/>
  <c r="AK78" i="3"/>
  <c r="AT167" i="3"/>
  <c r="AS167" i="3" s="1"/>
  <c r="AR167" i="3" s="1"/>
  <c r="AQ167" i="3" s="1"/>
  <c r="AP167" i="3" s="1"/>
  <c r="AO167" i="3" s="1"/>
  <c r="AN167" i="3" s="1"/>
  <c r="AM167" i="3" s="1"/>
  <c r="AL167" i="3" s="1"/>
  <c r="AT149" i="3"/>
  <c r="AS149" i="3" s="1"/>
  <c r="AR149" i="3" s="1"/>
  <c r="AQ149" i="3" s="1"/>
  <c r="AP149" i="3" s="1"/>
  <c r="AO149" i="3" s="1"/>
  <c r="AN149" i="3" s="1"/>
  <c r="AM149" i="3" s="1"/>
  <c r="AL149" i="3" s="1"/>
  <c r="BK23" i="3"/>
  <c r="BJ23" i="3" s="1"/>
  <c r="BI23" i="3" s="1"/>
  <c r="BH23" i="3" s="1"/>
  <c r="BG23" i="3" s="1"/>
  <c r="BF23" i="3" s="1"/>
  <c r="BE23" i="3" s="1"/>
  <c r="BD23" i="3" s="1"/>
  <c r="BC23" i="3" s="1"/>
  <c r="AJ875" i="3"/>
  <c r="AI875" i="3"/>
  <c r="AK875" i="3"/>
  <c r="AI382" i="3"/>
  <c r="AJ382" i="3"/>
  <c r="AK382" i="3"/>
  <c r="AT271" i="3"/>
  <c r="AS271" i="3" s="1"/>
  <c r="AR271" i="3" s="1"/>
  <c r="AQ271" i="3" s="1"/>
  <c r="AP271" i="3" s="1"/>
  <c r="AO271" i="3" s="1"/>
  <c r="AN271" i="3" s="1"/>
  <c r="AM271" i="3" s="1"/>
  <c r="AL271" i="3" s="1"/>
  <c r="AI947" i="3"/>
  <c r="AJ947" i="3"/>
  <c r="AK947" i="3"/>
  <c r="AT915" i="3"/>
  <c r="AS915" i="3" s="1"/>
  <c r="AR915" i="3" s="1"/>
  <c r="AQ915" i="3" s="1"/>
  <c r="AP915" i="3" s="1"/>
  <c r="AO915" i="3" s="1"/>
  <c r="AN915" i="3" s="1"/>
  <c r="AM915" i="3" s="1"/>
  <c r="AL915" i="3" s="1"/>
  <c r="BK65" i="3"/>
  <c r="BJ65" i="3" s="1"/>
  <c r="BI65" i="3" s="1"/>
  <c r="BH65" i="3" s="1"/>
  <c r="BG65" i="3" s="1"/>
  <c r="BF65" i="3" s="1"/>
  <c r="BE65" i="3" s="1"/>
  <c r="BD65" i="3" s="1"/>
  <c r="BC65" i="3" s="1"/>
  <c r="AT961" i="3"/>
  <c r="AS961" i="3" s="1"/>
  <c r="AR961" i="3" s="1"/>
  <c r="AQ961" i="3" s="1"/>
  <c r="AP961" i="3" s="1"/>
  <c r="AO961" i="3" s="1"/>
  <c r="AN961" i="3" s="1"/>
  <c r="AM961" i="3" s="1"/>
  <c r="AL961" i="3" s="1"/>
  <c r="AT214" i="3"/>
  <c r="AS214" i="3" s="1"/>
  <c r="AR214" i="3" s="1"/>
  <c r="AQ214" i="3" s="1"/>
  <c r="AP214" i="3" s="1"/>
  <c r="AO214" i="3" s="1"/>
  <c r="AN214" i="3" s="1"/>
  <c r="AM214" i="3" s="1"/>
  <c r="AL214" i="3" s="1"/>
  <c r="AI122" i="3"/>
  <c r="AK122" i="3"/>
  <c r="AJ122" i="3"/>
  <c r="AT226" i="3"/>
  <c r="AS226" i="3" s="1"/>
  <c r="AR226" i="3" s="1"/>
  <c r="AQ226" i="3" s="1"/>
  <c r="AP226" i="3" s="1"/>
  <c r="AO226" i="3" s="1"/>
  <c r="AN226" i="3" s="1"/>
  <c r="AM226" i="3" s="1"/>
  <c r="AL226" i="3" s="1"/>
  <c r="AT674" i="3"/>
  <c r="AS674" i="3" s="1"/>
  <c r="AR674" i="3" s="1"/>
  <c r="AQ674" i="3" s="1"/>
  <c r="AP674" i="3" s="1"/>
  <c r="AO674" i="3" s="1"/>
  <c r="AN674" i="3" s="1"/>
  <c r="AM674" i="3" s="1"/>
  <c r="AL674" i="3" s="1"/>
  <c r="AI849" i="3"/>
  <c r="AJ849" i="3"/>
  <c r="AK849" i="3"/>
  <c r="AC536" i="3"/>
  <c r="AF536" i="3"/>
  <c r="K536" i="3"/>
  <c r="AF930" i="3"/>
  <c r="K930" i="3"/>
  <c r="AC930" i="3"/>
  <c r="AC109" i="3"/>
  <c r="AF109" i="3"/>
  <c r="I109" i="3"/>
  <c r="AF145" i="3"/>
  <c r="AC145" i="3"/>
  <c r="J145" i="3"/>
  <c r="AC162" i="3"/>
  <c r="I162" i="3"/>
  <c r="AF162" i="3"/>
  <c r="J114" i="3"/>
  <c r="AF114" i="3"/>
  <c r="AC114" i="3"/>
  <c r="AK976" i="3"/>
  <c r="AF948" i="3"/>
  <c r="K948" i="3"/>
  <c r="AC948" i="3"/>
  <c r="AF439" i="3"/>
  <c r="AC439" i="3"/>
  <c r="K439" i="3"/>
  <c r="AC86" i="3"/>
  <c r="I86" i="3"/>
  <c r="AF86" i="3"/>
  <c r="AF943" i="3"/>
  <c r="K943" i="3"/>
  <c r="AC943" i="3"/>
  <c r="K636" i="3"/>
  <c r="AF636" i="3"/>
  <c r="AC636" i="3"/>
  <c r="AC235" i="3"/>
  <c r="AF235" i="3"/>
  <c r="K235" i="3"/>
  <c r="AC91" i="3"/>
  <c r="AF91" i="3"/>
  <c r="I91" i="3"/>
  <c r="AC530" i="3"/>
  <c r="K530" i="3"/>
  <c r="AF530" i="3"/>
  <c r="AF564" i="3"/>
  <c r="K564" i="3"/>
  <c r="AC564" i="3"/>
  <c r="AF204" i="3"/>
  <c r="I204" i="3"/>
  <c r="AC204" i="3"/>
  <c r="AF224" i="3"/>
  <c r="AC224" i="3"/>
  <c r="I224" i="3"/>
  <c r="AT370" i="3"/>
  <c r="AS370" i="3" s="1"/>
  <c r="AR370" i="3" s="1"/>
  <c r="AQ370" i="3" s="1"/>
  <c r="AP370" i="3" s="1"/>
  <c r="AO370" i="3" s="1"/>
  <c r="AN370" i="3" s="1"/>
  <c r="AM370" i="3" s="1"/>
  <c r="AL370" i="3" s="1"/>
  <c r="AT109" i="3"/>
  <c r="AS109" i="3" s="1"/>
  <c r="AR109" i="3" s="1"/>
  <c r="AQ109" i="3" s="1"/>
  <c r="AP109" i="3" s="1"/>
  <c r="AO109" i="3" s="1"/>
  <c r="AN109" i="3" s="1"/>
  <c r="AM109" i="3" s="1"/>
  <c r="AL109" i="3" s="1"/>
  <c r="AI249" i="3"/>
  <c r="AJ249" i="3"/>
  <c r="AK249" i="3"/>
  <c r="AK750" i="3"/>
  <c r="AI750" i="3"/>
  <c r="AJ750" i="3"/>
  <c r="AI908" i="3"/>
  <c r="AK908" i="3"/>
  <c r="AJ908" i="3"/>
  <c r="AT447" i="3"/>
  <c r="AS447" i="3" s="1"/>
  <c r="AR447" i="3" s="1"/>
  <c r="AQ447" i="3" s="1"/>
  <c r="AP447" i="3" s="1"/>
  <c r="AO447" i="3" s="1"/>
  <c r="AN447" i="3" s="1"/>
  <c r="AM447" i="3" s="1"/>
  <c r="AL447" i="3" s="1"/>
  <c r="AT44" i="3"/>
  <c r="AS44" i="3" s="1"/>
  <c r="AR44" i="3" s="1"/>
  <c r="AQ44" i="3" s="1"/>
  <c r="AP44" i="3" s="1"/>
  <c r="AO44" i="3" s="1"/>
  <c r="AN44" i="3" s="1"/>
  <c r="AM44" i="3" s="1"/>
  <c r="AL44" i="3" s="1"/>
  <c r="AT72" i="3"/>
  <c r="AS72" i="3" s="1"/>
  <c r="AR72" i="3" s="1"/>
  <c r="AQ72" i="3" s="1"/>
  <c r="AP72" i="3" s="1"/>
  <c r="AO72" i="3" s="1"/>
  <c r="AN72" i="3" s="1"/>
  <c r="AM72" i="3" s="1"/>
  <c r="AL72" i="3" s="1"/>
  <c r="AT894" i="3"/>
  <c r="AS894" i="3" s="1"/>
  <c r="AR894" i="3" s="1"/>
  <c r="AQ894" i="3" s="1"/>
  <c r="AP894" i="3" s="1"/>
  <c r="AO894" i="3" s="1"/>
  <c r="AN894" i="3" s="1"/>
  <c r="AM894" i="3" s="1"/>
  <c r="AL894" i="3" s="1"/>
  <c r="AT672" i="3"/>
  <c r="AS672" i="3" s="1"/>
  <c r="AR672" i="3" s="1"/>
  <c r="AQ672" i="3" s="1"/>
  <c r="AP672" i="3" s="1"/>
  <c r="AO672" i="3" s="1"/>
  <c r="AN672" i="3" s="1"/>
  <c r="AM672" i="3" s="1"/>
  <c r="AL672" i="3" s="1"/>
  <c r="BK19" i="3"/>
  <c r="BJ19" i="3" s="1"/>
  <c r="BI19" i="3" s="1"/>
  <c r="BH19" i="3" s="1"/>
  <c r="BG19" i="3" s="1"/>
  <c r="BF19" i="3" s="1"/>
  <c r="BE19" i="3" s="1"/>
  <c r="BD19" i="3" s="1"/>
  <c r="BC19" i="3" s="1"/>
  <c r="AJ63" i="3"/>
  <c r="AK63" i="3"/>
  <c r="AI63" i="3"/>
  <c r="BK87" i="3"/>
  <c r="BJ87" i="3" s="1"/>
  <c r="BI87" i="3" s="1"/>
  <c r="BH87" i="3" s="1"/>
  <c r="BG87" i="3" s="1"/>
  <c r="BF87" i="3" s="1"/>
  <c r="BE87" i="3" s="1"/>
  <c r="BD87" i="3" s="1"/>
  <c r="BC87" i="3" s="1"/>
  <c r="AT368" i="3"/>
  <c r="AS368" i="3" s="1"/>
  <c r="AR368" i="3" s="1"/>
  <c r="AQ368" i="3" s="1"/>
  <c r="AP368" i="3" s="1"/>
  <c r="AO368" i="3" s="1"/>
  <c r="AN368" i="3" s="1"/>
  <c r="AM368" i="3" s="1"/>
  <c r="AL368" i="3" s="1"/>
  <c r="AT52" i="3"/>
  <c r="AS52" i="3" s="1"/>
  <c r="AR52" i="3" s="1"/>
  <c r="AQ52" i="3" s="1"/>
  <c r="AP52" i="3" s="1"/>
  <c r="AO52" i="3" s="1"/>
  <c r="AN52" i="3" s="1"/>
  <c r="AM52" i="3" s="1"/>
  <c r="AL52" i="3" s="1"/>
  <c r="AT822" i="3"/>
  <c r="AS822" i="3" s="1"/>
  <c r="AR822" i="3" s="1"/>
  <c r="AQ822" i="3" s="1"/>
  <c r="AP822" i="3" s="1"/>
  <c r="AO822" i="3" s="1"/>
  <c r="AN822" i="3" s="1"/>
  <c r="AM822" i="3" s="1"/>
  <c r="AL822" i="3" s="1"/>
  <c r="AT735" i="3"/>
  <c r="AS735" i="3" s="1"/>
  <c r="AR735" i="3" s="1"/>
  <c r="AQ735" i="3" s="1"/>
  <c r="AP735" i="3" s="1"/>
  <c r="AO735" i="3" s="1"/>
  <c r="AN735" i="3" s="1"/>
  <c r="AM735" i="3" s="1"/>
  <c r="AL735" i="3" s="1"/>
  <c r="AT799" i="3"/>
  <c r="AS799" i="3" s="1"/>
  <c r="AR799" i="3" s="1"/>
  <c r="AQ799" i="3" s="1"/>
  <c r="AP799" i="3" s="1"/>
  <c r="AO799" i="3" s="1"/>
  <c r="AN799" i="3" s="1"/>
  <c r="AM799" i="3" s="1"/>
  <c r="AL799" i="3" s="1"/>
  <c r="AT806" i="3"/>
  <c r="AS806" i="3" s="1"/>
  <c r="AR806" i="3" s="1"/>
  <c r="AQ806" i="3" s="1"/>
  <c r="AP806" i="3" s="1"/>
  <c r="AO806" i="3" s="1"/>
  <c r="AN806" i="3" s="1"/>
  <c r="AM806" i="3" s="1"/>
  <c r="AL806" i="3" s="1"/>
  <c r="AK719" i="3"/>
  <c r="AI719" i="3"/>
  <c r="AJ719" i="3"/>
  <c r="BK71" i="3"/>
  <c r="BJ71" i="3" s="1"/>
  <c r="BI71" i="3" s="1"/>
  <c r="BH71" i="3" s="1"/>
  <c r="BG71" i="3" s="1"/>
  <c r="BF71" i="3" s="1"/>
  <c r="BE71" i="3" s="1"/>
  <c r="BD71" i="3" s="1"/>
  <c r="BC71" i="3" s="1"/>
  <c r="AJ335" i="3"/>
  <c r="AI335" i="3"/>
  <c r="AK335" i="3"/>
  <c r="AK481" i="3"/>
  <c r="AJ481" i="3"/>
  <c r="AI481" i="3"/>
  <c r="AJ298" i="3"/>
  <c r="AI298" i="3"/>
  <c r="AK298" i="3"/>
  <c r="AT884" i="3"/>
  <c r="AS884" i="3" s="1"/>
  <c r="AR884" i="3" s="1"/>
  <c r="AQ884" i="3" s="1"/>
  <c r="AP884" i="3" s="1"/>
  <c r="AO884" i="3" s="1"/>
  <c r="AN884" i="3" s="1"/>
  <c r="AM884" i="3" s="1"/>
  <c r="AL884" i="3" s="1"/>
  <c r="AT826" i="3"/>
  <c r="AS826" i="3" s="1"/>
  <c r="AR826" i="3" s="1"/>
  <c r="AQ826" i="3" s="1"/>
  <c r="AP826" i="3" s="1"/>
  <c r="AO826" i="3" s="1"/>
  <c r="AN826" i="3" s="1"/>
  <c r="AM826" i="3" s="1"/>
  <c r="AL826" i="3" s="1"/>
  <c r="AK752" i="3"/>
  <c r="AI752" i="3"/>
  <c r="AJ752" i="3"/>
  <c r="AJ371" i="3"/>
  <c r="AK371" i="3"/>
  <c r="AI371" i="3"/>
  <c r="AT529" i="3"/>
  <c r="AS529" i="3" s="1"/>
  <c r="AR529" i="3" s="1"/>
  <c r="AQ529" i="3" s="1"/>
  <c r="AP529" i="3" s="1"/>
  <c r="AO529" i="3" s="1"/>
  <c r="AN529" i="3" s="1"/>
  <c r="AM529" i="3" s="1"/>
  <c r="AL529" i="3" s="1"/>
  <c r="AT459" i="3"/>
  <c r="AS459" i="3" s="1"/>
  <c r="AR459" i="3" s="1"/>
  <c r="AQ459" i="3" s="1"/>
  <c r="AP459" i="3" s="1"/>
  <c r="AO459" i="3" s="1"/>
  <c r="AN459" i="3" s="1"/>
  <c r="AM459" i="3" s="1"/>
  <c r="AL459" i="3" s="1"/>
  <c r="AT285" i="3"/>
  <c r="AS285" i="3" s="1"/>
  <c r="AR285" i="3" s="1"/>
  <c r="AQ285" i="3" s="1"/>
  <c r="AP285" i="3" s="1"/>
  <c r="AO285" i="3" s="1"/>
  <c r="AN285" i="3" s="1"/>
  <c r="AM285" i="3" s="1"/>
  <c r="AL285" i="3" s="1"/>
  <c r="AT888" i="3"/>
  <c r="AS888" i="3" s="1"/>
  <c r="AR888" i="3" s="1"/>
  <c r="AQ888" i="3" s="1"/>
  <c r="AP888" i="3" s="1"/>
  <c r="AO888" i="3" s="1"/>
  <c r="AN888" i="3" s="1"/>
  <c r="AM888" i="3" s="1"/>
  <c r="AL888" i="3" s="1"/>
  <c r="AK863" i="3"/>
  <c r="AI863" i="3"/>
  <c r="AJ863" i="3"/>
  <c r="AT43" i="3"/>
  <c r="AS43" i="3" s="1"/>
  <c r="AR43" i="3" s="1"/>
  <c r="AQ43" i="3" s="1"/>
  <c r="AP43" i="3" s="1"/>
  <c r="AO43" i="3" s="1"/>
  <c r="AN43" i="3" s="1"/>
  <c r="AM43" i="3" s="1"/>
  <c r="AL43" i="3" s="1"/>
  <c r="AI263" i="3"/>
  <c r="AK263" i="3"/>
  <c r="AJ263" i="3"/>
  <c r="AT269" i="3"/>
  <c r="AS269" i="3" s="1"/>
  <c r="AR269" i="3" s="1"/>
  <c r="AQ269" i="3" s="1"/>
  <c r="AP269" i="3" s="1"/>
  <c r="AO269" i="3" s="1"/>
  <c r="AN269" i="3" s="1"/>
  <c r="AM269" i="3" s="1"/>
  <c r="AL269" i="3" s="1"/>
  <c r="AJ225" i="3"/>
  <c r="AI225" i="3"/>
  <c r="AK225" i="3"/>
  <c r="BK33" i="3"/>
  <c r="BJ33" i="3" s="1"/>
  <c r="BI33" i="3" s="1"/>
  <c r="BH33" i="3" s="1"/>
  <c r="BG33" i="3" s="1"/>
  <c r="BF33" i="3" s="1"/>
  <c r="BE33" i="3" s="1"/>
  <c r="BD33" i="3" s="1"/>
  <c r="BC33" i="3" s="1"/>
  <c r="AT743" i="3"/>
  <c r="AS743" i="3" s="1"/>
  <c r="AR743" i="3" s="1"/>
  <c r="AQ743" i="3" s="1"/>
  <c r="AP743" i="3" s="1"/>
  <c r="AO743" i="3" s="1"/>
  <c r="AN743" i="3" s="1"/>
  <c r="AM743" i="3" s="1"/>
  <c r="AL743" i="3" s="1"/>
  <c r="AT610" i="3"/>
  <c r="AS610" i="3" s="1"/>
  <c r="AR610" i="3" s="1"/>
  <c r="AQ610" i="3" s="1"/>
  <c r="AP610" i="3" s="1"/>
  <c r="AO610" i="3" s="1"/>
  <c r="AN610" i="3" s="1"/>
  <c r="AM610" i="3" s="1"/>
  <c r="AL610" i="3" s="1"/>
  <c r="AT37" i="3"/>
  <c r="AS37" i="3" s="1"/>
  <c r="AR37" i="3" s="1"/>
  <c r="AQ37" i="3" s="1"/>
  <c r="AP37" i="3" s="1"/>
  <c r="AO37" i="3" s="1"/>
  <c r="AN37" i="3" s="1"/>
  <c r="AM37" i="3" s="1"/>
  <c r="AL37" i="3" s="1"/>
  <c r="BK39" i="3"/>
  <c r="BJ39" i="3" s="1"/>
  <c r="BI39" i="3" s="1"/>
  <c r="BH39" i="3" s="1"/>
  <c r="BG39" i="3" s="1"/>
  <c r="BF39" i="3" s="1"/>
  <c r="BE39" i="3" s="1"/>
  <c r="BD39" i="3" s="1"/>
  <c r="BC39" i="3" s="1"/>
  <c r="AJ191" i="3"/>
  <c r="AK191" i="3"/>
  <c r="AI191" i="3"/>
  <c r="AT695" i="3"/>
  <c r="AS695" i="3" s="1"/>
  <c r="AR695" i="3" s="1"/>
  <c r="AQ695" i="3" s="1"/>
  <c r="AP695" i="3" s="1"/>
  <c r="AO695" i="3" s="1"/>
  <c r="AN695" i="3" s="1"/>
  <c r="AM695" i="3" s="1"/>
  <c r="AL695" i="3" s="1"/>
  <c r="BK35" i="3"/>
  <c r="BJ35" i="3" s="1"/>
  <c r="BI35" i="3" s="1"/>
  <c r="BH35" i="3" s="1"/>
  <c r="BG35" i="3" s="1"/>
  <c r="BF35" i="3" s="1"/>
  <c r="BE35" i="3" s="1"/>
  <c r="BD35" i="3" s="1"/>
  <c r="BC35" i="3" s="1"/>
  <c r="AI538" i="3"/>
  <c r="AK538" i="3"/>
  <c r="AJ538" i="3"/>
  <c r="AT329" i="3"/>
  <c r="AS329" i="3" s="1"/>
  <c r="AR329" i="3" s="1"/>
  <c r="AQ329" i="3" s="1"/>
  <c r="AP329" i="3" s="1"/>
  <c r="AO329" i="3" s="1"/>
  <c r="AN329" i="3" s="1"/>
  <c r="AM329" i="3" s="1"/>
  <c r="AL329" i="3" s="1"/>
  <c r="AT372" i="3"/>
  <c r="AS372" i="3" s="1"/>
  <c r="AR372" i="3" s="1"/>
  <c r="AQ372" i="3" s="1"/>
  <c r="AP372" i="3" s="1"/>
  <c r="AO372" i="3" s="1"/>
  <c r="AN372" i="3" s="1"/>
  <c r="AM372" i="3" s="1"/>
  <c r="AL372" i="3" s="1"/>
  <c r="AT931" i="3"/>
  <c r="AS931" i="3" s="1"/>
  <c r="AR931" i="3" s="1"/>
  <c r="AQ931" i="3" s="1"/>
  <c r="AP931" i="3" s="1"/>
  <c r="AO931" i="3" s="1"/>
  <c r="AN931" i="3" s="1"/>
  <c r="AM931" i="3" s="1"/>
  <c r="AL931" i="3" s="1"/>
  <c r="AT903" i="3"/>
  <c r="AS903" i="3" s="1"/>
  <c r="AR903" i="3" s="1"/>
  <c r="AQ903" i="3" s="1"/>
  <c r="AP903" i="3" s="1"/>
  <c r="AO903" i="3" s="1"/>
  <c r="AN903" i="3" s="1"/>
  <c r="AM903" i="3" s="1"/>
  <c r="AL903" i="3" s="1"/>
  <c r="AT889" i="3"/>
  <c r="AS889" i="3" s="1"/>
  <c r="AR889" i="3" s="1"/>
  <c r="AQ889" i="3" s="1"/>
  <c r="AP889" i="3" s="1"/>
  <c r="AO889" i="3" s="1"/>
  <c r="AN889" i="3" s="1"/>
  <c r="AM889" i="3" s="1"/>
  <c r="AL889" i="3" s="1"/>
  <c r="AT738" i="3"/>
  <c r="AS738" i="3" s="1"/>
  <c r="AR738" i="3" s="1"/>
  <c r="AQ738" i="3" s="1"/>
  <c r="AP738" i="3" s="1"/>
  <c r="AO738" i="3" s="1"/>
  <c r="AN738" i="3" s="1"/>
  <c r="AM738" i="3" s="1"/>
  <c r="AL738" i="3" s="1"/>
  <c r="AT848" i="3"/>
  <c r="AS848" i="3" s="1"/>
  <c r="AR848" i="3" s="1"/>
  <c r="AQ848" i="3" s="1"/>
  <c r="AP848" i="3" s="1"/>
  <c r="AO848" i="3" s="1"/>
  <c r="AN848" i="3" s="1"/>
  <c r="AM848" i="3" s="1"/>
  <c r="AL848" i="3" s="1"/>
  <c r="AT572" i="3"/>
  <c r="AS572" i="3" s="1"/>
  <c r="AR572" i="3" s="1"/>
  <c r="AQ572" i="3" s="1"/>
  <c r="AP572" i="3" s="1"/>
  <c r="AO572" i="3" s="1"/>
  <c r="AN572" i="3" s="1"/>
  <c r="AM572" i="3" s="1"/>
  <c r="AL572" i="3" s="1"/>
  <c r="AT375" i="3"/>
  <c r="AS375" i="3" s="1"/>
  <c r="AR375" i="3" s="1"/>
  <c r="AQ375" i="3" s="1"/>
  <c r="AP375" i="3" s="1"/>
  <c r="AO375" i="3" s="1"/>
  <c r="AN375" i="3" s="1"/>
  <c r="AM375" i="3" s="1"/>
  <c r="AL375" i="3" s="1"/>
  <c r="AT433" i="3"/>
  <c r="AS433" i="3" s="1"/>
  <c r="AR433" i="3" s="1"/>
  <c r="AQ433" i="3" s="1"/>
  <c r="AP433" i="3" s="1"/>
  <c r="AO433" i="3" s="1"/>
  <c r="AN433" i="3" s="1"/>
  <c r="AM433" i="3" s="1"/>
  <c r="AL433" i="3" s="1"/>
  <c r="AT461" i="3"/>
  <c r="AS461" i="3" s="1"/>
  <c r="AR461" i="3" s="1"/>
  <c r="AQ461" i="3" s="1"/>
  <c r="AP461" i="3" s="1"/>
  <c r="AO461" i="3" s="1"/>
  <c r="AN461" i="3" s="1"/>
  <c r="AM461" i="3" s="1"/>
  <c r="AL461" i="3" s="1"/>
  <c r="AT530" i="3"/>
  <c r="AS530" i="3" s="1"/>
  <c r="AR530" i="3" s="1"/>
  <c r="AQ530" i="3" s="1"/>
  <c r="AP530" i="3" s="1"/>
  <c r="AO530" i="3" s="1"/>
  <c r="AN530" i="3" s="1"/>
  <c r="AM530" i="3" s="1"/>
  <c r="AL530" i="3" s="1"/>
  <c r="AT789" i="3"/>
  <c r="AS789" i="3" s="1"/>
  <c r="AR789" i="3" s="1"/>
  <c r="AQ789" i="3" s="1"/>
  <c r="AP789" i="3" s="1"/>
  <c r="AO789" i="3" s="1"/>
  <c r="AN789" i="3" s="1"/>
  <c r="AM789" i="3" s="1"/>
  <c r="AL789" i="3" s="1"/>
  <c r="AT51" i="3"/>
  <c r="AS51" i="3" s="1"/>
  <c r="AR51" i="3" s="1"/>
  <c r="AQ51" i="3" s="1"/>
  <c r="AP51" i="3" s="1"/>
  <c r="AO51" i="3" s="1"/>
  <c r="AN51" i="3" s="1"/>
  <c r="AM51" i="3" s="1"/>
  <c r="AL51" i="3" s="1"/>
  <c r="AK712" i="3"/>
  <c r="AI712" i="3"/>
  <c r="AJ712" i="3"/>
  <c r="AK171" i="3"/>
  <c r="AI171" i="3"/>
  <c r="AJ171" i="3"/>
  <c r="AT635" i="3"/>
  <c r="AS635" i="3" s="1"/>
  <c r="AR635" i="3" s="1"/>
  <c r="AQ635" i="3" s="1"/>
  <c r="AP635" i="3" s="1"/>
  <c r="AO635" i="3" s="1"/>
  <c r="AN635" i="3" s="1"/>
  <c r="AM635" i="3" s="1"/>
  <c r="AL635" i="3" s="1"/>
  <c r="AK224" i="3"/>
  <c r="AJ224" i="3"/>
  <c r="AI224" i="3"/>
  <c r="AI913" i="3"/>
  <c r="AJ913" i="3"/>
  <c r="AK913" i="3"/>
  <c r="AT805" i="3"/>
  <c r="AS805" i="3" s="1"/>
  <c r="AR805" i="3" s="1"/>
  <c r="AQ805" i="3" s="1"/>
  <c r="AP805" i="3" s="1"/>
  <c r="AO805" i="3" s="1"/>
  <c r="AN805" i="3" s="1"/>
  <c r="AM805" i="3" s="1"/>
  <c r="AL805" i="3" s="1"/>
  <c r="AT725" i="3"/>
  <c r="AS725" i="3" s="1"/>
  <c r="AR725" i="3" s="1"/>
  <c r="AQ725" i="3" s="1"/>
  <c r="AP725" i="3" s="1"/>
  <c r="AO725" i="3" s="1"/>
  <c r="AN725" i="3" s="1"/>
  <c r="AM725" i="3" s="1"/>
  <c r="AL725" i="3" s="1"/>
  <c r="AT912" i="3"/>
  <c r="AS912" i="3" s="1"/>
  <c r="AR912" i="3" s="1"/>
  <c r="AQ912" i="3" s="1"/>
  <c r="AP912" i="3" s="1"/>
  <c r="AO912" i="3" s="1"/>
  <c r="AN912" i="3" s="1"/>
  <c r="AM912" i="3" s="1"/>
  <c r="AL912" i="3" s="1"/>
  <c r="AT452" i="3"/>
  <c r="AS452" i="3" s="1"/>
  <c r="AR452" i="3" s="1"/>
  <c r="AQ452" i="3" s="1"/>
  <c r="AP452" i="3" s="1"/>
  <c r="AO452" i="3" s="1"/>
  <c r="AN452" i="3" s="1"/>
  <c r="AM452" i="3" s="1"/>
  <c r="AL452" i="3" s="1"/>
  <c r="AT511" i="3"/>
  <c r="AS511" i="3" s="1"/>
  <c r="AR511" i="3" s="1"/>
  <c r="AQ511" i="3" s="1"/>
  <c r="AP511" i="3" s="1"/>
  <c r="AO511" i="3" s="1"/>
  <c r="AN511" i="3" s="1"/>
  <c r="AM511" i="3" s="1"/>
  <c r="AL511" i="3" s="1"/>
  <c r="AT490" i="3"/>
  <c r="AS490" i="3" s="1"/>
  <c r="AR490" i="3" s="1"/>
  <c r="AQ490" i="3" s="1"/>
  <c r="AP490" i="3" s="1"/>
  <c r="AO490" i="3" s="1"/>
  <c r="AN490" i="3" s="1"/>
  <c r="AM490" i="3" s="1"/>
  <c r="AL490" i="3" s="1"/>
  <c r="AT246" i="3"/>
  <c r="AS246" i="3" s="1"/>
  <c r="AR246" i="3" s="1"/>
  <c r="AQ246" i="3" s="1"/>
  <c r="AP246" i="3" s="1"/>
  <c r="AO246" i="3" s="1"/>
  <c r="AN246" i="3" s="1"/>
  <c r="AM246" i="3" s="1"/>
  <c r="AL246" i="3" s="1"/>
  <c r="AT130" i="3"/>
  <c r="AS130" i="3" s="1"/>
  <c r="AR130" i="3" s="1"/>
  <c r="AQ130" i="3" s="1"/>
  <c r="AP130" i="3" s="1"/>
  <c r="AO130" i="3" s="1"/>
  <c r="AN130" i="3" s="1"/>
  <c r="AM130" i="3" s="1"/>
  <c r="AL130" i="3" s="1"/>
  <c r="AT166" i="3"/>
  <c r="AS166" i="3" s="1"/>
  <c r="AR166" i="3" s="1"/>
  <c r="AQ166" i="3" s="1"/>
  <c r="AP166" i="3" s="1"/>
  <c r="AO166" i="3" s="1"/>
  <c r="AN166" i="3" s="1"/>
  <c r="AM166" i="3" s="1"/>
  <c r="AL166" i="3" s="1"/>
  <c r="AT720" i="3"/>
  <c r="AS720" i="3" s="1"/>
  <c r="AR720" i="3" s="1"/>
  <c r="AQ720" i="3" s="1"/>
  <c r="AP720" i="3" s="1"/>
  <c r="AO720" i="3" s="1"/>
  <c r="AN720" i="3" s="1"/>
  <c r="AM720" i="3" s="1"/>
  <c r="AL720" i="3" s="1"/>
  <c r="AT132" i="3"/>
  <c r="AS132" i="3" s="1"/>
  <c r="AR132" i="3" s="1"/>
  <c r="AQ132" i="3" s="1"/>
  <c r="AP132" i="3" s="1"/>
  <c r="AO132" i="3" s="1"/>
  <c r="AN132" i="3" s="1"/>
  <c r="AM132" i="3" s="1"/>
  <c r="AL132" i="3" s="1"/>
  <c r="AT455" i="3"/>
  <c r="AS455" i="3" s="1"/>
  <c r="AR455" i="3" s="1"/>
  <c r="AQ455" i="3" s="1"/>
  <c r="AP455" i="3" s="1"/>
  <c r="AO455" i="3" s="1"/>
  <c r="AN455" i="3" s="1"/>
  <c r="AM455" i="3" s="1"/>
  <c r="AL455" i="3" s="1"/>
  <c r="BK86" i="3"/>
  <c r="BJ86" i="3" s="1"/>
  <c r="BI86" i="3" s="1"/>
  <c r="BH86" i="3" s="1"/>
  <c r="BG86" i="3" s="1"/>
  <c r="BF86" i="3" s="1"/>
  <c r="BE86" i="3" s="1"/>
  <c r="BD86" i="3" s="1"/>
  <c r="BC86" i="3" s="1"/>
  <c r="AI667" i="3"/>
  <c r="AJ667" i="3"/>
  <c r="AK667" i="3"/>
  <c r="AT278" i="3"/>
  <c r="AS278" i="3" s="1"/>
  <c r="AR278" i="3" s="1"/>
  <c r="AQ278" i="3" s="1"/>
  <c r="AP278" i="3" s="1"/>
  <c r="AO278" i="3" s="1"/>
  <c r="AN278" i="3" s="1"/>
  <c r="AM278" i="3" s="1"/>
  <c r="AL278" i="3" s="1"/>
  <c r="AT25" i="3"/>
  <c r="AS25" i="3" s="1"/>
  <c r="AR25" i="3" s="1"/>
  <c r="AQ25" i="3" s="1"/>
  <c r="AP25" i="3" s="1"/>
  <c r="AO25" i="3" s="1"/>
  <c r="AN25" i="3" s="1"/>
  <c r="AM25" i="3" s="1"/>
  <c r="AL25" i="3" s="1"/>
  <c r="AI503" i="3"/>
  <c r="AK503" i="3"/>
  <c r="AJ503" i="3"/>
  <c r="AI559" i="3"/>
  <c r="AK559" i="3"/>
  <c r="AJ559" i="3"/>
  <c r="AK486" i="3"/>
  <c r="AI486" i="3"/>
  <c r="AJ486" i="3"/>
  <c r="AT464" i="3"/>
  <c r="AS464" i="3" s="1"/>
  <c r="AR464" i="3" s="1"/>
  <c r="AQ464" i="3" s="1"/>
  <c r="AP464" i="3" s="1"/>
  <c r="AO464" i="3" s="1"/>
  <c r="AN464" i="3" s="1"/>
  <c r="AM464" i="3" s="1"/>
  <c r="AL464" i="3" s="1"/>
  <c r="AJ616" i="3"/>
  <c r="AI616" i="3"/>
  <c r="AK616" i="3"/>
  <c r="AT105" i="3"/>
  <c r="AS105" i="3" s="1"/>
  <c r="AR105" i="3" s="1"/>
  <c r="AQ105" i="3" s="1"/>
  <c r="AP105" i="3" s="1"/>
  <c r="AO105" i="3" s="1"/>
  <c r="AN105" i="3" s="1"/>
  <c r="AM105" i="3" s="1"/>
  <c r="AL105" i="3" s="1"/>
  <c r="AK655" i="3"/>
  <c r="AI655" i="3"/>
  <c r="AJ655" i="3"/>
  <c r="AT564" i="3"/>
  <c r="AS564" i="3" s="1"/>
  <c r="AR564" i="3" s="1"/>
  <c r="AQ564" i="3" s="1"/>
  <c r="AP564" i="3" s="1"/>
  <c r="AO564" i="3" s="1"/>
  <c r="AN564" i="3" s="1"/>
  <c r="AM564" i="3" s="1"/>
  <c r="AL564" i="3" s="1"/>
  <c r="AT173" i="3"/>
  <c r="AS173" i="3" s="1"/>
  <c r="AR173" i="3" s="1"/>
  <c r="AQ173" i="3" s="1"/>
  <c r="AP173" i="3" s="1"/>
  <c r="AO173" i="3" s="1"/>
  <c r="AN173" i="3" s="1"/>
  <c r="AM173" i="3" s="1"/>
  <c r="AL173" i="3" s="1"/>
  <c r="BK96" i="3"/>
  <c r="BJ96" i="3" s="1"/>
  <c r="BI96" i="3" s="1"/>
  <c r="BH96" i="3" s="1"/>
  <c r="BG96" i="3" s="1"/>
  <c r="BF96" i="3" s="1"/>
  <c r="BE96" i="3" s="1"/>
  <c r="BD96" i="3" s="1"/>
  <c r="BC96" i="3" s="1"/>
  <c r="AT125" i="3"/>
  <c r="AS125" i="3" s="1"/>
  <c r="AR125" i="3" s="1"/>
  <c r="AQ125" i="3" s="1"/>
  <c r="AP125" i="3" s="1"/>
  <c r="AO125" i="3" s="1"/>
  <c r="AN125" i="3" s="1"/>
  <c r="AM125" i="3" s="1"/>
  <c r="AL125" i="3" s="1"/>
  <c r="AT158" i="3"/>
  <c r="AS158" i="3" s="1"/>
  <c r="AR158" i="3" s="1"/>
  <c r="AQ158" i="3" s="1"/>
  <c r="AP158" i="3" s="1"/>
  <c r="AO158" i="3" s="1"/>
  <c r="AN158" i="3" s="1"/>
  <c r="AM158" i="3" s="1"/>
  <c r="AL158" i="3" s="1"/>
  <c r="AT127" i="3"/>
  <c r="AS127" i="3" s="1"/>
  <c r="AR127" i="3" s="1"/>
  <c r="AQ127" i="3" s="1"/>
  <c r="AP127" i="3" s="1"/>
  <c r="AO127" i="3" s="1"/>
  <c r="AN127" i="3" s="1"/>
  <c r="AM127" i="3" s="1"/>
  <c r="AL127" i="3" s="1"/>
  <c r="AT111" i="3"/>
  <c r="AS111" i="3" s="1"/>
  <c r="AR111" i="3" s="1"/>
  <c r="AQ111" i="3" s="1"/>
  <c r="AP111" i="3" s="1"/>
  <c r="AO111" i="3" s="1"/>
  <c r="AN111" i="3" s="1"/>
  <c r="AM111" i="3" s="1"/>
  <c r="AL111" i="3" s="1"/>
  <c r="AT228" i="3"/>
  <c r="AS228" i="3" s="1"/>
  <c r="AR228" i="3" s="1"/>
  <c r="AQ228" i="3" s="1"/>
  <c r="AP228" i="3" s="1"/>
  <c r="AO228" i="3" s="1"/>
  <c r="AN228" i="3" s="1"/>
  <c r="AM228" i="3" s="1"/>
  <c r="AL228" i="3" s="1"/>
  <c r="BK27" i="3"/>
  <c r="BJ27" i="3" s="1"/>
  <c r="BI27" i="3" s="1"/>
  <c r="BH27" i="3" s="1"/>
  <c r="BG27" i="3" s="1"/>
  <c r="BF27" i="3" s="1"/>
  <c r="BE27" i="3" s="1"/>
  <c r="BD27" i="3" s="1"/>
  <c r="BC27" i="3" s="1"/>
  <c r="AT570" i="3"/>
  <c r="AS570" i="3" s="1"/>
  <c r="AR570" i="3" s="1"/>
  <c r="AQ570" i="3" s="1"/>
  <c r="AP570" i="3" s="1"/>
  <c r="AO570" i="3" s="1"/>
  <c r="AN570" i="3" s="1"/>
  <c r="AM570" i="3" s="1"/>
  <c r="AL570" i="3" s="1"/>
  <c r="AT296" i="3"/>
  <c r="AS296" i="3" s="1"/>
  <c r="AR296" i="3" s="1"/>
  <c r="AQ296" i="3" s="1"/>
  <c r="AP296" i="3" s="1"/>
  <c r="AO296" i="3" s="1"/>
  <c r="AN296" i="3" s="1"/>
  <c r="AM296" i="3" s="1"/>
  <c r="AL296" i="3" s="1"/>
  <c r="AT189" i="3"/>
  <c r="AS189" i="3" s="1"/>
  <c r="AR189" i="3" s="1"/>
  <c r="AQ189" i="3" s="1"/>
  <c r="AP189" i="3" s="1"/>
  <c r="AO189" i="3" s="1"/>
  <c r="AN189" i="3" s="1"/>
  <c r="AM189" i="3" s="1"/>
  <c r="AL189" i="3" s="1"/>
  <c r="AK231" i="3"/>
  <c r="AJ231" i="3"/>
  <c r="AI231" i="3"/>
  <c r="AT702" i="3"/>
  <c r="AS702" i="3" s="1"/>
  <c r="AR702" i="3" s="1"/>
  <c r="AQ702" i="3" s="1"/>
  <c r="AP702" i="3" s="1"/>
  <c r="AO702" i="3" s="1"/>
  <c r="AN702" i="3" s="1"/>
  <c r="AM702" i="3" s="1"/>
  <c r="AL702" i="3" s="1"/>
  <c r="AT76" i="3"/>
  <c r="AS76" i="3" s="1"/>
  <c r="AR76" i="3" s="1"/>
  <c r="AQ76" i="3" s="1"/>
  <c r="AP76" i="3" s="1"/>
  <c r="AO76" i="3" s="1"/>
  <c r="AN76" i="3" s="1"/>
  <c r="AM76" i="3" s="1"/>
  <c r="AL76" i="3" s="1"/>
  <c r="AT145" i="3"/>
  <c r="AS145" i="3" s="1"/>
  <c r="AR145" i="3" s="1"/>
  <c r="AQ145" i="3" s="1"/>
  <c r="AP145" i="3" s="1"/>
  <c r="AO145" i="3" s="1"/>
  <c r="AN145" i="3" s="1"/>
  <c r="AM145" i="3" s="1"/>
  <c r="AL145" i="3" s="1"/>
  <c r="AT143" i="3"/>
  <c r="AS143" i="3" s="1"/>
  <c r="AR143" i="3" s="1"/>
  <c r="AQ143" i="3" s="1"/>
  <c r="AP143" i="3" s="1"/>
  <c r="AO143" i="3" s="1"/>
  <c r="AN143" i="3" s="1"/>
  <c r="AM143" i="3" s="1"/>
  <c r="AL143" i="3" s="1"/>
  <c r="AT120" i="3"/>
  <c r="AS120" i="3" s="1"/>
  <c r="AR120" i="3" s="1"/>
  <c r="AQ120" i="3" s="1"/>
  <c r="AP120" i="3" s="1"/>
  <c r="AO120" i="3" s="1"/>
  <c r="AN120" i="3" s="1"/>
  <c r="AM120" i="3" s="1"/>
  <c r="AL120" i="3" s="1"/>
  <c r="AT104" i="3"/>
  <c r="AS104" i="3" s="1"/>
  <c r="AR104" i="3" s="1"/>
  <c r="AQ104" i="3" s="1"/>
  <c r="AP104" i="3" s="1"/>
  <c r="AO104" i="3" s="1"/>
  <c r="AN104" i="3" s="1"/>
  <c r="AM104" i="3" s="1"/>
  <c r="AL104" i="3" s="1"/>
  <c r="AT133" i="3"/>
  <c r="AS133" i="3" s="1"/>
  <c r="AR133" i="3" s="1"/>
  <c r="AQ133" i="3" s="1"/>
  <c r="AP133" i="3" s="1"/>
  <c r="AO133" i="3" s="1"/>
  <c r="AN133" i="3" s="1"/>
  <c r="AM133" i="3" s="1"/>
  <c r="AL133" i="3" s="1"/>
  <c r="BK51" i="3"/>
  <c r="BJ51" i="3" s="1"/>
  <c r="BI51" i="3" s="1"/>
  <c r="BH51" i="3" s="1"/>
  <c r="BG51" i="3" s="1"/>
  <c r="BF51" i="3" s="1"/>
  <c r="BE51" i="3" s="1"/>
  <c r="BD51" i="3" s="1"/>
  <c r="BC51" i="3" s="1"/>
  <c r="AT484" i="3"/>
  <c r="AS484" i="3" s="1"/>
  <c r="AR484" i="3" s="1"/>
  <c r="AQ484" i="3" s="1"/>
  <c r="AP484" i="3" s="1"/>
  <c r="AO484" i="3" s="1"/>
  <c r="AN484" i="3" s="1"/>
  <c r="AM484" i="3" s="1"/>
  <c r="AL484" i="3" s="1"/>
  <c r="AJ427" i="3"/>
  <c r="AI427" i="3"/>
  <c r="AK427" i="3"/>
  <c r="BK17" i="3"/>
  <c r="BJ17" i="3" s="1"/>
  <c r="BI17" i="3" s="1"/>
  <c r="BH17" i="3" s="1"/>
  <c r="BG17" i="3" s="1"/>
  <c r="BF17" i="3" s="1"/>
  <c r="BE17" i="3" s="1"/>
  <c r="BD17" i="3" s="1"/>
  <c r="BC17" i="3" s="1"/>
  <c r="AT206" i="3"/>
  <c r="AS206" i="3" s="1"/>
  <c r="AR206" i="3" s="1"/>
  <c r="AQ206" i="3" s="1"/>
  <c r="AP206" i="3" s="1"/>
  <c r="AO206" i="3" s="1"/>
  <c r="AN206" i="3" s="1"/>
  <c r="AM206" i="3" s="1"/>
  <c r="AL206" i="3" s="1"/>
  <c r="AT565" i="3"/>
  <c r="AS565" i="3" s="1"/>
  <c r="AR565" i="3" s="1"/>
  <c r="AQ565" i="3" s="1"/>
  <c r="AP565" i="3" s="1"/>
  <c r="AO565" i="3" s="1"/>
  <c r="AN565" i="3" s="1"/>
  <c r="AM565" i="3" s="1"/>
  <c r="AL565" i="3" s="1"/>
  <c r="AI502" i="3"/>
  <c r="AK502" i="3"/>
  <c r="AJ502" i="3"/>
  <c r="AI480" i="3"/>
  <c r="AJ480" i="3"/>
  <c r="AK480" i="3"/>
  <c r="AT470" i="3"/>
  <c r="AS470" i="3" s="1"/>
  <c r="AR470" i="3" s="1"/>
  <c r="AQ470" i="3" s="1"/>
  <c r="AP470" i="3" s="1"/>
  <c r="AO470" i="3" s="1"/>
  <c r="AN470" i="3" s="1"/>
  <c r="AM470" i="3" s="1"/>
  <c r="AL470" i="3" s="1"/>
  <c r="AJ423" i="3"/>
  <c r="AK423" i="3"/>
  <c r="AI423" i="3"/>
  <c r="AT88" i="3"/>
  <c r="AS88" i="3" s="1"/>
  <c r="AR88" i="3" s="1"/>
  <c r="AQ88" i="3" s="1"/>
  <c r="AP88" i="3" s="1"/>
  <c r="AO88" i="3" s="1"/>
  <c r="AN88" i="3" s="1"/>
  <c r="AM88" i="3" s="1"/>
  <c r="AL88" i="3" s="1"/>
  <c r="BK64" i="3"/>
  <c r="BJ64" i="3" s="1"/>
  <c r="BI64" i="3" s="1"/>
  <c r="BH64" i="3" s="1"/>
  <c r="BG64" i="3" s="1"/>
  <c r="BF64" i="3" s="1"/>
  <c r="BE64" i="3" s="1"/>
  <c r="BD64" i="3" s="1"/>
  <c r="BC64" i="3" s="1"/>
  <c r="AT154" i="3"/>
  <c r="AS154" i="3" s="1"/>
  <c r="AR154" i="3" s="1"/>
  <c r="AQ154" i="3" s="1"/>
  <c r="AP154" i="3" s="1"/>
  <c r="AO154" i="3" s="1"/>
  <c r="AN154" i="3" s="1"/>
  <c r="AM154" i="3" s="1"/>
  <c r="AL154" i="3" s="1"/>
  <c r="AT594" i="3"/>
  <c r="AS594" i="3" s="1"/>
  <c r="AR594" i="3" s="1"/>
  <c r="AQ594" i="3" s="1"/>
  <c r="AP594" i="3" s="1"/>
  <c r="AO594" i="3" s="1"/>
  <c r="AN594" i="3" s="1"/>
  <c r="AM594" i="3" s="1"/>
  <c r="AL594" i="3" s="1"/>
  <c r="AT500" i="3"/>
  <c r="AS500" i="3" s="1"/>
  <c r="AR500" i="3" s="1"/>
  <c r="AQ500" i="3" s="1"/>
  <c r="AP500" i="3" s="1"/>
  <c r="AO500" i="3" s="1"/>
  <c r="AN500" i="3" s="1"/>
  <c r="AM500" i="3" s="1"/>
  <c r="AL500" i="3" s="1"/>
  <c r="AJ244" i="3"/>
  <c r="AK244" i="3"/>
  <c r="AI244" i="3"/>
  <c r="AK914" i="3"/>
  <c r="AI914" i="3"/>
  <c r="AJ914" i="3"/>
  <c r="AK701" i="3"/>
  <c r="AI701" i="3"/>
  <c r="AJ701" i="3"/>
  <c r="AJ593" i="3"/>
  <c r="AK593" i="3"/>
  <c r="AI593" i="3"/>
  <c r="AK350" i="3"/>
  <c r="AI350" i="3"/>
  <c r="AJ350" i="3"/>
  <c r="AJ633" i="3"/>
  <c r="AI633" i="3"/>
  <c r="AK633" i="3"/>
  <c r="AC566" i="3"/>
  <c r="AF566" i="3"/>
  <c r="K566" i="3"/>
  <c r="AC961" i="3"/>
  <c r="K961" i="3"/>
  <c r="AF961" i="3"/>
  <c r="AC234" i="3"/>
  <c r="AF234" i="3"/>
  <c r="I234" i="3"/>
  <c r="AC593" i="3"/>
  <c r="AF593" i="3"/>
  <c r="K593" i="3"/>
  <c r="AF327" i="3"/>
  <c r="AC327" i="3"/>
  <c r="K327" i="3"/>
  <c r="K340" i="3"/>
  <c r="AF340" i="3"/>
  <c r="AC340" i="3"/>
  <c r="AF198" i="3"/>
  <c r="AC198" i="3"/>
  <c r="K198" i="3"/>
  <c r="AF165" i="3"/>
  <c r="I165" i="3"/>
  <c r="AC165" i="3"/>
  <c r="K932" i="3"/>
  <c r="AC932" i="3"/>
  <c r="AF932" i="3"/>
  <c r="AF170" i="3"/>
  <c r="AC170" i="3"/>
  <c r="H170" i="3"/>
  <c r="AT770" i="3"/>
  <c r="AS770" i="3" s="1"/>
  <c r="AR770" i="3" s="1"/>
  <c r="AQ770" i="3" s="1"/>
  <c r="AP770" i="3" s="1"/>
  <c r="AO770" i="3" s="1"/>
  <c r="AN770" i="3" s="1"/>
  <c r="AM770" i="3" s="1"/>
  <c r="AL770" i="3" s="1"/>
  <c r="K403" i="3"/>
  <c r="AC403" i="3"/>
  <c r="AF403" i="3"/>
  <c r="AC465" i="3"/>
  <c r="AF465" i="3"/>
  <c r="K465" i="3"/>
  <c r="AF134" i="3"/>
  <c r="AC134" i="3"/>
  <c r="J134" i="3"/>
  <c r="AF181" i="3"/>
  <c r="AC181" i="3"/>
  <c r="I181" i="3"/>
  <c r="AF339" i="3"/>
  <c r="K339" i="3"/>
  <c r="AC339" i="3"/>
  <c r="AC178" i="3"/>
  <c r="AF178" i="3"/>
  <c r="I178" i="3"/>
  <c r="AF597" i="3"/>
  <c r="K597" i="3"/>
  <c r="AC597" i="3"/>
  <c r="AC187" i="3"/>
  <c r="I187" i="3"/>
  <c r="AF187" i="3"/>
  <c r="AF415" i="3"/>
  <c r="K415" i="3"/>
  <c r="AC415" i="3"/>
  <c r="AF182" i="3"/>
  <c r="AC182" i="3"/>
  <c r="I182" i="3"/>
  <c r="AF959" i="3"/>
  <c r="K959" i="3"/>
  <c r="AC959" i="3"/>
  <c r="I152" i="3"/>
  <c r="AF152" i="3"/>
  <c r="AC152" i="3"/>
  <c r="AF130" i="3"/>
  <c r="AC130" i="3"/>
  <c r="J130" i="3"/>
  <c r="K680" i="3"/>
  <c r="AC680" i="3"/>
  <c r="AF680" i="3"/>
  <c r="AF579" i="3"/>
  <c r="K579" i="3"/>
  <c r="AC579" i="3"/>
  <c r="AF363" i="3"/>
  <c r="K363" i="3"/>
  <c r="AC363" i="3"/>
  <c r="AF194" i="3"/>
  <c r="K194" i="3"/>
  <c r="AC194" i="3"/>
  <c r="J88" i="3"/>
  <c r="AF88" i="3"/>
  <c r="AC88" i="3"/>
  <c r="AF395" i="3"/>
  <c r="K395" i="3"/>
  <c r="AC395" i="3"/>
  <c r="AC158" i="3"/>
  <c r="J158" i="3"/>
  <c r="AF158" i="3"/>
  <c r="AC583" i="3"/>
  <c r="K583" i="3"/>
  <c r="AF583" i="3"/>
  <c r="AF805" i="3"/>
  <c r="AC805" i="3"/>
  <c r="I805" i="3"/>
  <c r="AK811" i="3"/>
  <c r="AI811" i="3"/>
  <c r="AJ811" i="3"/>
  <c r="AT630" i="3"/>
  <c r="AS630" i="3" s="1"/>
  <c r="AR630" i="3" s="1"/>
  <c r="AQ630" i="3" s="1"/>
  <c r="AP630" i="3" s="1"/>
  <c r="AO630" i="3" s="1"/>
  <c r="AN630" i="3" s="1"/>
  <c r="AM630" i="3" s="1"/>
  <c r="AL630" i="3" s="1"/>
  <c r="AI831" i="3"/>
  <c r="AJ831" i="3"/>
  <c r="AK831" i="3"/>
  <c r="AT732" i="3"/>
  <c r="AS732" i="3" s="1"/>
  <c r="AR732" i="3" s="1"/>
  <c r="AQ732" i="3" s="1"/>
  <c r="AP732" i="3" s="1"/>
  <c r="AO732" i="3" s="1"/>
  <c r="AN732" i="3" s="1"/>
  <c r="AM732" i="3" s="1"/>
  <c r="AL732" i="3" s="1"/>
  <c r="AT856" i="3"/>
  <c r="AS856" i="3" s="1"/>
  <c r="AR856" i="3" s="1"/>
  <c r="AQ856" i="3" s="1"/>
  <c r="AP856" i="3" s="1"/>
  <c r="AO856" i="3" s="1"/>
  <c r="AN856" i="3" s="1"/>
  <c r="AM856" i="3" s="1"/>
  <c r="AL856" i="3" s="1"/>
  <c r="AT373" i="3"/>
  <c r="AS373" i="3" s="1"/>
  <c r="AR373" i="3" s="1"/>
  <c r="AQ373" i="3" s="1"/>
  <c r="AP373" i="3" s="1"/>
  <c r="AO373" i="3" s="1"/>
  <c r="AN373" i="3" s="1"/>
  <c r="AM373" i="3" s="1"/>
  <c r="AL373" i="3" s="1"/>
  <c r="AI458" i="3"/>
  <c r="AJ458" i="3"/>
  <c r="AK458" i="3"/>
  <c r="AT880" i="3"/>
  <c r="AS880" i="3" s="1"/>
  <c r="AR880" i="3" s="1"/>
  <c r="AQ880" i="3" s="1"/>
  <c r="AP880" i="3" s="1"/>
  <c r="AO880" i="3" s="1"/>
  <c r="AN880" i="3" s="1"/>
  <c r="AM880" i="3" s="1"/>
  <c r="AL880" i="3" s="1"/>
  <c r="AT561" i="3"/>
  <c r="AS561" i="3" s="1"/>
  <c r="AR561" i="3" s="1"/>
  <c r="AQ561" i="3" s="1"/>
  <c r="AP561" i="3" s="1"/>
  <c r="AO561" i="3" s="1"/>
  <c r="AN561" i="3" s="1"/>
  <c r="AM561" i="3" s="1"/>
  <c r="AL561" i="3" s="1"/>
  <c r="AK804" i="3"/>
  <c r="AI804" i="3"/>
  <c r="AJ804" i="3"/>
  <c r="AI299" i="3"/>
  <c r="AJ299" i="3"/>
  <c r="AK299" i="3"/>
  <c r="AI415" i="3"/>
  <c r="AK415" i="3"/>
  <c r="AJ415" i="3"/>
  <c r="AT418" i="3"/>
  <c r="AS418" i="3" s="1"/>
  <c r="AR418" i="3" s="1"/>
  <c r="AQ418" i="3" s="1"/>
  <c r="AP418" i="3" s="1"/>
  <c r="AO418" i="3" s="1"/>
  <c r="AN418" i="3" s="1"/>
  <c r="AM418" i="3" s="1"/>
  <c r="AL418" i="3" s="1"/>
  <c r="AJ911" i="3"/>
  <c r="AK911" i="3"/>
  <c r="AI911" i="3"/>
  <c r="AT684" i="3"/>
  <c r="AS684" i="3" s="1"/>
  <c r="AR684" i="3" s="1"/>
  <c r="AQ684" i="3" s="1"/>
  <c r="AP684" i="3" s="1"/>
  <c r="AO684" i="3" s="1"/>
  <c r="AN684" i="3" s="1"/>
  <c r="AM684" i="3" s="1"/>
  <c r="AL684" i="3" s="1"/>
  <c r="AK844" i="3"/>
  <c r="AI844" i="3"/>
  <c r="AJ844" i="3"/>
  <c r="AT715" i="3"/>
  <c r="AS715" i="3" s="1"/>
  <c r="AR715" i="3" s="1"/>
  <c r="AQ715" i="3" s="1"/>
  <c r="AP715" i="3" s="1"/>
  <c r="AO715" i="3" s="1"/>
  <c r="AN715" i="3" s="1"/>
  <c r="AM715" i="3" s="1"/>
  <c r="AL715" i="3" s="1"/>
  <c r="AT891" i="3"/>
  <c r="AS891" i="3" s="1"/>
  <c r="AR891" i="3" s="1"/>
  <c r="AQ891" i="3" s="1"/>
  <c r="AP891" i="3" s="1"/>
  <c r="AO891" i="3" s="1"/>
  <c r="AN891" i="3" s="1"/>
  <c r="AM891" i="3" s="1"/>
  <c r="AL891" i="3" s="1"/>
  <c r="AK769" i="3"/>
  <c r="AI769" i="3"/>
  <c r="AJ769" i="3"/>
  <c r="AT73" i="3"/>
  <c r="AS73" i="3" s="1"/>
  <c r="AR73" i="3" s="1"/>
  <c r="AQ73" i="3" s="1"/>
  <c r="AP73" i="3" s="1"/>
  <c r="AO73" i="3" s="1"/>
  <c r="AN73" i="3" s="1"/>
  <c r="AM73" i="3" s="1"/>
  <c r="AL73" i="3" s="1"/>
  <c r="AI493" i="3"/>
  <c r="AK493" i="3"/>
  <c r="AJ493" i="3"/>
  <c r="AT60" i="3"/>
  <c r="AS60" i="3" s="1"/>
  <c r="AR60" i="3" s="1"/>
  <c r="AQ60" i="3" s="1"/>
  <c r="AP60" i="3" s="1"/>
  <c r="AO60" i="3" s="1"/>
  <c r="AN60" i="3" s="1"/>
  <c r="AM60" i="3" s="1"/>
  <c r="AL60" i="3" s="1"/>
  <c r="AT694" i="3"/>
  <c r="AS694" i="3" s="1"/>
  <c r="AR694" i="3" s="1"/>
  <c r="AQ694" i="3" s="1"/>
  <c r="AP694" i="3" s="1"/>
  <c r="AO694" i="3" s="1"/>
  <c r="AN694" i="3" s="1"/>
  <c r="AM694" i="3" s="1"/>
  <c r="AL694" i="3" s="1"/>
  <c r="AT227" i="3"/>
  <c r="AS227" i="3" s="1"/>
  <c r="AR227" i="3" s="1"/>
  <c r="AQ227" i="3" s="1"/>
  <c r="AP227" i="3" s="1"/>
  <c r="AO227" i="3" s="1"/>
  <c r="AN227" i="3" s="1"/>
  <c r="AM227" i="3" s="1"/>
  <c r="AL227" i="3" s="1"/>
  <c r="AT793" i="3"/>
  <c r="AS793" i="3" s="1"/>
  <c r="AR793" i="3" s="1"/>
  <c r="AQ793" i="3" s="1"/>
  <c r="AP793" i="3" s="1"/>
  <c r="AO793" i="3" s="1"/>
  <c r="AN793" i="3" s="1"/>
  <c r="AM793" i="3" s="1"/>
  <c r="AL793" i="3" s="1"/>
  <c r="AT28" i="3"/>
  <c r="AS28" i="3" s="1"/>
  <c r="AR28" i="3" s="1"/>
  <c r="AQ28" i="3" s="1"/>
  <c r="AP28" i="3" s="1"/>
  <c r="AO28" i="3" s="1"/>
  <c r="AN28" i="3" s="1"/>
  <c r="AM28" i="3" s="1"/>
  <c r="AL28" i="3" s="1"/>
  <c r="AT935" i="3"/>
  <c r="AS935" i="3" s="1"/>
  <c r="AR935" i="3" s="1"/>
  <c r="AQ935" i="3" s="1"/>
  <c r="AP935" i="3" s="1"/>
  <c r="AO935" i="3" s="1"/>
  <c r="AN935" i="3" s="1"/>
  <c r="AM935" i="3" s="1"/>
  <c r="AL935" i="3" s="1"/>
  <c r="AK208" i="3"/>
  <c r="AJ208" i="3"/>
  <c r="AI208" i="3"/>
  <c r="AT638" i="3"/>
  <c r="AS638" i="3" s="1"/>
  <c r="AR638" i="3" s="1"/>
  <c r="AQ638" i="3" s="1"/>
  <c r="AP638" i="3" s="1"/>
  <c r="AO638" i="3" s="1"/>
  <c r="AN638" i="3" s="1"/>
  <c r="AM638" i="3" s="1"/>
  <c r="AL638" i="3" s="1"/>
  <c r="AT151" i="3"/>
  <c r="AS151" i="3" s="1"/>
  <c r="AR151" i="3" s="1"/>
  <c r="AQ151" i="3" s="1"/>
  <c r="AP151" i="3" s="1"/>
  <c r="AO151" i="3" s="1"/>
  <c r="AN151" i="3" s="1"/>
  <c r="AM151" i="3" s="1"/>
  <c r="AL151" i="3" s="1"/>
  <c r="AI80" i="3"/>
  <c r="AK80" i="3"/>
  <c r="AJ80" i="3"/>
  <c r="AT797" i="3"/>
  <c r="AS797" i="3" s="1"/>
  <c r="AR797" i="3" s="1"/>
  <c r="AQ797" i="3" s="1"/>
  <c r="AP797" i="3" s="1"/>
  <c r="AO797" i="3" s="1"/>
  <c r="AN797" i="3" s="1"/>
  <c r="AM797" i="3" s="1"/>
  <c r="AL797" i="3" s="1"/>
  <c r="AT800" i="3"/>
  <c r="AS800" i="3" s="1"/>
  <c r="AR800" i="3" s="1"/>
  <c r="AQ800" i="3" s="1"/>
  <c r="AP800" i="3" s="1"/>
  <c r="AO800" i="3" s="1"/>
  <c r="AN800" i="3" s="1"/>
  <c r="AM800" i="3" s="1"/>
  <c r="AL800" i="3" s="1"/>
  <c r="AT406" i="3"/>
  <c r="AS406" i="3" s="1"/>
  <c r="AR406" i="3" s="1"/>
  <c r="AQ406" i="3" s="1"/>
  <c r="AP406" i="3" s="1"/>
  <c r="AO406" i="3" s="1"/>
  <c r="AN406" i="3" s="1"/>
  <c r="AM406" i="3" s="1"/>
  <c r="AL406" i="3" s="1"/>
  <c r="AI24" i="3"/>
  <c r="AJ24" i="3"/>
  <c r="AK24" i="3"/>
  <c r="AJ569" i="3"/>
  <c r="AK569" i="3"/>
  <c r="AI569" i="3"/>
  <c r="AK41" i="3"/>
  <c r="AI41" i="3"/>
  <c r="AJ41" i="3"/>
  <c r="BK75" i="3"/>
  <c r="BJ75" i="3" s="1"/>
  <c r="BI75" i="3" s="1"/>
  <c r="BH75" i="3" s="1"/>
  <c r="BG75" i="3" s="1"/>
  <c r="BF75" i="3" s="1"/>
  <c r="BE75" i="3" s="1"/>
  <c r="BD75" i="3" s="1"/>
  <c r="BC75" i="3" s="1"/>
  <c r="AT62" i="3"/>
  <c r="AS62" i="3" s="1"/>
  <c r="AR62" i="3" s="1"/>
  <c r="AQ62" i="3" s="1"/>
  <c r="AP62" i="3" s="1"/>
  <c r="AO62" i="3" s="1"/>
  <c r="AN62" i="3" s="1"/>
  <c r="AM62" i="3" s="1"/>
  <c r="AL62" i="3" s="1"/>
  <c r="AI159" i="3"/>
  <c r="AJ159" i="3"/>
  <c r="AK159" i="3"/>
  <c r="AT783" i="3"/>
  <c r="AS783" i="3" s="1"/>
  <c r="AR783" i="3" s="1"/>
  <c r="AQ783" i="3" s="1"/>
  <c r="AP783" i="3" s="1"/>
  <c r="AO783" i="3" s="1"/>
  <c r="AN783" i="3" s="1"/>
  <c r="AM783" i="3" s="1"/>
  <c r="AL783" i="3" s="1"/>
  <c r="AT419" i="3"/>
  <c r="AS419" i="3" s="1"/>
  <c r="AR419" i="3" s="1"/>
  <c r="AQ419" i="3" s="1"/>
  <c r="AP419" i="3" s="1"/>
  <c r="AO419" i="3" s="1"/>
  <c r="AN419" i="3" s="1"/>
  <c r="AM419" i="3" s="1"/>
  <c r="AL419" i="3" s="1"/>
  <c r="AT602" i="3"/>
  <c r="AS602" i="3" s="1"/>
  <c r="AR602" i="3" s="1"/>
  <c r="AQ602" i="3" s="1"/>
  <c r="AP602" i="3" s="1"/>
  <c r="AO602" i="3" s="1"/>
  <c r="AN602" i="3" s="1"/>
  <c r="AM602" i="3" s="1"/>
  <c r="AL602" i="3" s="1"/>
  <c r="BK57" i="3"/>
  <c r="BJ57" i="3" s="1"/>
  <c r="BI57" i="3" s="1"/>
  <c r="BH57" i="3" s="1"/>
  <c r="BG57" i="3" s="1"/>
  <c r="BF57" i="3" s="1"/>
  <c r="BE57" i="3" s="1"/>
  <c r="BD57" i="3" s="1"/>
  <c r="BC57" i="3" s="1"/>
  <c r="AT200" i="3"/>
  <c r="AS200" i="3" s="1"/>
  <c r="AR200" i="3" s="1"/>
  <c r="AQ200" i="3" s="1"/>
  <c r="AP200" i="3" s="1"/>
  <c r="AO200" i="3" s="1"/>
  <c r="AN200" i="3" s="1"/>
  <c r="AM200" i="3" s="1"/>
  <c r="AL200" i="3" s="1"/>
  <c r="AK385" i="3"/>
  <c r="AJ385" i="3"/>
  <c r="AI385" i="3"/>
  <c r="AT71" i="3"/>
  <c r="AS71" i="3" s="1"/>
  <c r="AR71" i="3" s="1"/>
  <c r="AQ71" i="3" s="1"/>
  <c r="AP71" i="3" s="1"/>
  <c r="AO71" i="3" s="1"/>
  <c r="AN71" i="3" s="1"/>
  <c r="AM71" i="3" s="1"/>
  <c r="AL71" i="3" s="1"/>
  <c r="BK67" i="3"/>
  <c r="BJ67" i="3" s="1"/>
  <c r="BI67" i="3" s="1"/>
  <c r="BH67" i="3" s="1"/>
  <c r="BG67" i="3" s="1"/>
  <c r="BF67" i="3" s="1"/>
  <c r="BE67" i="3" s="1"/>
  <c r="BD67" i="3" s="1"/>
  <c r="BC67" i="3" s="1"/>
  <c r="AK917" i="3"/>
  <c r="AJ917" i="3"/>
  <c r="AI917" i="3"/>
  <c r="AT787" i="3"/>
  <c r="AS787" i="3" s="1"/>
  <c r="AR787" i="3" s="1"/>
  <c r="AQ787" i="3" s="1"/>
  <c r="AP787" i="3" s="1"/>
  <c r="AO787" i="3" s="1"/>
  <c r="AN787" i="3" s="1"/>
  <c r="AM787" i="3" s="1"/>
  <c r="AL787" i="3" s="1"/>
  <c r="AT746" i="3"/>
  <c r="AS746" i="3" s="1"/>
  <c r="AR746" i="3" s="1"/>
  <c r="AQ746" i="3" s="1"/>
  <c r="AP746" i="3" s="1"/>
  <c r="AO746" i="3" s="1"/>
  <c r="AN746" i="3" s="1"/>
  <c r="AM746" i="3" s="1"/>
  <c r="AL746" i="3" s="1"/>
  <c r="AT887" i="3"/>
  <c r="AS887" i="3" s="1"/>
  <c r="AR887" i="3" s="1"/>
  <c r="AQ887" i="3" s="1"/>
  <c r="AP887" i="3" s="1"/>
  <c r="AO887" i="3" s="1"/>
  <c r="AN887" i="3" s="1"/>
  <c r="AM887" i="3" s="1"/>
  <c r="AL887" i="3" s="1"/>
  <c r="AT731" i="3"/>
  <c r="AS731" i="3" s="1"/>
  <c r="AR731" i="3" s="1"/>
  <c r="AQ731" i="3" s="1"/>
  <c r="AP731" i="3" s="1"/>
  <c r="AO731" i="3" s="1"/>
  <c r="AN731" i="3" s="1"/>
  <c r="AM731" i="3" s="1"/>
  <c r="AL731" i="3" s="1"/>
  <c r="AT647" i="3"/>
  <c r="AS647" i="3" s="1"/>
  <c r="AR647" i="3" s="1"/>
  <c r="AQ647" i="3" s="1"/>
  <c r="AP647" i="3" s="1"/>
  <c r="AO647" i="3" s="1"/>
  <c r="AN647" i="3" s="1"/>
  <c r="AM647" i="3" s="1"/>
  <c r="AL647" i="3" s="1"/>
  <c r="AT115" i="3"/>
  <c r="AS115" i="3" s="1"/>
  <c r="AR115" i="3" s="1"/>
  <c r="AQ115" i="3" s="1"/>
  <c r="AP115" i="3" s="1"/>
  <c r="AO115" i="3" s="1"/>
  <c r="AN115" i="3" s="1"/>
  <c r="AM115" i="3" s="1"/>
  <c r="AL115" i="3" s="1"/>
  <c r="AT273" i="3"/>
  <c r="AS273" i="3" s="1"/>
  <c r="AR273" i="3" s="1"/>
  <c r="AQ273" i="3" s="1"/>
  <c r="AP273" i="3" s="1"/>
  <c r="AO273" i="3" s="1"/>
  <c r="AN273" i="3" s="1"/>
  <c r="AM273" i="3" s="1"/>
  <c r="AL273" i="3" s="1"/>
  <c r="AT432" i="3"/>
  <c r="AS432" i="3" s="1"/>
  <c r="AR432" i="3" s="1"/>
  <c r="AQ432" i="3" s="1"/>
  <c r="AP432" i="3" s="1"/>
  <c r="AO432" i="3" s="1"/>
  <c r="AN432" i="3" s="1"/>
  <c r="AM432" i="3" s="1"/>
  <c r="AL432" i="3" s="1"/>
  <c r="AT830" i="3"/>
  <c r="AS830" i="3" s="1"/>
  <c r="AR830" i="3" s="1"/>
  <c r="AQ830" i="3" s="1"/>
  <c r="AP830" i="3" s="1"/>
  <c r="AO830" i="3" s="1"/>
  <c r="AN830" i="3" s="1"/>
  <c r="AM830" i="3" s="1"/>
  <c r="AL830" i="3" s="1"/>
  <c r="AT759" i="3"/>
  <c r="AS759" i="3" s="1"/>
  <c r="AR759" i="3" s="1"/>
  <c r="AQ759" i="3" s="1"/>
  <c r="AP759" i="3" s="1"/>
  <c r="AO759" i="3" s="1"/>
  <c r="AN759" i="3" s="1"/>
  <c r="AM759" i="3" s="1"/>
  <c r="AL759" i="3" s="1"/>
  <c r="AT548" i="3"/>
  <c r="AS548" i="3" s="1"/>
  <c r="AR548" i="3" s="1"/>
  <c r="AQ548" i="3" s="1"/>
  <c r="AP548" i="3" s="1"/>
  <c r="AO548" i="3" s="1"/>
  <c r="AN548" i="3" s="1"/>
  <c r="AM548" i="3" s="1"/>
  <c r="AL548" i="3" s="1"/>
  <c r="AI356" i="3"/>
  <c r="AJ356" i="3"/>
  <c r="AK356" i="3"/>
  <c r="AJ251" i="3"/>
  <c r="AI251" i="3"/>
  <c r="AK251" i="3"/>
  <c r="AK609" i="3"/>
  <c r="AI609" i="3"/>
  <c r="AJ609" i="3"/>
  <c r="AT960" i="3"/>
  <c r="AS960" i="3" s="1"/>
  <c r="AR960" i="3" s="1"/>
  <c r="AQ960" i="3" s="1"/>
  <c r="AP960" i="3" s="1"/>
  <c r="AO960" i="3" s="1"/>
  <c r="AN960" i="3" s="1"/>
  <c r="AM960" i="3" s="1"/>
  <c r="AL960" i="3" s="1"/>
  <c r="AT462" i="3"/>
  <c r="AS462" i="3" s="1"/>
  <c r="AR462" i="3" s="1"/>
  <c r="AQ462" i="3" s="1"/>
  <c r="AP462" i="3" s="1"/>
  <c r="AO462" i="3" s="1"/>
  <c r="AN462" i="3" s="1"/>
  <c r="AM462" i="3" s="1"/>
  <c r="AL462" i="3" s="1"/>
  <c r="BK50" i="3"/>
  <c r="BJ50" i="3" s="1"/>
  <c r="BI50" i="3" s="1"/>
  <c r="BH50" i="3" s="1"/>
  <c r="BG50" i="3" s="1"/>
  <c r="BF50" i="3" s="1"/>
  <c r="BE50" i="3" s="1"/>
  <c r="BD50" i="3" s="1"/>
  <c r="BC50" i="3" s="1"/>
  <c r="AT68" i="3"/>
  <c r="AS68" i="3" s="1"/>
  <c r="AR68" i="3" s="1"/>
  <c r="AQ68" i="3" s="1"/>
  <c r="AP68" i="3" s="1"/>
  <c r="AO68" i="3" s="1"/>
  <c r="AN68" i="3" s="1"/>
  <c r="AM68" i="3" s="1"/>
  <c r="AL68" i="3" s="1"/>
  <c r="AJ322" i="3"/>
  <c r="AI322" i="3"/>
  <c r="AK322" i="3"/>
  <c r="AI187" i="3"/>
  <c r="AJ187" i="3"/>
  <c r="AK187" i="3"/>
  <c r="BK12" i="3"/>
  <c r="BJ12" i="3" s="1"/>
  <c r="BI12" i="3" s="1"/>
  <c r="BH12" i="3" s="1"/>
  <c r="BG12" i="3" s="1"/>
  <c r="BF12" i="3" s="1"/>
  <c r="BE12" i="3" s="1"/>
  <c r="BD12" i="3" s="1"/>
  <c r="BC12" i="3" s="1"/>
  <c r="BK30" i="3"/>
  <c r="BJ30" i="3" s="1"/>
  <c r="BI30" i="3" s="1"/>
  <c r="BH30" i="3" s="1"/>
  <c r="BG30" i="3" s="1"/>
  <c r="BF30" i="3" s="1"/>
  <c r="BE30" i="3" s="1"/>
  <c r="BD30" i="3" s="1"/>
  <c r="BC30" i="3" s="1"/>
  <c r="AJ717" i="3"/>
  <c r="AK717" i="3"/>
  <c r="AI717" i="3"/>
  <c r="AI754" i="3"/>
  <c r="AJ754" i="3"/>
  <c r="AK754" i="3"/>
  <c r="AJ284" i="3"/>
  <c r="AI284" i="3"/>
  <c r="AK284" i="3"/>
  <c r="AI138" i="3"/>
  <c r="AJ138" i="3"/>
  <c r="AK138" i="3"/>
  <c r="AI785" i="3"/>
  <c r="AK785" i="3"/>
  <c r="AJ785" i="3"/>
  <c r="AT219" i="3"/>
  <c r="AS219" i="3" s="1"/>
  <c r="AR219" i="3" s="1"/>
  <c r="AQ219" i="3" s="1"/>
  <c r="AP219" i="3" s="1"/>
  <c r="AO219" i="3" s="1"/>
  <c r="AN219" i="3" s="1"/>
  <c r="AM219" i="3" s="1"/>
  <c r="AL219" i="3" s="1"/>
  <c r="AT178" i="3"/>
  <c r="AS178" i="3" s="1"/>
  <c r="AR178" i="3" s="1"/>
  <c r="AQ178" i="3" s="1"/>
  <c r="AP178" i="3" s="1"/>
  <c r="AO178" i="3" s="1"/>
  <c r="AN178" i="3" s="1"/>
  <c r="AM178" i="3" s="1"/>
  <c r="AL178" i="3" s="1"/>
  <c r="BK3" i="3"/>
  <c r="BJ3" i="3" s="1"/>
  <c r="BI3" i="3" s="1"/>
  <c r="BH3" i="3" s="1"/>
  <c r="BG3" i="3" s="1"/>
  <c r="BF3" i="3" s="1"/>
  <c r="BE3" i="3" s="1"/>
  <c r="BD3" i="3" s="1"/>
  <c r="BC3" i="3" s="1"/>
  <c r="AT673" i="3"/>
  <c r="AS673" i="3" s="1"/>
  <c r="AR673" i="3" s="1"/>
  <c r="AQ673" i="3" s="1"/>
  <c r="AP673" i="3" s="1"/>
  <c r="AO673" i="3" s="1"/>
  <c r="AN673" i="3" s="1"/>
  <c r="AM673" i="3" s="1"/>
  <c r="AL673" i="3" s="1"/>
  <c r="AT250" i="3"/>
  <c r="AS250" i="3" s="1"/>
  <c r="AR250" i="3" s="1"/>
  <c r="AQ250" i="3" s="1"/>
  <c r="AP250" i="3" s="1"/>
  <c r="AO250" i="3" s="1"/>
  <c r="AN250" i="3" s="1"/>
  <c r="AM250" i="3" s="1"/>
  <c r="AL250" i="3" s="1"/>
  <c r="AT70" i="3"/>
  <c r="AS70" i="3" s="1"/>
  <c r="AR70" i="3" s="1"/>
  <c r="AQ70" i="3" s="1"/>
  <c r="AP70" i="3" s="1"/>
  <c r="AO70" i="3" s="1"/>
  <c r="AN70" i="3" s="1"/>
  <c r="AM70" i="3" s="1"/>
  <c r="AL70" i="3" s="1"/>
  <c r="AT65" i="3"/>
  <c r="AS65" i="3" s="1"/>
  <c r="AR65" i="3" s="1"/>
  <c r="AQ65" i="3" s="1"/>
  <c r="AP65" i="3" s="1"/>
  <c r="AO65" i="3" s="1"/>
  <c r="AN65" i="3" s="1"/>
  <c r="AM65" i="3" s="1"/>
  <c r="AL65" i="3" s="1"/>
  <c r="AT697" i="3"/>
  <c r="AS697" i="3" s="1"/>
  <c r="AR697" i="3" s="1"/>
  <c r="AQ697" i="3" s="1"/>
  <c r="AP697" i="3" s="1"/>
  <c r="AO697" i="3" s="1"/>
  <c r="AN697" i="3" s="1"/>
  <c r="AM697" i="3" s="1"/>
  <c r="AL697" i="3" s="1"/>
  <c r="AT396" i="3"/>
  <c r="AS396" i="3" s="1"/>
  <c r="AR396" i="3" s="1"/>
  <c r="AQ396" i="3" s="1"/>
  <c r="AP396" i="3" s="1"/>
  <c r="AO396" i="3" s="1"/>
  <c r="AN396" i="3" s="1"/>
  <c r="AM396" i="3" s="1"/>
  <c r="AL396" i="3" s="1"/>
  <c r="AT277" i="3"/>
  <c r="AS277" i="3" s="1"/>
  <c r="AR277" i="3" s="1"/>
  <c r="AQ277" i="3" s="1"/>
  <c r="AP277" i="3" s="1"/>
  <c r="AO277" i="3" s="1"/>
  <c r="AN277" i="3" s="1"/>
  <c r="AM277" i="3" s="1"/>
  <c r="AL277" i="3" s="1"/>
  <c r="AT438" i="3"/>
  <c r="AS438" i="3" s="1"/>
  <c r="AR438" i="3" s="1"/>
  <c r="AQ438" i="3" s="1"/>
  <c r="AP438" i="3" s="1"/>
  <c r="AO438" i="3" s="1"/>
  <c r="AN438" i="3" s="1"/>
  <c r="AM438" i="3" s="1"/>
  <c r="AL438" i="3" s="1"/>
  <c r="AT349" i="3"/>
  <c r="AS349" i="3" s="1"/>
  <c r="AR349" i="3" s="1"/>
  <c r="AQ349" i="3" s="1"/>
  <c r="AP349" i="3" s="1"/>
  <c r="AO349" i="3" s="1"/>
  <c r="AN349" i="3" s="1"/>
  <c r="AM349" i="3" s="1"/>
  <c r="AL349" i="3" s="1"/>
  <c r="AT407" i="3"/>
  <c r="AS407" i="3" s="1"/>
  <c r="AR407" i="3" s="1"/>
  <c r="AQ407" i="3" s="1"/>
  <c r="AP407" i="3" s="1"/>
  <c r="AO407" i="3" s="1"/>
  <c r="AN407" i="3" s="1"/>
  <c r="AM407" i="3" s="1"/>
  <c r="AL407" i="3" s="1"/>
  <c r="AJ240" i="3"/>
  <c r="AI240" i="3"/>
  <c r="AK240" i="3"/>
  <c r="AT471" i="3"/>
  <c r="AS471" i="3" s="1"/>
  <c r="AR471" i="3" s="1"/>
  <c r="AQ471" i="3" s="1"/>
  <c r="AP471" i="3" s="1"/>
  <c r="AO471" i="3" s="1"/>
  <c r="AN471" i="3" s="1"/>
  <c r="AM471" i="3" s="1"/>
  <c r="AL471" i="3" s="1"/>
  <c r="AT346" i="3"/>
  <c r="AS346" i="3" s="1"/>
  <c r="AR346" i="3" s="1"/>
  <c r="AQ346" i="3" s="1"/>
  <c r="AP346" i="3" s="1"/>
  <c r="AO346" i="3" s="1"/>
  <c r="AN346" i="3" s="1"/>
  <c r="AM346" i="3" s="1"/>
  <c r="AL346" i="3" s="1"/>
  <c r="AK747" i="3"/>
  <c r="AJ747" i="3"/>
  <c r="AI747" i="3"/>
  <c r="AK670" i="3"/>
  <c r="AI670" i="3"/>
  <c r="AJ670" i="3"/>
  <c r="AT649" i="3"/>
  <c r="AS649" i="3" s="1"/>
  <c r="AR649" i="3" s="1"/>
  <c r="AQ649" i="3" s="1"/>
  <c r="AP649" i="3" s="1"/>
  <c r="AO649" i="3" s="1"/>
  <c r="AN649" i="3" s="1"/>
  <c r="AM649" i="3" s="1"/>
  <c r="AL649" i="3" s="1"/>
  <c r="AT557" i="3"/>
  <c r="AS557" i="3" s="1"/>
  <c r="AR557" i="3" s="1"/>
  <c r="AQ557" i="3" s="1"/>
  <c r="AP557" i="3" s="1"/>
  <c r="AO557" i="3" s="1"/>
  <c r="AN557" i="3" s="1"/>
  <c r="AM557" i="3" s="1"/>
  <c r="AL557" i="3" s="1"/>
  <c r="AT391" i="3"/>
  <c r="AS391" i="3" s="1"/>
  <c r="AR391" i="3" s="1"/>
  <c r="AQ391" i="3" s="1"/>
  <c r="AP391" i="3" s="1"/>
  <c r="AO391" i="3" s="1"/>
  <c r="AN391" i="3" s="1"/>
  <c r="AM391" i="3" s="1"/>
  <c r="AL391" i="3" s="1"/>
  <c r="AT161" i="3"/>
  <c r="AS161" i="3" s="1"/>
  <c r="AR161" i="3" s="1"/>
  <c r="AQ161" i="3" s="1"/>
  <c r="AP161" i="3" s="1"/>
  <c r="AO161" i="3" s="1"/>
  <c r="AN161" i="3" s="1"/>
  <c r="AM161" i="3" s="1"/>
  <c r="AL161" i="3" s="1"/>
  <c r="AT188" i="3"/>
  <c r="AS188" i="3" s="1"/>
  <c r="AR188" i="3" s="1"/>
  <c r="AQ188" i="3" s="1"/>
  <c r="AP188" i="3" s="1"/>
  <c r="AO188" i="3" s="1"/>
  <c r="AN188" i="3" s="1"/>
  <c r="AM188" i="3" s="1"/>
  <c r="AL188" i="3" s="1"/>
  <c r="AI414" i="3"/>
  <c r="AJ414" i="3"/>
  <c r="AK414" i="3"/>
  <c r="AT194" i="3"/>
  <c r="AS194" i="3" s="1"/>
  <c r="AR194" i="3" s="1"/>
  <c r="AQ194" i="3" s="1"/>
  <c r="AP194" i="3" s="1"/>
  <c r="AO194" i="3" s="1"/>
  <c r="AN194" i="3" s="1"/>
  <c r="AM194" i="3" s="1"/>
  <c r="AL194" i="3" s="1"/>
  <c r="AT242" i="3"/>
  <c r="AS242" i="3" s="1"/>
  <c r="AR242" i="3" s="1"/>
  <c r="AQ242" i="3" s="1"/>
  <c r="AP242" i="3" s="1"/>
  <c r="AO242" i="3" s="1"/>
  <c r="AN242" i="3" s="1"/>
  <c r="AM242" i="3" s="1"/>
  <c r="AL242" i="3" s="1"/>
  <c r="BK62" i="3"/>
  <c r="BJ62" i="3" s="1"/>
  <c r="BI62" i="3" s="1"/>
  <c r="BH62" i="3" s="1"/>
  <c r="BG62" i="3" s="1"/>
  <c r="BF62" i="3" s="1"/>
  <c r="BE62" i="3" s="1"/>
  <c r="BD62" i="3" s="1"/>
  <c r="BC62" i="3" s="1"/>
  <c r="AT92" i="3"/>
  <c r="AS92" i="3" s="1"/>
  <c r="AR92" i="3" s="1"/>
  <c r="AQ92" i="3" s="1"/>
  <c r="AP92" i="3" s="1"/>
  <c r="AO92" i="3" s="1"/>
  <c r="AN92" i="3" s="1"/>
  <c r="AM92" i="3" s="1"/>
  <c r="AL92" i="3" s="1"/>
  <c r="AT661" i="3"/>
  <c r="AS661" i="3" s="1"/>
  <c r="AR661" i="3" s="1"/>
  <c r="AQ661" i="3" s="1"/>
  <c r="AP661" i="3" s="1"/>
  <c r="AO661" i="3" s="1"/>
  <c r="AN661" i="3" s="1"/>
  <c r="AM661" i="3" s="1"/>
  <c r="AL661" i="3" s="1"/>
  <c r="AT614" i="3"/>
  <c r="AS614" i="3" s="1"/>
  <c r="AR614" i="3" s="1"/>
  <c r="AQ614" i="3" s="1"/>
  <c r="AP614" i="3" s="1"/>
  <c r="AO614" i="3" s="1"/>
  <c r="AN614" i="3" s="1"/>
  <c r="AM614" i="3" s="1"/>
  <c r="AL614" i="3" s="1"/>
  <c r="AT591" i="3"/>
  <c r="AS591" i="3" s="1"/>
  <c r="AR591" i="3" s="1"/>
  <c r="AQ591" i="3" s="1"/>
  <c r="AP591" i="3" s="1"/>
  <c r="AO591" i="3" s="1"/>
  <c r="AN591" i="3" s="1"/>
  <c r="AM591" i="3" s="1"/>
  <c r="AL591" i="3" s="1"/>
  <c r="AT436" i="3"/>
  <c r="AS436" i="3" s="1"/>
  <c r="AR436" i="3" s="1"/>
  <c r="AQ436" i="3" s="1"/>
  <c r="AP436" i="3" s="1"/>
  <c r="AO436" i="3" s="1"/>
  <c r="AN436" i="3" s="1"/>
  <c r="AM436" i="3" s="1"/>
  <c r="AL436" i="3" s="1"/>
  <c r="AT430" i="3"/>
  <c r="AS430" i="3" s="1"/>
  <c r="AR430" i="3" s="1"/>
  <c r="AQ430" i="3" s="1"/>
  <c r="AP430" i="3" s="1"/>
  <c r="AO430" i="3" s="1"/>
  <c r="AN430" i="3" s="1"/>
  <c r="AM430" i="3" s="1"/>
  <c r="AL430" i="3" s="1"/>
  <c r="AT195" i="3"/>
  <c r="AS195" i="3" s="1"/>
  <c r="AR195" i="3" s="1"/>
  <c r="AQ195" i="3" s="1"/>
  <c r="AP195" i="3" s="1"/>
  <c r="AO195" i="3" s="1"/>
  <c r="AN195" i="3" s="1"/>
  <c r="AM195" i="3" s="1"/>
  <c r="AL195" i="3" s="1"/>
  <c r="BK29" i="3"/>
  <c r="BJ29" i="3" s="1"/>
  <c r="BI29" i="3" s="1"/>
  <c r="BH29" i="3" s="1"/>
  <c r="BG29" i="3" s="1"/>
  <c r="BF29" i="3" s="1"/>
  <c r="BE29" i="3" s="1"/>
  <c r="BD29" i="3" s="1"/>
  <c r="BC29" i="3" s="1"/>
  <c r="AT216" i="3"/>
  <c r="AS216" i="3" s="1"/>
  <c r="AR216" i="3" s="1"/>
  <c r="AQ216" i="3" s="1"/>
  <c r="AP216" i="3" s="1"/>
  <c r="AO216" i="3" s="1"/>
  <c r="AN216" i="3" s="1"/>
  <c r="AM216" i="3" s="1"/>
  <c r="AL216" i="3" s="1"/>
  <c r="AJ324" i="3"/>
  <c r="AK324" i="3"/>
  <c r="AI324" i="3"/>
  <c r="BK85" i="3"/>
  <c r="BJ85" i="3" s="1"/>
  <c r="BI85" i="3" s="1"/>
  <c r="BH85" i="3" s="1"/>
  <c r="BG85" i="3" s="1"/>
  <c r="BF85" i="3" s="1"/>
  <c r="BE85" i="3" s="1"/>
  <c r="BD85" i="3" s="1"/>
  <c r="BC85" i="3" s="1"/>
  <c r="AK156" i="3"/>
  <c r="AJ156" i="3"/>
  <c r="AI156" i="3"/>
  <c r="AT140" i="3"/>
  <c r="AS140" i="3" s="1"/>
  <c r="AR140" i="3" s="1"/>
  <c r="AQ140" i="3" s="1"/>
  <c r="AP140" i="3" s="1"/>
  <c r="AO140" i="3" s="1"/>
  <c r="AN140" i="3" s="1"/>
  <c r="AM140" i="3" s="1"/>
  <c r="AL140" i="3" s="1"/>
  <c r="BK34" i="3"/>
  <c r="BJ34" i="3" s="1"/>
  <c r="BI34" i="3" s="1"/>
  <c r="BH34" i="3" s="1"/>
  <c r="BG34" i="3" s="1"/>
  <c r="BF34" i="3" s="1"/>
  <c r="BE34" i="3" s="1"/>
  <c r="BD34" i="3" s="1"/>
  <c r="BC34" i="3" s="1"/>
  <c r="BK47" i="3"/>
  <c r="BJ47" i="3" s="1"/>
  <c r="BI47" i="3" s="1"/>
  <c r="BH47" i="3" s="1"/>
  <c r="BG47" i="3" s="1"/>
  <c r="BF47" i="3" s="1"/>
  <c r="BE47" i="3" s="1"/>
  <c r="BD47" i="3" s="1"/>
  <c r="BC47" i="3" s="1"/>
  <c r="AT592" i="3"/>
  <c r="AS592" i="3" s="1"/>
  <c r="AR592" i="3" s="1"/>
  <c r="AQ592" i="3" s="1"/>
  <c r="AP592" i="3" s="1"/>
  <c r="AO592" i="3" s="1"/>
  <c r="AN592" i="3" s="1"/>
  <c r="AM592" i="3" s="1"/>
  <c r="AL592" i="3" s="1"/>
  <c r="AJ379" i="3"/>
  <c r="AK379" i="3"/>
  <c r="AI379" i="3"/>
  <c r="AT494" i="3"/>
  <c r="AS494" i="3" s="1"/>
  <c r="AR494" i="3" s="1"/>
  <c r="AQ494" i="3" s="1"/>
  <c r="AP494" i="3" s="1"/>
  <c r="AO494" i="3" s="1"/>
  <c r="AN494" i="3" s="1"/>
  <c r="AM494" i="3" s="1"/>
  <c r="AL494" i="3" s="1"/>
  <c r="AT259" i="3"/>
  <c r="AS259" i="3" s="1"/>
  <c r="AR259" i="3" s="1"/>
  <c r="AQ259" i="3" s="1"/>
  <c r="AP259" i="3" s="1"/>
  <c r="AO259" i="3" s="1"/>
  <c r="AN259" i="3" s="1"/>
  <c r="AM259" i="3" s="1"/>
  <c r="AL259" i="3" s="1"/>
  <c r="AJ139" i="3"/>
  <c r="AK139" i="3"/>
  <c r="AI139" i="3"/>
  <c r="AI597" i="3"/>
  <c r="AJ597" i="3"/>
  <c r="AK597" i="3"/>
  <c r="AT497" i="3"/>
  <c r="AS497" i="3" s="1"/>
  <c r="AR497" i="3" s="1"/>
  <c r="AQ497" i="3" s="1"/>
  <c r="AP497" i="3" s="1"/>
  <c r="AO497" i="3" s="1"/>
  <c r="AN497" i="3" s="1"/>
  <c r="AM497" i="3" s="1"/>
  <c r="AL497" i="3" s="1"/>
  <c r="AT508" i="3"/>
  <c r="AS508" i="3" s="1"/>
  <c r="AR508" i="3" s="1"/>
  <c r="AQ508" i="3" s="1"/>
  <c r="AP508" i="3" s="1"/>
  <c r="AO508" i="3" s="1"/>
  <c r="AN508" i="3" s="1"/>
  <c r="AM508" i="3" s="1"/>
  <c r="AL508" i="3" s="1"/>
  <c r="AI456" i="3"/>
  <c r="AJ456" i="3"/>
  <c r="AK456" i="3"/>
  <c r="AT223" i="3"/>
  <c r="AS223" i="3" s="1"/>
  <c r="AR223" i="3" s="1"/>
  <c r="AQ223" i="3" s="1"/>
  <c r="AP223" i="3" s="1"/>
  <c r="AO223" i="3" s="1"/>
  <c r="AN223" i="3" s="1"/>
  <c r="AM223" i="3" s="1"/>
  <c r="AL223" i="3" s="1"/>
  <c r="AT959" i="3"/>
  <c r="AS959" i="3" s="1"/>
  <c r="AR959" i="3" s="1"/>
  <c r="AQ959" i="3" s="1"/>
  <c r="AP959" i="3" s="1"/>
  <c r="AO959" i="3" s="1"/>
  <c r="AN959" i="3" s="1"/>
  <c r="AM959" i="3" s="1"/>
  <c r="AL959" i="3" s="1"/>
  <c r="AC129" i="3"/>
  <c r="AF129" i="3"/>
  <c r="J129" i="3"/>
  <c r="AF149" i="3"/>
  <c r="AC149" i="3"/>
  <c r="J149" i="3"/>
  <c r="AF479" i="3"/>
  <c r="K479" i="3"/>
  <c r="AC479" i="3"/>
  <c r="AF496" i="3"/>
  <c r="K496" i="3"/>
  <c r="AC496" i="3"/>
  <c r="AC736" i="3"/>
  <c r="AF736" i="3"/>
  <c r="I736" i="3"/>
  <c r="AC173" i="3"/>
  <c r="I173" i="3"/>
  <c r="AF173" i="3"/>
  <c r="K625" i="3"/>
  <c r="AC625" i="3"/>
  <c r="AF625" i="3"/>
  <c r="I794" i="3"/>
  <c r="AF794" i="3"/>
  <c r="AC794" i="3"/>
  <c r="K420" i="3"/>
  <c r="AC420" i="3"/>
  <c r="AF420" i="3"/>
  <c r="AC217" i="3"/>
  <c r="AF217" i="3"/>
  <c r="I217" i="3"/>
  <c r="J127" i="3"/>
  <c r="AF127" i="3"/>
  <c r="AC127" i="3"/>
  <c r="AC179" i="3"/>
  <c r="I179" i="3"/>
  <c r="AF179" i="3"/>
  <c r="AF237" i="3"/>
  <c r="AC237" i="3"/>
  <c r="K237" i="3"/>
  <c r="AC942" i="3"/>
  <c r="AF942" i="3"/>
  <c r="K942" i="3"/>
  <c r="AF123" i="3"/>
  <c r="AC123" i="3"/>
  <c r="I123" i="3"/>
  <c r="AC672" i="3"/>
  <c r="AF672" i="3"/>
  <c r="K672" i="3"/>
  <c r="AC177" i="3"/>
  <c r="AF177" i="3"/>
  <c r="I177" i="3"/>
  <c r="AC783" i="3"/>
  <c r="I783" i="3"/>
  <c r="AF783" i="3"/>
  <c r="AF662" i="3"/>
  <c r="AC662" i="3"/>
  <c r="K662" i="3"/>
  <c r="AF93" i="3"/>
  <c r="AC93" i="3"/>
  <c r="I93" i="3"/>
  <c r="J125" i="3"/>
  <c r="AF125" i="3"/>
  <c r="AC125" i="3"/>
  <c r="AF143" i="3"/>
  <c r="J143" i="3"/>
  <c r="AC143" i="3"/>
  <c r="AF546" i="3"/>
  <c r="K546" i="3"/>
  <c r="AC546" i="3"/>
  <c r="AC958" i="3"/>
  <c r="K958" i="3"/>
  <c r="AF958" i="3"/>
  <c r="AF456" i="3"/>
  <c r="AC456" i="3"/>
  <c r="K456" i="3"/>
  <c r="I205" i="3"/>
  <c r="AF205" i="3"/>
  <c r="AC205" i="3"/>
  <c r="AF714" i="3"/>
  <c r="K714" i="3"/>
  <c r="AC714" i="3"/>
  <c r="AF255" i="3"/>
  <c r="AC255" i="3"/>
  <c r="K255" i="3"/>
  <c r="J156" i="3"/>
  <c r="AC156" i="3"/>
  <c r="AF156" i="3"/>
  <c r="AC120" i="3"/>
  <c r="I120" i="3"/>
  <c r="AF120" i="3"/>
  <c r="AC147" i="3"/>
  <c r="H147" i="3"/>
  <c r="AF147" i="3"/>
  <c r="AF554" i="3"/>
  <c r="AC554" i="3"/>
  <c r="K554" i="3"/>
  <c r="AF768" i="3"/>
  <c r="AC768" i="3"/>
  <c r="I768" i="3"/>
  <c r="AF137" i="3"/>
  <c r="AC137" i="3"/>
  <c r="I137" i="3"/>
  <c r="AI363" i="3"/>
  <c r="AJ363" i="3"/>
  <c r="AK363" i="3"/>
  <c r="AT599" i="3"/>
  <c r="AS599" i="3" s="1"/>
  <c r="AR599" i="3" s="1"/>
  <c r="AQ599" i="3" s="1"/>
  <c r="AP599" i="3" s="1"/>
  <c r="AO599" i="3" s="1"/>
  <c r="AN599" i="3" s="1"/>
  <c r="AM599" i="3" s="1"/>
  <c r="AL599" i="3" s="1"/>
  <c r="AT925" i="3"/>
  <c r="AS925" i="3" s="1"/>
  <c r="AR925" i="3" s="1"/>
  <c r="AQ925" i="3" s="1"/>
  <c r="AP925" i="3" s="1"/>
  <c r="AO925" i="3" s="1"/>
  <c r="AN925" i="3" s="1"/>
  <c r="AM925" i="3" s="1"/>
  <c r="AL925" i="3" s="1"/>
  <c r="AT781" i="3"/>
  <c r="AS781" i="3" s="1"/>
  <c r="AR781" i="3" s="1"/>
  <c r="AQ781" i="3" s="1"/>
  <c r="AP781" i="3" s="1"/>
  <c r="AO781" i="3" s="1"/>
  <c r="AN781" i="3" s="1"/>
  <c r="AM781" i="3" s="1"/>
  <c r="AL781" i="3" s="1"/>
  <c r="AJ796" i="3"/>
  <c r="AK796" i="3"/>
  <c r="AI796" i="3"/>
  <c r="AT751" i="3"/>
  <c r="AS751" i="3" s="1"/>
  <c r="AR751" i="3" s="1"/>
  <c r="AQ751" i="3" s="1"/>
  <c r="AP751" i="3" s="1"/>
  <c r="AO751" i="3" s="1"/>
  <c r="AN751" i="3" s="1"/>
  <c r="AM751" i="3" s="1"/>
  <c r="AL751" i="3" s="1"/>
  <c r="AT625" i="3"/>
  <c r="AS625" i="3" s="1"/>
  <c r="AR625" i="3" s="1"/>
  <c r="AQ625" i="3" s="1"/>
  <c r="AP625" i="3" s="1"/>
  <c r="AO625" i="3" s="1"/>
  <c r="AN625" i="3" s="1"/>
  <c r="AM625" i="3" s="1"/>
  <c r="AL625" i="3" s="1"/>
  <c r="AI235" i="3"/>
  <c r="AJ235" i="3"/>
  <c r="AK235" i="3"/>
  <c r="AJ84" i="3"/>
  <c r="AK84" i="3"/>
  <c r="AI84" i="3"/>
  <c r="AT749" i="3"/>
  <c r="AS749" i="3" s="1"/>
  <c r="AR749" i="3" s="1"/>
  <c r="AQ749" i="3" s="1"/>
  <c r="AP749" i="3" s="1"/>
  <c r="AO749" i="3" s="1"/>
  <c r="AN749" i="3" s="1"/>
  <c r="AM749" i="3" s="1"/>
  <c r="AL749" i="3" s="1"/>
  <c r="AT792" i="3"/>
  <c r="AS792" i="3" s="1"/>
  <c r="AR792" i="3" s="1"/>
  <c r="AQ792" i="3" s="1"/>
  <c r="AP792" i="3" s="1"/>
  <c r="AO792" i="3" s="1"/>
  <c r="AN792" i="3" s="1"/>
  <c r="AM792" i="3" s="1"/>
  <c r="AL792" i="3" s="1"/>
  <c r="AT819" i="3"/>
  <c r="AS819" i="3" s="1"/>
  <c r="AR819" i="3" s="1"/>
  <c r="AQ819" i="3" s="1"/>
  <c r="AP819" i="3" s="1"/>
  <c r="AO819" i="3" s="1"/>
  <c r="AN819" i="3" s="1"/>
  <c r="AM819" i="3" s="1"/>
  <c r="AL819" i="3" s="1"/>
  <c r="AI238" i="3"/>
  <c r="AJ238" i="3"/>
  <c r="AK238" i="3"/>
  <c r="AK899" i="3"/>
  <c r="AJ899" i="3"/>
  <c r="AI899" i="3"/>
  <c r="BK16" i="3"/>
  <c r="BJ16" i="3" s="1"/>
  <c r="BI16" i="3" s="1"/>
  <c r="BH16" i="3" s="1"/>
  <c r="BG16" i="3" s="1"/>
  <c r="BF16" i="3" s="1"/>
  <c r="BE16" i="3" s="1"/>
  <c r="BD16" i="3" s="1"/>
  <c r="BC16" i="3" s="1"/>
  <c r="AK852" i="3"/>
  <c r="AJ852" i="3"/>
  <c r="AI852" i="3"/>
  <c r="AT668" i="3"/>
  <c r="AS668" i="3" s="1"/>
  <c r="AR668" i="3" s="1"/>
  <c r="AQ668" i="3" s="1"/>
  <c r="AP668" i="3" s="1"/>
  <c r="AO668" i="3" s="1"/>
  <c r="AN668" i="3" s="1"/>
  <c r="AM668" i="3" s="1"/>
  <c r="AL668" i="3" s="1"/>
  <c r="AT67" i="3"/>
  <c r="AS67" i="3" s="1"/>
  <c r="AR67" i="3" s="1"/>
  <c r="AQ67" i="3" s="1"/>
  <c r="AP67" i="3" s="1"/>
  <c r="AO67" i="3" s="1"/>
  <c r="AN67" i="3" s="1"/>
  <c r="AM67" i="3" s="1"/>
  <c r="AL67" i="3" s="1"/>
  <c r="AT876" i="3"/>
  <c r="AS876" i="3" s="1"/>
  <c r="AR876" i="3" s="1"/>
  <c r="AQ876" i="3" s="1"/>
  <c r="AP876" i="3" s="1"/>
  <c r="AO876" i="3" s="1"/>
  <c r="AN876" i="3" s="1"/>
  <c r="AM876" i="3" s="1"/>
  <c r="AL876" i="3" s="1"/>
  <c r="AJ937" i="3"/>
  <c r="AK937" i="3"/>
  <c r="AI937" i="3"/>
  <c r="AT693" i="3"/>
  <c r="AS693" i="3" s="1"/>
  <c r="AR693" i="3" s="1"/>
  <c r="AQ693" i="3" s="1"/>
  <c r="AP693" i="3" s="1"/>
  <c r="AO693" i="3" s="1"/>
  <c r="AN693" i="3" s="1"/>
  <c r="AM693" i="3" s="1"/>
  <c r="AL693" i="3" s="1"/>
  <c r="AJ641" i="3"/>
  <c r="AK641" i="3"/>
  <c r="AI641" i="3"/>
  <c r="AI640" i="3"/>
  <c r="AJ640" i="3"/>
  <c r="AK640" i="3"/>
  <c r="AT254" i="3"/>
  <c r="AS254" i="3" s="1"/>
  <c r="AR254" i="3" s="1"/>
  <c r="AQ254" i="3" s="1"/>
  <c r="AP254" i="3" s="1"/>
  <c r="AO254" i="3" s="1"/>
  <c r="AN254" i="3" s="1"/>
  <c r="AM254" i="3" s="1"/>
  <c r="AL254" i="3" s="1"/>
  <c r="AI833" i="3"/>
  <c r="AJ833" i="3"/>
  <c r="AK833" i="3"/>
  <c r="AI847" i="3"/>
  <c r="AK847" i="3"/>
  <c r="AJ847" i="3"/>
  <c r="AJ706" i="3"/>
  <c r="AI706" i="3"/>
  <c r="AK706" i="3"/>
  <c r="BK88" i="3"/>
  <c r="BJ88" i="3" s="1"/>
  <c r="BI88" i="3" s="1"/>
  <c r="BH88" i="3" s="1"/>
  <c r="BG88" i="3" s="1"/>
  <c r="BF88" i="3" s="1"/>
  <c r="BE88" i="3" s="1"/>
  <c r="BD88" i="3" s="1"/>
  <c r="BC88" i="3" s="1"/>
  <c r="AT553" i="3"/>
  <c r="AS553" i="3" s="1"/>
  <c r="AR553" i="3" s="1"/>
  <c r="AQ553" i="3" s="1"/>
  <c r="AP553" i="3" s="1"/>
  <c r="AO553" i="3" s="1"/>
  <c r="AN553" i="3" s="1"/>
  <c r="AM553" i="3" s="1"/>
  <c r="AL553" i="3" s="1"/>
  <c r="AT304" i="3"/>
  <c r="AS304" i="3" s="1"/>
  <c r="AR304" i="3" s="1"/>
  <c r="AQ304" i="3" s="1"/>
  <c r="AP304" i="3" s="1"/>
  <c r="AO304" i="3" s="1"/>
  <c r="AN304" i="3" s="1"/>
  <c r="AM304" i="3" s="1"/>
  <c r="AL304" i="3" s="1"/>
  <c r="AT600" i="3"/>
  <c r="AS600" i="3" s="1"/>
  <c r="AR600" i="3" s="1"/>
  <c r="AQ600" i="3" s="1"/>
  <c r="AP600" i="3" s="1"/>
  <c r="AO600" i="3" s="1"/>
  <c r="AN600" i="3" s="1"/>
  <c r="AM600" i="3" s="1"/>
  <c r="AL600" i="3" s="1"/>
  <c r="AT956" i="3"/>
  <c r="AS956" i="3" s="1"/>
  <c r="AR956" i="3" s="1"/>
  <c r="AQ956" i="3" s="1"/>
  <c r="AP956" i="3" s="1"/>
  <c r="AO956" i="3" s="1"/>
  <c r="AN956" i="3" s="1"/>
  <c r="AM956" i="3" s="1"/>
  <c r="AL956" i="3" s="1"/>
  <c r="AT765" i="3"/>
  <c r="AS765" i="3" s="1"/>
  <c r="AR765" i="3" s="1"/>
  <c r="AQ765" i="3" s="1"/>
  <c r="AP765" i="3" s="1"/>
  <c r="AO765" i="3" s="1"/>
  <c r="AN765" i="3" s="1"/>
  <c r="AM765" i="3" s="1"/>
  <c r="AL765" i="3" s="1"/>
  <c r="AI615" i="3"/>
  <c r="AJ615" i="3"/>
  <c r="AK615" i="3"/>
  <c r="AT658" i="3"/>
  <c r="AS658" i="3" s="1"/>
  <c r="AR658" i="3" s="1"/>
  <c r="AQ658" i="3" s="1"/>
  <c r="AP658" i="3" s="1"/>
  <c r="AO658" i="3" s="1"/>
  <c r="AN658" i="3" s="1"/>
  <c r="AM658" i="3" s="1"/>
  <c r="AL658" i="3" s="1"/>
  <c r="AK474" i="3"/>
  <c r="AJ474" i="3"/>
  <c r="AI474" i="3"/>
  <c r="BK80" i="3"/>
  <c r="BJ80" i="3" s="1"/>
  <c r="BI80" i="3" s="1"/>
  <c r="BH80" i="3" s="1"/>
  <c r="BG80" i="3" s="1"/>
  <c r="BF80" i="3" s="1"/>
  <c r="BE80" i="3" s="1"/>
  <c r="BD80" i="3" s="1"/>
  <c r="BC80" i="3" s="1"/>
  <c r="AJ820" i="3"/>
  <c r="AK820" i="3"/>
  <c r="AI820" i="3"/>
  <c r="AI376" i="3"/>
  <c r="AJ376" i="3"/>
  <c r="AK376" i="3"/>
  <c r="AT288" i="3"/>
  <c r="AS288" i="3" s="1"/>
  <c r="AR288" i="3" s="1"/>
  <c r="AQ288" i="3" s="1"/>
  <c r="AP288" i="3" s="1"/>
  <c r="AO288" i="3" s="1"/>
  <c r="AN288" i="3" s="1"/>
  <c r="AM288" i="3" s="1"/>
  <c r="AL288" i="3" s="1"/>
  <c r="AT312" i="3"/>
  <c r="AS312" i="3" s="1"/>
  <c r="AR312" i="3" s="1"/>
  <c r="AQ312" i="3" s="1"/>
  <c r="AP312" i="3" s="1"/>
  <c r="AO312" i="3" s="1"/>
  <c r="AN312" i="3" s="1"/>
  <c r="AM312" i="3" s="1"/>
  <c r="AL312" i="3" s="1"/>
  <c r="AT521" i="3"/>
  <c r="AS521" i="3" s="1"/>
  <c r="AR521" i="3" s="1"/>
  <c r="AQ521" i="3" s="1"/>
  <c r="AP521" i="3" s="1"/>
  <c r="AO521" i="3" s="1"/>
  <c r="AN521" i="3" s="1"/>
  <c r="AM521" i="3" s="1"/>
  <c r="AL521" i="3" s="1"/>
  <c r="AT182" i="3"/>
  <c r="AS182" i="3" s="1"/>
  <c r="AR182" i="3" s="1"/>
  <c r="AQ182" i="3" s="1"/>
  <c r="AP182" i="3" s="1"/>
  <c r="AO182" i="3" s="1"/>
  <c r="AN182" i="3" s="1"/>
  <c r="AM182" i="3" s="1"/>
  <c r="AL182" i="3" s="1"/>
  <c r="AT496" i="3"/>
  <c r="AS496" i="3" s="1"/>
  <c r="AR496" i="3" s="1"/>
  <c r="AQ496" i="3" s="1"/>
  <c r="AP496" i="3" s="1"/>
  <c r="AO496" i="3" s="1"/>
  <c r="AN496" i="3" s="1"/>
  <c r="AM496" i="3" s="1"/>
  <c r="AL496" i="3" s="1"/>
  <c r="AT686" i="3"/>
  <c r="AS686" i="3" s="1"/>
  <c r="AR686" i="3" s="1"/>
  <c r="AQ686" i="3" s="1"/>
  <c r="AP686" i="3" s="1"/>
  <c r="AO686" i="3" s="1"/>
  <c r="AN686" i="3" s="1"/>
  <c r="AM686" i="3" s="1"/>
  <c r="AL686" i="3" s="1"/>
  <c r="AK297" i="3"/>
  <c r="AI297" i="3"/>
  <c r="AJ297" i="3"/>
  <c r="AT692" i="3"/>
  <c r="AS692" i="3" s="1"/>
  <c r="AR692" i="3" s="1"/>
  <c r="AQ692" i="3" s="1"/>
  <c r="AP692" i="3" s="1"/>
  <c r="AO692" i="3" s="1"/>
  <c r="AN692" i="3" s="1"/>
  <c r="AM692" i="3" s="1"/>
  <c r="AL692" i="3" s="1"/>
  <c r="AT631" i="3"/>
  <c r="AS631" i="3" s="1"/>
  <c r="AR631" i="3" s="1"/>
  <c r="AQ631" i="3" s="1"/>
  <c r="AP631" i="3" s="1"/>
  <c r="AO631" i="3" s="1"/>
  <c r="AN631" i="3" s="1"/>
  <c r="AM631" i="3" s="1"/>
  <c r="AL631" i="3" s="1"/>
  <c r="AI422" i="3"/>
  <c r="AJ422" i="3"/>
  <c r="AK422" i="3"/>
  <c r="AT790" i="3"/>
  <c r="AS790" i="3" s="1"/>
  <c r="AR790" i="3" s="1"/>
  <c r="AQ790" i="3" s="1"/>
  <c r="AP790" i="3" s="1"/>
  <c r="AO790" i="3" s="1"/>
  <c r="AN790" i="3" s="1"/>
  <c r="AM790" i="3" s="1"/>
  <c r="AL790" i="3" s="1"/>
  <c r="AJ807" i="3"/>
  <c r="AK807" i="3"/>
  <c r="AI807" i="3"/>
  <c r="AK815" i="3"/>
  <c r="AJ815" i="3"/>
  <c r="AI815" i="3"/>
  <c r="AT325" i="3"/>
  <c r="AS325" i="3" s="1"/>
  <c r="AR325" i="3" s="1"/>
  <c r="AQ325" i="3" s="1"/>
  <c r="AP325" i="3" s="1"/>
  <c r="AO325" i="3" s="1"/>
  <c r="AN325" i="3" s="1"/>
  <c r="AM325" i="3" s="1"/>
  <c r="AL325" i="3" s="1"/>
  <c r="AT307" i="3"/>
  <c r="AS307" i="3" s="1"/>
  <c r="AR307" i="3" s="1"/>
  <c r="AQ307" i="3" s="1"/>
  <c r="AP307" i="3" s="1"/>
  <c r="AO307" i="3" s="1"/>
  <c r="AN307" i="3" s="1"/>
  <c r="AM307" i="3" s="1"/>
  <c r="AL307" i="3" s="1"/>
  <c r="AT648" i="3"/>
  <c r="AS648" i="3" s="1"/>
  <c r="AR648" i="3" s="1"/>
  <c r="AQ648" i="3" s="1"/>
  <c r="AP648" i="3" s="1"/>
  <c r="AO648" i="3" s="1"/>
  <c r="AN648" i="3" s="1"/>
  <c r="AM648" i="3" s="1"/>
  <c r="AL648" i="3" s="1"/>
  <c r="AT42" i="3"/>
  <c r="AS42" i="3" s="1"/>
  <c r="AR42" i="3" s="1"/>
  <c r="AQ42" i="3" s="1"/>
  <c r="AP42" i="3" s="1"/>
  <c r="AO42" i="3" s="1"/>
  <c r="AN42" i="3" s="1"/>
  <c r="AM42" i="3" s="1"/>
  <c r="AL42" i="3" s="1"/>
  <c r="AT516" i="3"/>
  <c r="AS516" i="3" s="1"/>
  <c r="AR516" i="3" s="1"/>
  <c r="AQ516" i="3" s="1"/>
  <c r="AP516" i="3" s="1"/>
  <c r="AO516" i="3" s="1"/>
  <c r="AN516" i="3" s="1"/>
  <c r="AM516" i="3" s="1"/>
  <c r="AL516" i="3" s="1"/>
  <c r="AK704" i="3"/>
  <c r="AI704" i="3"/>
  <c r="AJ704" i="3"/>
  <c r="AT869" i="3"/>
  <c r="AS869" i="3" s="1"/>
  <c r="AR869" i="3" s="1"/>
  <c r="AQ869" i="3" s="1"/>
  <c r="AP869" i="3" s="1"/>
  <c r="AO869" i="3" s="1"/>
  <c r="AN869" i="3" s="1"/>
  <c r="AM869" i="3" s="1"/>
  <c r="AL869" i="3" s="1"/>
  <c r="BK52" i="3"/>
  <c r="BJ52" i="3" s="1"/>
  <c r="BI52" i="3" s="1"/>
  <c r="BH52" i="3" s="1"/>
  <c r="BG52" i="3" s="1"/>
  <c r="BF52" i="3" s="1"/>
  <c r="BE52" i="3" s="1"/>
  <c r="BD52" i="3" s="1"/>
  <c r="BC52" i="3" s="1"/>
  <c r="AT21" i="3"/>
  <c r="AS21" i="3" s="1"/>
  <c r="AR21" i="3" s="1"/>
  <c r="AQ21" i="3" s="1"/>
  <c r="AP21" i="3" s="1"/>
  <c r="AO21" i="3" s="1"/>
  <c r="AN21" i="3" s="1"/>
  <c r="AM21" i="3" s="1"/>
  <c r="AL21" i="3" s="1"/>
  <c r="AK34" i="3"/>
  <c r="AI34" i="3"/>
  <c r="AJ34" i="3"/>
  <c r="AT532" i="3"/>
  <c r="AS532" i="3" s="1"/>
  <c r="AR532" i="3" s="1"/>
  <c r="AQ532" i="3" s="1"/>
  <c r="AP532" i="3" s="1"/>
  <c r="AO532" i="3" s="1"/>
  <c r="AN532" i="3" s="1"/>
  <c r="AM532" i="3" s="1"/>
  <c r="AL532" i="3" s="1"/>
  <c r="AT656" i="3"/>
  <c r="AS656" i="3" s="1"/>
  <c r="AR656" i="3" s="1"/>
  <c r="AQ656" i="3" s="1"/>
  <c r="AP656" i="3" s="1"/>
  <c r="AO656" i="3" s="1"/>
  <c r="AN656" i="3" s="1"/>
  <c r="AM656" i="3" s="1"/>
  <c r="AL656" i="3" s="1"/>
  <c r="AT340" i="3"/>
  <c r="AS340" i="3" s="1"/>
  <c r="AR340" i="3" s="1"/>
  <c r="AQ340" i="3" s="1"/>
  <c r="AP340" i="3" s="1"/>
  <c r="AO340" i="3" s="1"/>
  <c r="AN340" i="3" s="1"/>
  <c r="AM340" i="3" s="1"/>
  <c r="AL340" i="3" s="1"/>
  <c r="AT210" i="3"/>
  <c r="AS210" i="3" s="1"/>
  <c r="AR210" i="3" s="1"/>
  <c r="AQ210" i="3" s="1"/>
  <c r="AP210" i="3" s="1"/>
  <c r="AO210" i="3" s="1"/>
  <c r="AN210" i="3" s="1"/>
  <c r="AM210" i="3" s="1"/>
  <c r="AL210" i="3" s="1"/>
  <c r="BK95" i="3"/>
  <c r="BJ95" i="3" s="1"/>
  <c r="BI95" i="3" s="1"/>
  <c r="BH95" i="3" s="1"/>
  <c r="BG95" i="3" s="1"/>
  <c r="BF95" i="3" s="1"/>
  <c r="BE95" i="3" s="1"/>
  <c r="BD95" i="3" s="1"/>
  <c r="BC95" i="3" s="1"/>
  <c r="BK58" i="3"/>
  <c r="BJ58" i="3" s="1"/>
  <c r="BI58" i="3" s="1"/>
  <c r="BH58" i="3" s="1"/>
  <c r="BG58" i="3" s="1"/>
  <c r="BF58" i="3" s="1"/>
  <c r="BE58" i="3" s="1"/>
  <c r="BD58" i="3" s="1"/>
  <c r="BC58" i="3" s="1"/>
  <c r="AT629" i="3"/>
  <c r="AS629" i="3" s="1"/>
  <c r="AR629" i="3" s="1"/>
  <c r="AQ629" i="3" s="1"/>
  <c r="AP629" i="3" s="1"/>
  <c r="AO629" i="3" s="1"/>
  <c r="AN629" i="3" s="1"/>
  <c r="AM629" i="3" s="1"/>
  <c r="AL629" i="3" s="1"/>
  <c r="AT393" i="3"/>
  <c r="AS393" i="3" s="1"/>
  <c r="AR393" i="3" s="1"/>
  <c r="AQ393" i="3" s="1"/>
  <c r="AP393" i="3" s="1"/>
  <c r="AO393" i="3" s="1"/>
  <c r="AN393" i="3" s="1"/>
  <c r="AM393" i="3" s="1"/>
  <c r="AL393" i="3" s="1"/>
  <c r="AT408" i="3"/>
  <c r="AS408" i="3" s="1"/>
  <c r="AR408" i="3" s="1"/>
  <c r="AQ408" i="3" s="1"/>
  <c r="AP408" i="3" s="1"/>
  <c r="AO408" i="3" s="1"/>
  <c r="AN408" i="3" s="1"/>
  <c r="AM408" i="3" s="1"/>
  <c r="AL408" i="3" s="1"/>
  <c r="AT118" i="3"/>
  <c r="AS118" i="3" s="1"/>
  <c r="AR118" i="3" s="1"/>
  <c r="AQ118" i="3" s="1"/>
  <c r="AP118" i="3" s="1"/>
  <c r="AO118" i="3" s="1"/>
  <c r="AN118" i="3" s="1"/>
  <c r="AM118" i="3" s="1"/>
  <c r="AL118" i="3" s="1"/>
  <c r="BK102" i="3"/>
  <c r="BJ102" i="3" s="1"/>
  <c r="BI102" i="3" s="1"/>
  <c r="BH102" i="3" s="1"/>
  <c r="BG102" i="3" s="1"/>
  <c r="BF102" i="3" s="1"/>
  <c r="BE102" i="3" s="1"/>
  <c r="BD102" i="3" s="1"/>
  <c r="BC102" i="3" s="1"/>
  <c r="AT281" i="3"/>
  <c r="AS281" i="3" s="1"/>
  <c r="AR281" i="3" s="1"/>
  <c r="AQ281" i="3" s="1"/>
  <c r="AP281" i="3" s="1"/>
  <c r="AO281" i="3" s="1"/>
  <c r="AN281" i="3" s="1"/>
  <c r="AM281" i="3" s="1"/>
  <c r="AL281" i="3" s="1"/>
  <c r="AT700" i="3"/>
  <c r="AS700" i="3" s="1"/>
  <c r="AR700" i="3" s="1"/>
  <c r="AQ700" i="3" s="1"/>
  <c r="AP700" i="3" s="1"/>
  <c r="AO700" i="3" s="1"/>
  <c r="AN700" i="3" s="1"/>
  <c r="AM700" i="3" s="1"/>
  <c r="AL700" i="3" s="1"/>
  <c r="AT197" i="3"/>
  <c r="AS197" i="3" s="1"/>
  <c r="AR197" i="3" s="1"/>
  <c r="AQ197" i="3" s="1"/>
  <c r="AP197" i="3" s="1"/>
  <c r="AO197" i="3" s="1"/>
  <c r="AN197" i="3" s="1"/>
  <c r="AM197" i="3" s="1"/>
  <c r="AL197" i="3" s="1"/>
  <c r="AK691" i="3"/>
  <c r="AI691" i="3"/>
  <c r="AJ691" i="3"/>
  <c r="AK627" i="3"/>
  <c r="AI627" i="3"/>
  <c r="AJ627" i="3"/>
  <c r="AJ222" i="3"/>
  <c r="AK222" i="3"/>
  <c r="AI222" i="3"/>
  <c r="AT38" i="3"/>
  <c r="AS38" i="3" s="1"/>
  <c r="AR38" i="3" s="1"/>
  <c r="AQ38" i="3" s="1"/>
  <c r="AP38" i="3" s="1"/>
  <c r="AO38" i="3" s="1"/>
  <c r="AN38" i="3" s="1"/>
  <c r="AM38" i="3" s="1"/>
  <c r="AL38" i="3" s="1"/>
  <c r="AT448" i="3"/>
  <c r="AS448" i="3" s="1"/>
  <c r="AR448" i="3" s="1"/>
  <c r="AQ448" i="3" s="1"/>
  <c r="AP448" i="3" s="1"/>
  <c r="AO448" i="3" s="1"/>
  <c r="AN448" i="3" s="1"/>
  <c r="AM448" i="3" s="1"/>
  <c r="AL448" i="3" s="1"/>
  <c r="AK519" i="3"/>
  <c r="AJ519" i="3"/>
  <c r="AI519" i="3"/>
  <c r="AK320" i="3"/>
  <c r="AI320" i="3"/>
  <c r="AJ320" i="3"/>
  <c r="AK466" i="3"/>
  <c r="AI466" i="3"/>
  <c r="AJ466" i="3"/>
  <c r="AT135" i="3"/>
  <c r="AS135" i="3" s="1"/>
  <c r="AR135" i="3" s="1"/>
  <c r="AQ135" i="3" s="1"/>
  <c r="AP135" i="3" s="1"/>
  <c r="AO135" i="3" s="1"/>
  <c r="AN135" i="3" s="1"/>
  <c r="AM135" i="3" s="1"/>
  <c r="AL135" i="3" s="1"/>
  <c r="BK13" i="3"/>
  <c r="BJ13" i="3" s="1"/>
  <c r="BI13" i="3" s="1"/>
  <c r="BH13" i="3" s="1"/>
  <c r="BG13" i="3" s="1"/>
  <c r="BF13" i="3" s="1"/>
  <c r="BE13" i="3" s="1"/>
  <c r="BD13" i="3" s="1"/>
  <c r="BC13" i="3" s="1"/>
  <c r="BK54" i="3"/>
  <c r="BJ54" i="3" s="1"/>
  <c r="BI54" i="3" s="1"/>
  <c r="BH54" i="3" s="1"/>
  <c r="BG54" i="3" s="1"/>
  <c r="BF54" i="3" s="1"/>
  <c r="BE54" i="3" s="1"/>
  <c r="BD54" i="3" s="1"/>
  <c r="BC54" i="3" s="1"/>
  <c r="AT345" i="3"/>
  <c r="AS345" i="3" s="1"/>
  <c r="AR345" i="3" s="1"/>
  <c r="AQ345" i="3" s="1"/>
  <c r="AP345" i="3" s="1"/>
  <c r="AO345" i="3" s="1"/>
  <c r="AN345" i="3" s="1"/>
  <c r="AM345" i="3" s="1"/>
  <c r="AL345" i="3" s="1"/>
  <c r="AI734" i="3"/>
  <c r="AJ734" i="3"/>
  <c r="AK734" i="3"/>
  <c r="AT147" i="3"/>
  <c r="AS147" i="3" s="1"/>
  <c r="AR147" i="3" s="1"/>
  <c r="AQ147" i="3" s="1"/>
  <c r="AP147" i="3" s="1"/>
  <c r="AO147" i="3" s="1"/>
  <c r="AN147" i="3" s="1"/>
  <c r="AM147" i="3" s="1"/>
  <c r="AL147" i="3" s="1"/>
  <c r="AK507" i="3"/>
  <c r="AI507" i="3"/>
  <c r="AJ507" i="3"/>
  <c r="AK576" i="3"/>
  <c r="AI576" i="3"/>
  <c r="AJ576" i="3"/>
  <c r="AT306" i="3"/>
  <c r="AS306" i="3" s="1"/>
  <c r="AR306" i="3" s="1"/>
  <c r="AQ306" i="3" s="1"/>
  <c r="AP306" i="3" s="1"/>
  <c r="AO306" i="3" s="1"/>
  <c r="AN306" i="3" s="1"/>
  <c r="AM306" i="3" s="1"/>
  <c r="AL306" i="3" s="1"/>
  <c r="AT179" i="3"/>
  <c r="AS179" i="3" s="1"/>
  <c r="AR179" i="3" s="1"/>
  <c r="AQ179" i="3" s="1"/>
  <c r="AP179" i="3" s="1"/>
  <c r="AO179" i="3" s="1"/>
  <c r="AN179" i="3" s="1"/>
  <c r="AM179" i="3" s="1"/>
  <c r="AL179" i="3" s="1"/>
  <c r="AI162" i="3"/>
  <c r="AK162" i="3"/>
  <c r="AJ162" i="3"/>
  <c r="AT86" i="3"/>
  <c r="AS86" i="3" s="1"/>
  <c r="AR86" i="3" s="1"/>
  <c r="AQ86" i="3" s="1"/>
  <c r="AP86" i="3" s="1"/>
  <c r="AO86" i="3" s="1"/>
  <c r="AN86" i="3" s="1"/>
  <c r="AM86" i="3" s="1"/>
  <c r="AL86" i="3" s="1"/>
  <c r="AT108" i="3"/>
  <c r="AS108" i="3" s="1"/>
  <c r="AR108" i="3" s="1"/>
  <c r="AQ108" i="3" s="1"/>
  <c r="AP108" i="3" s="1"/>
  <c r="AO108" i="3" s="1"/>
  <c r="AN108" i="3" s="1"/>
  <c r="AM108" i="3" s="1"/>
  <c r="AL108" i="3" s="1"/>
  <c r="AT683" i="3"/>
  <c r="AS683" i="3" s="1"/>
  <c r="AR683" i="3" s="1"/>
  <c r="AQ683" i="3" s="1"/>
  <c r="AP683" i="3" s="1"/>
  <c r="AO683" i="3" s="1"/>
  <c r="AN683" i="3" s="1"/>
  <c r="AM683" i="3" s="1"/>
  <c r="AL683" i="3" s="1"/>
  <c r="AT528" i="3"/>
  <c r="AS528" i="3" s="1"/>
  <c r="AR528" i="3" s="1"/>
  <c r="AQ528" i="3" s="1"/>
  <c r="AP528" i="3" s="1"/>
  <c r="AO528" i="3" s="1"/>
  <c r="AN528" i="3" s="1"/>
  <c r="AM528" i="3" s="1"/>
  <c r="AL528" i="3" s="1"/>
  <c r="AT936" i="3"/>
  <c r="AS936" i="3" s="1"/>
  <c r="AR936" i="3" s="1"/>
  <c r="AQ936" i="3" s="1"/>
  <c r="AP936" i="3" s="1"/>
  <c r="AO936" i="3" s="1"/>
  <c r="AN936" i="3" s="1"/>
  <c r="AM936" i="3" s="1"/>
  <c r="AL936" i="3" s="1"/>
  <c r="AT766" i="3"/>
  <c r="AS766" i="3" s="1"/>
  <c r="AR766" i="3" s="1"/>
  <c r="AQ766" i="3" s="1"/>
  <c r="AP766" i="3" s="1"/>
  <c r="AO766" i="3" s="1"/>
  <c r="AN766" i="3" s="1"/>
  <c r="AM766" i="3" s="1"/>
  <c r="AL766" i="3" s="1"/>
  <c r="AT771" i="3"/>
  <c r="AS771" i="3" s="1"/>
  <c r="AR771" i="3" s="1"/>
  <c r="AQ771" i="3" s="1"/>
  <c r="AP771" i="3" s="1"/>
  <c r="AO771" i="3" s="1"/>
  <c r="AN771" i="3" s="1"/>
  <c r="AM771" i="3" s="1"/>
  <c r="AL771" i="3" s="1"/>
  <c r="AT394" i="3"/>
  <c r="AS394" i="3" s="1"/>
  <c r="AR394" i="3" s="1"/>
  <c r="AQ394" i="3" s="1"/>
  <c r="AP394" i="3" s="1"/>
  <c r="AO394" i="3" s="1"/>
  <c r="AN394" i="3" s="1"/>
  <c r="AM394" i="3" s="1"/>
  <c r="AL394" i="3" s="1"/>
  <c r="AT473" i="3"/>
  <c r="AS473" i="3" s="1"/>
  <c r="AR473" i="3" s="1"/>
  <c r="AQ473" i="3" s="1"/>
  <c r="AP473" i="3" s="1"/>
  <c r="AO473" i="3" s="1"/>
  <c r="AN473" i="3" s="1"/>
  <c r="AM473" i="3" s="1"/>
  <c r="AL473" i="3" s="1"/>
  <c r="AT202" i="3"/>
  <c r="AS202" i="3" s="1"/>
  <c r="AR202" i="3" s="1"/>
  <c r="AQ202" i="3" s="1"/>
  <c r="AP202" i="3" s="1"/>
  <c r="AO202" i="3" s="1"/>
  <c r="AN202" i="3" s="1"/>
  <c r="AM202" i="3" s="1"/>
  <c r="AL202" i="3" s="1"/>
  <c r="AT102" i="3"/>
  <c r="AS102" i="3" s="1"/>
  <c r="AR102" i="3" s="1"/>
  <c r="AQ102" i="3" s="1"/>
  <c r="AP102" i="3" s="1"/>
  <c r="AO102" i="3" s="1"/>
  <c r="AN102" i="3" s="1"/>
  <c r="AM102" i="3" s="1"/>
  <c r="AL102" i="3" s="1"/>
  <c r="AT90" i="3"/>
  <c r="AS90" i="3" s="1"/>
  <c r="AR90" i="3" s="1"/>
  <c r="AQ90" i="3" s="1"/>
  <c r="AP90" i="3" s="1"/>
  <c r="AO90" i="3" s="1"/>
  <c r="AN90" i="3" s="1"/>
  <c r="AM90" i="3" s="1"/>
  <c r="AL90" i="3" s="1"/>
  <c r="AT137" i="3"/>
  <c r="AS137" i="3" s="1"/>
  <c r="AR137" i="3" s="1"/>
  <c r="AQ137" i="3" s="1"/>
  <c r="AP137" i="3" s="1"/>
  <c r="AO137" i="3" s="1"/>
  <c r="AN137" i="3" s="1"/>
  <c r="AM137" i="3" s="1"/>
  <c r="AL137" i="3" s="1"/>
  <c r="BK42" i="3"/>
  <c r="BJ42" i="3" s="1"/>
  <c r="BI42" i="3" s="1"/>
  <c r="BH42" i="3" s="1"/>
  <c r="BG42" i="3" s="1"/>
  <c r="BF42" i="3" s="1"/>
  <c r="BE42" i="3" s="1"/>
  <c r="BD42" i="3" s="1"/>
  <c r="BC42" i="3" s="1"/>
  <c r="AT577" i="3"/>
  <c r="AS577" i="3" s="1"/>
  <c r="AR577" i="3" s="1"/>
  <c r="AQ577" i="3" s="1"/>
  <c r="AP577" i="3" s="1"/>
  <c r="AO577" i="3" s="1"/>
  <c r="AN577" i="3" s="1"/>
  <c r="AM577" i="3" s="1"/>
  <c r="AL577" i="3" s="1"/>
  <c r="AT326" i="3"/>
  <c r="AS326" i="3" s="1"/>
  <c r="AR326" i="3" s="1"/>
  <c r="AQ326" i="3" s="1"/>
  <c r="AP326" i="3" s="1"/>
  <c r="AO326" i="3" s="1"/>
  <c r="AN326" i="3" s="1"/>
  <c r="AM326" i="3" s="1"/>
  <c r="AL326" i="3" s="1"/>
  <c r="AT930" i="3"/>
  <c r="AS930" i="3" s="1"/>
  <c r="AR930" i="3" s="1"/>
  <c r="AQ930" i="3" s="1"/>
  <c r="AP930" i="3" s="1"/>
  <c r="AO930" i="3" s="1"/>
  <c r="AN930" i="3" s="1"/>
  <c r="AM930" i="3" s="1"/>
  <c r="AL930" i="3" s="1"/>
  <c r="AT215" i="3"/>
  <c r="AS215" i="3" s="1"/>
  <c r="AR215" i="3" s="1"/>
  <c r="AQ215" i="3" s="1"/>
  <c r="AP215" i="3" s="1"/>
  <c r="AO215" i="3" s="1"/>
  <c r="AN215" i="3" s="1"/>
  <c r="AM215" i="3" s="1"/>
  <c r="AL215" i="3" s="1"/>
  <c r="AT736" i="3"/>
  <c r="AS736" i="3" s="1"/>
  <c r="AR736" i="3" s="1"/>
  <c r="AQ736" i="3" s="1"/>
  <c r="AP736" i="3" s="1"/>
  <c r="AO736" i="3" s="1"/>
  <c r="AN736" i="3" s="1"/>
  <c r="AM736" i="3" s="1"/>
  <c r="AL736" i="3" s="1"/>
  <c r="AT517" i="3"/>
  <c r="AS517" i="3" s="1"/>
  <c r="AR517" i="3" s="1"/>
  <c r="AQ517" i="3" s="1"/>
  <c r="AP517" i="3" s="1"/>
  <c r="AO517" i="3" s="1"/>
  <c r="AN517" i="3" s="1"/>
  <c r="AM517" i="3" s="1"/>
  <c r="AL517" i="3" s="1"/>
  <c r="AT580" i="3"/>
  <c r="AS580" i="3" s="1"/>
  <c r="AR580" i="3" s="1"/>
  <c r="AQ580" i="3" s="1"/>
  <c r="AP580" i="3" s="1"/>
  <c r="AO580" i="3" s="1"/>
  <c r="AN580" i="3" s="1"/>
  <c r="AM580" i="3" s="1"/>
  <c r="AL580" i="3" s="1"/>
  <c r="AK294" i="3"/>
  <c r="AI294" i="3"/>
  <c r="AJ294" i="3"/>
  <c r="AK505" i="3"/>
  <c r="AJ505" i="3"/>
  <c r="AI505" i="3"/>
  <c r="AI107" i="3"/>
  <c r="AK107" i="3"/>
  <c r="AJ107" i="3"/>
  <c r="BK43" i="3"/>
  <c r="BJ43" i="3" s="1"/>
  <c r="BI43" i="3" s="1"/>
  <c r="BH43" i="3" s="1"/>
  <c r="BG43" i="3" s="1"/>
  <c r="BF43" i="3" s="1"/>
  <c r="BE43" i="3" s="1"/>
  <c r="BD43" i="3" s="1"/>
  <c r="BC43" i="3" s="1"/>
  <c r="AI542" i="3"/>
  <c r="AJ542" i="3"/>
  <c r="AK542" i="3"/>
  <c r="AT22" i="3"/>
  <c r="AS22" i="3" s="1"/>
  <c r="AR22" i="3" s="1"/>
  <c r="AQ22" i="3" s="1"/>
  <c r="AP22" i="3" s="1"/>
  <c r="AO22" i="3" s="1"/>
  <c r="AN22" i="3" s="1"/>
  <c r="AM22" i="3" s="1"/>
  <c r="AL22" i="3" s="1"/>
  <c r="AT940" i="3"/>
  <c r="AS940" i="3" s="1"/>
  <c r="AR940" i="3" s="1"/>
  <c r="AQ940" i="3" s="1"/>
  <c r="AP940" i="3" s="1"/>
  <c r="AO940" i="3" s="1"/>
  <c r="AN940" i="3" s="1"/>
  <c r="AM940" i="3" s="1"/>
  <c r="AL940" i="3" s="1"/>
  <c r="AJ953" i="3"/>
  <c r="AK953" i="3"/>
  <c r="AI953" i="3"/>
  <c r="AT94" i="3"/>
  <c r="AS94" i="3" s="1"/>
  <c r="AR94" i="3" s="1"/>
  <c r="AQ94" i="3" s="1"/>
  <c r="AP94" i="3" s="1"/>
  <c r="AO94" i="3" s="1"/>
  <c r="AN94" i="3" s="1"/>
  <c r="AM94" i="3" s="1"/>
  <c r="AL94" i="3" s="1"/>
  <c r="AK184" i="3"/>
  <c r="AI184" i="3"/>
  <c r="AJ184" i="3"/>
  <c r="AT424" i="3"/>
  <c r="AS424" i="3" s="1"/>
  <c r="AR424" i="3" s="1"/>
  <c r="AQ424" i="3" s="1"/>
  <c r="AP424" i="3" s="1"/>
  <c r="AO424" i="3" s="1"/>
  <c r="AN424" i="3" s="1"/>
  <c r="AM424" i="3" s="1"/>
  <c r="AL424" i="3" s="1"/>
  <c r="AT929" i="3"/>
  <c r="AS929" i="3" s="1"/>
  <c r="AR929" i="3" s="1"/>
  <c r="AQ929" i="3" s="1"/>
  <c r="AP929" i="3" s="1"/>
  <c r="AO929" i="3" s="1"/>
  <c r="AN929" i="3" s="1"/>
  <c r="AM929" i="3" s="1"/>
  <c r="AL929" i="3" s="1"/>
  <c r="I222" i="3"/>
  <c r="AF222" i="3"/>
  <c r="AC222" i="3"/>
  <c r="AC226" i="3"/>
  <c r="K226" i="3"/>
  <c r="AF226" i="3"/>
  <c r="AF947" i="3"/>
  <c r="AC947" i="3"/>
  <c r="K947" i="3"/>
  <c r="AF118" i="3"/>
  <c r="AC118" i="3"/>
  <c r="I118" i="3"/>
  <c r="K633" i="3"/>
  <c r="AC633" i="3"/>
  <c r="AF633" i="3"/>
  <c r="K872" i="3"/>
  <c r="AF872" i="3"/>
  <c r="AC872" i="3"/>
  <c r="AF771" i="3"/>
  <c r="AC771" i="3"/>
  <c r="K771" i="3"/>
  <c r="AF462" i="3"/>
  <c r="AC462" i="3"/>
  <c r="K462" i="3"/>
  <c r="AF950" i="3"/>
  <c r="AC950" i="3"/>
  <c r="K950" i="3"/>
  <c r="AF199" i="3"/>
  <c r="AC199" i="3"/>
  <c r="I199" i="3"/>
  <c r="AF483" i="3"/>
  <c r="K483" i="3"/>
  <c r="AC483" i="3"/>
  <c r="AT923" i="3"/>
  <c r="AS923" i="3" s="1"/>
  <c r="AR923" i="3" s="1"/>
  <c r="AQ923" i="3" s="1"/>
  <c r="AP923" i="3" s="1"/>
  <c r="AO923" i="3" s="1"/>
  <c r="AN923" i="3" s="1"/>
  <c r="AM923" i="3" s="1"/>
  <c r="AL923" i="3" s="1"/>
  <c r="AF469" i="3"/>
  <c r="K469" i="3"/>
  <c r="AC469" i="3"/>
  <c r="AF739" i="3"/>
  <c r="I739" i="3"/>
  <c r="AC739" i="3"/>
  <c r="AF599" i="3"/>
  <c r="AC599" i="3"/>
  <c r="K599" i="3"/>
  <c r="AF225" i="3"/>
  <c r="AC225" i="3"/>
  <c r="I225" i="3"/>
  <c r="AJ939" i="3"/>
  <c r="AK939" i="3"/>
  <c r="AI939" i="3"/>
  <c r="AT834" i="3"/>
  <c r="AS834" i="3" s="1"/>
  <c r="AR834" i="3" s="1"/>
  <c r="AQ834" i="3" s="1"/>
  <c r="AP834" i="3" s="1"/>
  <c r="AO834" i="3" s="1"/>
  <c r="AN834" i="3" s="1"/>
  <c r="AM834" i="3" s="1"/>
  <c r="AL834" i="3" s="1"/>
  <c r="AT775" i="3"/>
  <c r="AS775" i="3" s="1"/>
  <c r="AR775" i="3" s="1"/>
  <c r="AQ775" i="3" s="1"/>
  <c r="AP775" i="3" s="1"/>
  <c r="AO775" i="3" s="1"/>
  <c r="AN775" i="3" s="1"/>
  <c r="AM775" i="3" s="1"/>
  <c r="AL775" i="3" s="1"/>
  <c r="AT721" i="3"/>
  <c r="AS721" i="3" s="1"/>
  <c r="AR721" i="3" s="1"/>
  <c r="AQ721" i="3" s="1"/>
  <c r="AP721" i="3" s="1"/>
  <c r="AO721" i="3" s="1"/>
  <c r="AN721" i="3" s="1"/>
  <c r="AM721" i="3" s="1"/>
  <c r="AL721" i="3" s="1"/>
  <c r="AT709" i="3"/>
  <c r="AS709" i="3" s="1"/>
  <c r="AR709" i="3" s="1"/>
  <c r="AQ709" i="3" s="1"/>
  <c r="AP709" i="3" s="1"/>
  <c r="AO709" i="3" s="1"/>
  <c r="AN709" i="3" s="1"/>
  <c r="AM709" i="3" s="1"/>
  <c r="AL709" i="3" s="1"/>
  <c r="AT901" i="3"/>
  <c r="AS901" i="3" s="1"/>
  <c r="AR901" i="3" s="1"/>
  <c r="AQ901" i="3" s="1"/>
  <c r="AP901" i="3" s="1"/>
  <c r="AO901" i="3" s="1"/>
  <c r="AN901" i="3" s="1"/>
  <c r="AM901" i="3" s="1"/>
  <c r="AL901" i="3" s="1"/>
  <c r="AT772" i="3"/>
  <c r="AS772" i="3" s="1"/>
  <c r="AR772" i="3" s="1"/>
  <c r="AQ772" i="3" s="1"/>
  <c r="AP772" i="3" s="1"/>
  <c r="AO772" i="3" s="1"/>
  <c r="AN772" i="3" s="1"/>
  <c r="AM772" i="3" s="1"/>
  <c r="AL772" i="3" s="1"/>
  <c r="AT258" i="3"/>
  <c r="AS258" i="3" s="1"/>
  <c r="AR258" i="3" s="1"/>
  <c r="AQ258" i="3" s="1"/>
  <c r="AP258" i="3" s="1"/>
  <c r="AO258" i="3" s="1"/>
  <c r="AN258" i="3" s="1"/>
  <c r="AM258" i="3" s="1"/>
  <c r="AL258" i="3" s="1"/>
  <c r="AT780" i="3"/>
  <c r="AS780" i="3" s="1"/>
  <c r="AR780" i="3" s="1"/>
  <c r="AQ780" i="3" s="1"/>
  <c r="AP780" i="3" s="1"/>
  <c r="AO780" i="3" s="1"/>
  <c r="AN780" i="3" s="1"/>
  <c r="AM780" i="3" s="1"/>
  <c r="AL780" i="3" s="1"/>
  <c r="AT136" i="3"/>
  <c r="AS136" i="3" s="1"/>
  <c r="AR136" i="3" s="1"/>
  <c r="AQ136" i="3" s="1"/>
  <c r="AP136" i="3" s="1"/>
  <c r="AO136" i="3" s="1"/>
  <c r="AN136" i="3" s="1"/>
  <c r="AM136" i="3" s="1"/>
  <c r="AL136" i="3" s="1"/>
  <c r="AI27" i="3"/>
  <c r="AJ27" i="3"/>
  <c r="AK27" i="3"/>
  <c r="AK812" i="3"/>
  <c r="AI812" i="3"/>
  <c r="AJ812" i="3"/>
  <c r="AK779" i="3"/>
  <c r="AJ779" i="3"/>
  <c r="AI779" i="3"/>
  <c r="AT938" i="3"/>
  <c r="AS938" i="3" s="1"/>
  <c r="AR938" i="3" s="1"/>
  <c r="AQ938" i="3" s="1"/>
  <c r="AP938" i="3" s="1"/>
  <c r="AO938" i="3" s="1"/>
  <c r="AN938" i="3" s="1"/>
  <c r="AM938" i="3" s="1"/>
  <c r="AL938" i="3" s="1"/>
  <c r="AT845" i="3"/>
  <c r="AS845" i="3" s="1"/>
  <c r="AR845" i="3" s="1"/>
  <c r="AQ845" i="3" s="1"/>
  <c r="AP845" i="3" s="1"/>
  <c r="AO845" i="3" s="1"/>
  <c r="AN845" i="3" s="1"/>
  <c r="AM845" i="3" s="1"/>
  <c r="AL845" i="3" s="1"/>
  <c r="AT946" i="3"/>
  <c r="AS946" i="3" s="1"/>
  <c r="AR946" i="3" s="1"/>
  <c r="AQ946" i="3" s="1"/>
  <c r="AP946" i="3" s="1"/>
  <c r="AO946" i="3" s="1"/>
  <c r="AN946" i="3" s="1"/>
  <c r="AM946" i="3" s="1"/>
  <c r="AL946" i="3" s="1"/>
  <c r="AT798" i="3"/>
  <c r="AS798" i="3" s="1"/>
  <c r="AR798" i="3" s="1"/>
  <c r="AQ798" i="3" s="1"/>
  <c r="AP798" i="3" s="1"/>
  <c r="AO798" i="3" s="1"/>
  <c r="AN798" i="3" s="1"/>
  <c r="AM798" i="3" s="1"/>
  <c r="AL798" i="3" s="1"/>
  <c r="AT639" i="3"/>
  <c r="AS639" i="3" s="1"/>
  <c r="AR639" i="3" s="1"/>
  <c r="AQ639" i="3" s="1"/>
  <c r="AP639" i="3" s="1"/>
  <c r="AO639" i="3" s="1"/>
  <c r="AN639" i="3" s="1"/>
  <c r="AM639" i="3" s="1"/>
  <c r="AL639" i="3" s="1"/>
  <c r="AT554" i="3"/>
  <c r="AS554" i="3" s="1"/>
  <c r="AR554" i="3" s="1"/>
  <c r="AQ554" i="3" s="1"/>
  <c r="AP554" i="3" s="1"/>
  <c r="AO554" i="3" s="1"/>
  <c r="AN554" i="3" s="1"/>
  <c r="AM554" i="3" s="1"/>
  <c r="AL554" i="3" s="1"/>
  <c r="AI828" i="3"/>
  <c r="AJ828" i="3"/>
  <c r="AK828" i="3"/>
  <c r="AT782" i="3"/>
  <c r="AS782" i="3" s="1"/>
  <c r="AR782" i="3" s="1"/>
  <c r="AQ782" i="3" s="1"/>
  <c r="AP782" i="3" s="1"/>
  <c r="AO782" i="3" s="1"/>
  <c r="AN782" i="3" s="1"/>
  <c r="AM782" i="3" s="1"/>
  <c r="AL782" i="3" s="1"/>
  <c r="BK92" i="3"/>
  <c r="BJ92" i="3" s="1"/>
  <c r="BI92" i="3" s="1"/>
  <c r="BH92" i="3" s="1"/>
  <c r="BG92" i="3" s="1"/>
  <c r="BF92" i="3" s="1"/>
  <c r="BE92" i="3" s="1"/>
  <c r="BD92" i="3" s="1"/>
  <c r="BC92" i="3" s="1"/>
  <c r="AK50" i="3"/>
  <c r="AI50" i="3"/>
  <c r="AJ50" i="3"/>
  <c r="AJ287" i="3"/>
  <c r="AI287" i="3"/>
  <c r="AK287" i="3"/>
  <c r="AI193" i="3"/>
  <c r="AJ193" i="3"/>
  <c r="AK193" i="3"/>
  <c r="AT854" i="3"/>
  <c r="AS854" i="3" s="1"/>
  <c r="AR854" i="3" s="1"/>
  <c r="AQ854" i="3" s="1"/>
  <c r="AP854" i="3" s="1"/>
  <c r="AO854" i="3" s="1"/>
  <c r="AN854" i="3" s="1"/>
  <c r="AM854" i="3" s="1"/>
  <c r="AL854" i="3" s="1"/>
  <c r="AI837" i="3"/>
  <c r="AJ837" i="3"/>
  <c r="AK837" i="3"/>
  <c r="AT176" i="3"/>
  <c r="AS176" i="3" s="1"/>
  <c r="AR176" i="3" s="1"/>
  <c r="AQ176" i="3" s="1"/>
  <c r="AP176" i="3" s="1"/>
  <c r="AO176" i="3" s="1"/>
  <c r="AN176" i="3" s="1"/>
  <c r="AM176" i="3" s="1"/>
  <c r="AL176" i="3" s="1"/>
  <c r="AT442" i="3"/>
  <c r="AS442" i="3" s="1"/>
  <c r="AR442" i="3" s="1"/>
  <c r="AQ442" i="3" s="1"/>
  <c r="AP442" i="3" s="1"/>
  <c r="AO442" i="3" s="1"/>
  <c r="AN442" i="3" s="1"/>
  <c r="AM442" i="3" s="1"/>
  <c r="AL442" i="3" s="1"/>
  <c r="AT319" i="3"/>
  <c r="AS319" i="3" s="1"/>
  <c r="AR319" i="3" s="1"/>
  <c r="AQ319" i="3" s="1"/>
  <c r="AP319" i="3" s="1"/>
  <c r="AO319" i="3" s="1"/>
  <c r="AN319" i="3" s="1"/>
  <c r="AM319" i="3" s="1"/>
  <c r="AL319" i="3" s="1"/>
  <c r="AT425" i="3"/>
  <c r="AS425" i="3" s="1"/>
  <c r="AR425" i="3" s="1"/>
  <c r="AQ425" i="3" s="1"/>
  <c r="AP425" i="3" s="1"/>
  <c r="AO425" i="3" s="1"/>
  <c r="AN425" i="3" s="1"/>
  <c r="AM425" i="3" s="1"/>
  <c r="AL425" i="3" s="1"/>
  <c r="AI174" i="3"/>
  <c r="AJ174" i="3"/>
  <c r="AK174" i="3"/>
  <c r="AT680" i="3"/>
  <c r="AS680" i="3" s="1"/>
  <c r="AR680" i="3" s="1"/>
  <c r="AQ680" i="3" s="1"/>
  <c r="AP680" i="3" s="1"/>
  <c r="AO680" i="3" s="1"/>
  <c r="AN680" i="3" s="1"/>
  <c r="AM680" i="3" s="1"/>
  <c r="AL680" i="3" s="1"/>
  <c r="AT33" i="3"/>
  <c r="AS33" i="3" s="1"/>
  <c r="AR33" i="3" s="1"/>
  <c r="AQ33" i="3" s="1"/>
  <c r="AP33" i="3" s="1"/>
  <c r="AO33" i="3" s="1"/>
  <c r="AN33" i="3" s="1"/>
  <c r="AM33" i="3" s="1"/>
  <c r="AL33" i="3" s="1"/>
  <c r="AT330" i="3"/>
  <c r="AS330" i="3" s="1"/>
  <c r="AR330" i="3" s="1"/>
  <c r="AQ330" i="3" s="1"/>
  <c r="AP330" i="3" s="1"/>
  <c r="AO330" i="3" s="1"/>
  <c r="AN330" i="3" s="1"/>
  <c r="AM330" i="3" s="1"/>
  <c r="AL330" i="3" s="1"/>
  <c r="AT129" i="3"/>
  <c r="AS129" i="3" s="1"/>
  <c r="AR129" i="3" s="1"/>
  <c r="AQ129" i="3" s="1"/>
  <c r="AP129" i="3" s="1"/>
  <c r="AO129" i="3" s="1"/>
  <c r="AN129" i="3" s="1"/>
  <c r="AM129" i="3" s="1"/>
  <c r="AL129" i="3" s="1"/>
  <c r="AJ233" i="3"/>
  <c r="AK233" i="3"/>
  <c r="AI233" i="3"/>
  <c r="AT148" i="3"/>
  <c r="AS148" i="3" s="1"/>
  <c r="AR148" i="3" s="1"/>
  <c r="AQ148" i="3" s="1"/>
  <c r="AP148" i="3" s="1"/>
  <c r="AO148" i="3" s="1"/>
  <c r="AN148" i="3" s="1"/>
  <c r="AM148" i="3" s="1"/>
  <c r="AL148" i="3" s="1"/>
  <c r="AT962" i="3"/>
  <c r="AS962" i="3" s="1"/>
  <c r="AR962" i="3" s="1"/>
  <c r="AQ962" i="3" s="1"/>
  <c r="AP962" i="3" s="1"/>
  <c r="AO962" i="3" s="1"/>
  <c r="AN962" i="3" s="1"/>
  <c r="AM962" i="3" s="1"/>
  <c r="AL962" i="3" s="1"/>
  <c r="AT907" i="3"/>
  <c r="AS907" i="3" s="1"/>
  <c r="AR907" i="3" s="1"/>
  <c r="AQ907" i="3" s="1"/>
  <c r="AP907" i="3" s="1"/>
  <c r="AO907" i="3" s="1"/>
  <c r="AN907" i="3" s="1"/>
  <c r="AM907" i="3" s="1"/>
  <c r="AL907" i="3" s="1"/>
  <c r="AI357" i="3"/>
  <c r="AK357" i="3"/>
  <c r="AJ357" i="3"/>
  <c r="AT468" i="3"/>
  <c r="AS468" i="3" s="1"/>
  <c r="AR468" i="3" s="1"/>
  <c r="AQ468" i="3" s="1"/>
  <c r="AP468" i="3" s="1"/>
  <c r="AO468" i="3" s="1"/>
  <c r="AN468" i="3" s="1"/>
  <c r="AM468" i="3" s="1"/>
  <c r="AL468" i="3" s="1"/>
  <c r="BK21" i="3"/>
  <c r="BJ21" i="3" s="1"/>
  <c r="BI21" i="3" s="1"/>
  <c r="BH21" i="3" s="1"/>
  <c r="BG21" i="3" s="1"/>
  <c r="BF21" i="3" s="1"/>
  <c r="BE21" i="3" s="1"/>
  <c r="BD21" i="3" s="1"/>
  <c r="BC21" i="3" s="1"/>
  <c r="BK2" i="3"/>
  <c r="BJ2" i="3" s="1"/>
  <c r="BI2" i="3" s="1"/>
  <c r="BH2" i="3" s="1"/>
  <c r="BG2" i="3" s="1"/>
  <c r="BF2" i="3" s="1"/>
  <c r="BE2" i="3" s="1"/>
  <c r="BD2" i="3" s="1"/>
  <c r="BC2" i="3" s="1"/>
  <c r="AJ950" i="3"/>
  <c r="AK950" i="3"/>
  <c r="AI950" i="3"/>
  <c r="AT472" i="3"/>
  <c r="AS472" i="3" s="1"/>
  <c r="AR472" i="3" s="1"/>
  <c r="AQ472" i="3" s="1"/>
  <c r="AP472" i="3" s="1"/>
  <c r="AO472" i="3" s="1"/>
  <c r="AN472" i="3" s="1"/>
  <c r="AM472" i="3" s="1"/>
  <c r="AL472" i="3" s="1"/>
  <c r="AT334" i="3"/>
  <c r="AS334" i="3" s="1"/>
  <c r="AR334" i="3" s="1"/>
  <c r="AQ334" i="3" s="1"/>
  <c r="AP334" i="3" s="1"/>
  <c r="AO334" i="3" s="1"/>
  <c r="AN334" i="3" s="1"/>
  <c r="AM334" i="3" s="1"/>
  <c r="AL334" i="3" s="1"/>
  <c r="AT165" i="3"/>
  <c r="AS165" i="3" s="1"/>
  <c r="AR165" i="3" s="1"/>
  <c r="AQ165" i="3" s="1"/>
  <c r="AP165" i="3" s="1"/>
  <c r="AO165" i="3" s="1"/>
  <c r="AN165" i="3" s="1"/>
  <c r="AM165" i="3" s="1"/>
  <c r="AL165" i="3" s="1"/>
  <c r="AK612" i="3"/>
  <c r="AJ612" i="3"/>
  <c r="AI612" i="3"/>
  <c r="AJ534" i="3"/>
  <c r="AI534" i="3"/>
  <c r="AK534" i="3"/>
  <c r="AT566" i="3"/>
  <c r="AS566" i="3" s="1"/>
  <c r="AR566" i="3" s="1"/>
  <c r="AQ566" i="3" s="1"/>
  <c r="AP566" i="3" s="1"/>
  <c r="AO566" i="3" s="1"/>
  <c r="AN566" i="3" s="1"/>
  <c r="AM566" i="3" s="1"/>
  <c r="AL566" i="3" s="1"/>
  <c r="AT261" i="3"/>
  <c r="AS261" i="3" s="1"/>
  <c r="AR261" i="3" s="1"/>
  <c r="AQ261" i="3" s="1"/>
  <c r="AP261" i="3" s="1"/>
  <c r="AO261" i="3" s="1"/>
  <c r="AN261" i="3" s="1"/>
  <c r="AM261" i="3" s="1"/>
  <c r="AL261" i="3" s="1"/>
  <c r="AT83" i="3"/>
  <c r="AS83" i="3" s="1"/>
  <c r="AR83" i="3" s="1"/>
  <c r="AQ83" i="3" s="1"/>
  <c r="AP83" i="3" s="1"/>
  <c r="AO83" i="3" s="1"/>
  <c r="AN83" i="3" s="1"/>
  <c r="AM83" i="3" s="1"/>
  <c r="AL83" i="3" s="1"/>
  <c r="AK835" i="3"/>
  <c r="AI835" i="3"/>
  <c r="AJ835" i="3"/>
  <c r="AT144" i="3"/>
  <c r="AS144" i="3" s="1"/>
  <c r="AR144" i="3" s="1"/>
  <c r="AQ144" i="3" s="1"/>
  <c r="AP144" i="3" s="1"/>
  <c r="AO144" i="3" s="1"/>
  <c r="AN144" i="3" s="1"/>
  <c r="AM144" i="3" s="1"/>
  <c r="AL144" i="3" s="1"/>
  <c r="AT142" i="3"/>
  <c r="AS142" i="3" s="1"/>
  <c r="AR142" i="3" s="1"/>
  <c r="AQ142" i="3" s="1"/>
  <c r="AP142" i="3" s="1"/>
  <c r="AO142" i="3" s="1"/>
  <c r="AN142" i="3" s="1"/>
  <c r="AM142" i="3" s="1"/>
  <c r="AL142" i="3" s="1"/>
  <c r="AT155" i="3"/>
  <c r="AS155" i="3" s="1"/>
  <c r="AR155" i="3" s="1"/>
  <c r="AQ155" i="3" s="1"/>
  <c r="AP155" i="3" s="1"/>
  <c r="AO155" i="3" s="1"/>
  <c r="AN155" i="3" s="1"/>
  <c r="AM155" i="3" s="1"/>
  <c r="AL155" i="3" s="1"/>
  <c r="AT411" i="3"/>
  <c r="AS411" i="3" s="1"/>
  <c r="AR411" i="3" s="1"/>
  <c r="AQ411" i="3" s="1"/>
  <c r="AP411" i="3" s="1"/>
  <c r="AO411" i="3" s="1"/>
  <c r="AN411" i="3" s="1"/>
  <c r="AM411" i="3" s="1"/>
  <c r="AL411" i="3" s="1"/>
  <c r="AJ558" i="3"/>
  <c r="AK558" i="3"/>
  <c r="AI558" i="3"/>
  <c r="AT943" i="3"/>
  <c r="AS943" i="3" s="1"/>
  <c r="AR943" i="3" s="1"/>
  <c r="AQ943" i="3" s="1"/>
  <c r="AP943" i="3" s="1"/>
  <c r="AO943" i="3" s="1"/>
  <c r="AN943" i="3" s="1"/>
  <c r="AM943" i="3" s="1"/>
  <c r="AL943" i="3" s="1"/>
  <c r="AT444" i="3"/>
  <c r="AS444" i="3" s="1"/>
  <c r="AR444" i="3" s="1"/>
  <c r="AQ444" i="3" s="1"/>
  <c r="AP444" i="3" s="1"/>
  <c r="AO444" i="3" s="1"/>
  <c r="AN444" i="3" s="1"/>
  <c r="AM444" i="3" s="1"/>
  <c r="AL444" i="3" s="1"/>
  <c r="BK84" i="3"/>
  <c r="BJ84" i="3" s="1"/>
  <c r="BI84" i="3" s="1"/>
  <c r="BH84" i="3" s="1"/>
  <c r="BG84" i="3" s="1"/>
  <c r="BF84" i="3" s="1"/>
  <c r="BE84" i="3" s="1"/>
  <c r="BD84" i="3" s="1"/>
  <c r="BC84" i="3" s="1"/>
  <c r="AK175" i="3"/>
  <c r="AI175" i="3"/>
  <c r="AJ175" i="3"/>
  <c r="AT348" i="3"/>
  <c r="AS348" i="3" s="1"/>
  <c r="AR348" i="3" s="1"/>
  <c r="AQ348" i="3" s="1"/>
  <c r="AP348" i="3" s="1"/>
  <c r="AO348" i="3" s="1"/>
  <c r="AN348" i="3" s="1"/>
  <c r="AM348" i="3" s="1"/>
  <c r="AL348" i="3" s="1"/>
  <c r="AT689" i="3"/>
  <c r="AS689" i="3" s="1"/>
  <c r="AR689" i="3" s="1"/>
  <c r="AQ689" i="3" s="1"/>
  <c r="AP689" i="3" s="1"/>
  <c r="AO689" i="3" s="1"/>
  <c r="AN689" i="3" s="1"/>
  <c r="AM689" i="3" s="1"/>
  <c r="AL689" i="3" s="1"/>
  <c r="AT434" i="3"/>
  <c r="AS434" i="3" s="1"/>
  <c r="AR434" i="3" s="1"/>
  <c r="AQ434" i="3" s="1"/>
  <c r="AP434" i="3" s="1"/>
  <c r="AO434" i="3" s="1"/>
  <c r="AN434" i="3" s="1"/>
  <c r="AM434" i="3" s="1"/>
  <c r="AL434" i="3" s="1"/>
  <c r="AT710" i="3"/>
  <c r="AS710" i="3" s="1"/>
  <c r="AR710" i="3" s="1"/>
  <c r="AQ710" i="3" s="1"/>
  <c r="AP710" i="3" s="1"/>
  <c r="AO710" i="3" s="1"/>
  <c r="AN710" i="3" s="1"/>
  <c r="AM710" i="3" s="1"/>
  <c r="AL710" i="3" s="1"/>
  <c r="AI172" i="3"/>
  <c r="AJ172" i="3"/>
  <c r="AK172" i="3"/>
  <c r="AT449" i="3"/>
  <c r="AS449" i="3" s="1"/>
  <c r="AR449" i="3" s="1"/>
  <c r="AQ449" i="3" s="1"/>
  <c r="AP449" i="3" s="1"/>
  <c r="AO449" i="3" s="1"/>
  <c r="AN449" i="3" s="1"/>
  <c r="AM449" i="3" s="1"/>
  <c r="AL449" i="3" s="1"/>
  <c r="AI82" i="3"/>
  <c r="AJ82" i="3"/>
  <c r="AK82" i="3"/>
  <c r="AJ921" i="3"/>
  <c r="AK921" i="3"/>
  <c r="AI921" i="3"/>
  <c r="BK55" i="3"/>
  <c r="BJ55" i="3" s="1"/>
  <c r="BI55" i="3" s="1"/>
  <c r="BH55" i="3" s="1"/>
  <c r="BG55" i="3" s="1"/>
  <c r="BF55" i="3" s="1"/>
  <c r="BE55" i="3" s="1"/>
  <c r="BD55" i="3" s="1"/>
  <c r="BC55" i="3" s="1"/>
  <c r="AJ443" i="3"/>
  <c r="AI443" i="3"/>
  <c r="AK443" i="3"/>
  <c r="AJ518" i="3"/>
  <c r="AK518" i="3"/>
  <c r="AI518" i="3"/>
  <c r="AK626" i="3"/>
  <c r="AI626" i="3"/>
  <c r="AJ626" i="3"/>
  <c r="AT232" i="3"/>
  <c r="AS232" i="3" s="1"/>
  <c r="AR232" i="3" s="1"/>
  <c r="AQ232" i="3" s="1"/>
  <c r="AP232" i="3" s="1"/>
  <c r="AO232" i="3" s="1"/>
  <c r="AN232" i="3" s="1"/>
  <c r="AM232" i="3" s="1"/>
  <c r="AL232" i="3" s="1"/>
  <c r="AT441" i="3"/>
  <c r="AS441" i="3" s="1"/>
  <c r="AR441" i="3" s="1"/>
  <c r="AQ441" i="3" s="1"/>
  <c r="AP441" i="3" s="1"/>
  <c r="AO441" i="3" s="1"/>
  <c r="AN441" i="3" s="1"/>
  <c r="AM441" i="3" s="1"/>
  <c r="AL441" i="3" s="1"/>
  <c r="AJ477" i="3"/>
  <c r="AI477" i="3"/>
  <c r="AK477" i="3"/>
  <c r="AT417" i="3"/>
  <c r="AS417" i="3" s="1"/>
  <c r="AR417" i="3" s="1"/>
  <c r="AQ417" i="3" s="1"/>
  <c r="AP417" i="3" s="1"/>
  <c r="AO417" i="3" s="1"/>
  <c r="AN417" i="3" s="1"/>
  <c r="AM417" i="3" s="1"/>
  <c r="AL417" i="3" s="1"/>
  <c r="AT190" i="3"/>
  <c r="AS190" i="3" s="1"/>
  <c r="AR190" i="3" s="1"/>
  <c r="AQ190" i="3" s="1"/>
  <c r="AP190" i="3" s="1"/>
  <c r="AO190" i="3" s="1"/>
  <c r="AN190" i="3" s="1"/>
  <c r="AM190" i="3" s="1"/>
  <c r="AL190" i="3" s="1"/>
  <c r="AI221" i="3"/>
  <c r="AJ221" i="3"/>
  <c r="AK221" i="3"/>
  <c r="BK76" i="3"/>
  <c r="BJ76" i="3" s="1"/>
  <c r="BI76" i="3" s="1"/>
  <c r="BH76" i="3" s="1"/>
  <c r="BG76" i="3" s="1"/>
  <c r="BF76" i="3" s="1"/>
  <c r="BE76" i="3" s="1"/>
  <c r="BD76" i="3" s="1"/>
  <c r="BC76" i="3" s="1"/>
  <c r="BK68" i="3"/>
  <c r="BJ68" i="3" s="1"/>
  <c r="BI68" i="3" s="1"/>
  <c r="BH68" i="3" s="1"/>
  <c r="BG68" i="3" s="1"/>
  <c r="BF68" i="3" s="1"/>
  <c r="BE68" i="3" s="1"/>
  <c r="BD68" i="3" s="1"/>
  <c r="BC68" i="3" s="1"/>
  <c r="AT101" i="3"/>
  <c r="AS101" i="3" s="1"/>
  <c r="AR101" i="3" s="1"/>
  <c r="AQ101" i="3" s="1"/>
  <c r="AP101" i="3" s="1"/>
  <c r="AO101" i="3" s="1"/>
  <c r="AN101" i="3" s="1"/>
  <c r="AM101" i="3" s="1"/>
  <c r="AL101" i="3" s="1"/>
  <c r="AJ117" i="3"/>
  <c r="AK117" i="3"/>
  <c r="AI117" i="3"/>
  <c r="AJ663" i="3"/>
  <c r="AI663" i="3"/>
  <c r="AK663" i="3"/>
  <c r="AT460" i="3"/>
  <c r="AS460" i="3" s="1"/>
  <c r="AR460" i="3" s="1"/>
  <c r="AQ460" i="3" s="1"/>
  <c r="AP460" i="3" s="1"/>
  <c r="AO460" i="3" s="1"/>
  <c r="AN460" i="3" s="1"/>
  <c r="AM460" i="3" s="1"/>
  <c r="AL460" i="3" s="1"/>
  <c r="AT272" i="3"/>
  <c r="AS272" i="3" s="1"/>
  <c r="AR272" i="3" s="1"/>
  <c r="AQ272" i="3" s="1"/>
  <c r="AP272" i="3" s="1"/>
  <c r="AO272" i="3" s="1"/>
  <c r="AN272" i="3" s="1"/>
  <c r="AM272" i="3" s="1"/>
  <c r="AL272" i="3" s="1"/>
  <c r="AT892" i="3"/>
  <c r="AS892" i="3" s="1"/>
  <c r="AR892" i="3" s="1"/>
  <c r="AQ892" i="3" s="1"/>
  <c r="AP892" i="3" s="1"/>
  <c r="AO892" i="3" s="1"/>
  <c r="AN892" i="3" s="1"/>
  <c r="AM892" i="3" s="1"/>
  <c r="AL892" i="3" s="1"/>
  <c r="AT883" i="3"/>
  <c r="AS883" i="3" s="1"/>
  <c r="AR883" i="3" s="1"/>
  <c r="AQ883" i="3" s="1"/>
  <c r="AP883" i="3" s="1"/>
  <c r="AO883" i="3" s="1"/>
  <c r="AN883" i="3" s="1"/>
  <c r="AM883" i="3" s="1"/>
  <c r="AL883" i="3" s="1"/>
  <c r="AJ585" i="3"/>
  <c r="AI585" i="3"/>
  <c r="AK585" i="3"/>
  <c r="AI186" i="3"/>
  <c r="AJ186" i="3"/>
  <c r="AK186" i="3"/>
  <c r="BK89" i="3"/>
  <c r="BJ89" i="3" s="1"/>
  <c r="BI89" i="3" s="1"/>
  <c r="BH89" i="3" s="1"/>
  <c r="BG89" i="3" s="1"/>
  <c r="BF89" i="3" s="1"/>
  <c r="BE89" i="3" s="1"/>
  <c r="BD89" i="3" s="1"/>
  <c r="BC89" i="3" s="1"/>
  <c r="AI26" i="3"/>
  <c r="AJ26" i="3"/>
  <c r="AK26" i="3"/>
  <c r="AJ682" i="3"/>
  <c r="AI682" i="3"/>
  <c r="AK682" i="3"/>
  <c r="AJ918" i="3"/>
  <c r="AK918" i="3"/>
  <c r="AI918" i="3"/>
  <c r="AJ547" i="3"/>
  <c r="AI547" i="3"/>
  <c r="AK547" i="3"/>
  <c r="AT537" i="3"/>
  <c r="AS537" i="3" s="1"/>
  <c r="AR537" i="3" s="1"/>
  <c r="AQ537" i="3" s="1"/>
  <c r="AP537" i="3" s="1"/>
  <c r="AO537" i="3" s="1"/>
  <c r="AN537" i="3" s="1"/>
  <c r="AM537" i="3" s="1"/>
  <c r="AL537" i="3" s="1"/>
  <c r="AJ431" i="3"/>
  <c r="AI431" i="3"/>
  <c r="AK431" i="3"/>
  <c r="BK38" i="3"/>
  <c r="BJ38" i="3" s="1"/>
  <c r="BI38" i="3" s="1"/>
  <c r="BH38" i="3" s="1"/>
  <c r="BG38" i="3" s="1"/>
  <c r="BF38" i="3" s="1"/>
  <c r="BE38" i="3" s="1"/>
  <c r="BD38" i="3" s="1"/>
  <c r="BC38" i="3" s="1"/>
  <c r="AJ644" i="3"/>
  <c r="AK644" i="3"/>
  <c r="AI644" i="3"/>
  <c r="AT745" i="3"/>
  <c r="AS745" i="3" s="1"/>
  <c r="AR745" i="3" s="1"/>
  <c r="AQ745" i="3" s="1"/>
  <c r="AP745" i="3" s="1"/>
  <c r="AO745" i="3" s="1"/>
  <c r="AN745" i="3" s="1"/>
  <c r="AM745" i="3" s="1"/>
  <c r="AL745" i="3" s="1"/>
  <c r="AI360" i="3"/>
  <c r="AJ360" i="3"/>
  <c r="AK360" i="3"/>
  <c r="AJ588" i="3"/>
  <c r="AI588" i="3"/>
  <c r="AK588" i="3"/>
  <c r="AI229" i="3"/>
  <c r="AK229" i="3"/>
  <c r="AJ229" i="3"/>
  <c r="BK48" i="3"/>
  <c r="BJ48" i="3" s="1"/>
  <c r="BI48" i="3" s="1"/>
  <c r="BH48" i="3" s="1"/>
  <c r="BG48" i="3" s="1"/>
  <c r="BF48" i="3" s="1"/>
  <c r="BE48" i="3" s="1"/>
  <c r="BD48" i="3" s="1"/>
  <c r="BC48" i="3" s="1"/>
  <c r="AK550" i="3"/>
  <c r="AI550" i="3"/>
  <c r="AJ550" i="3"/>
  <c r="AK646" i="3"/>
  <c r="AI646" i="3"/>
  <c r="AJ646" i="3"/>
  <c r="AK387" i="3"/>
  <c r="AI387" i="3"/>
  <c r="AJ387" i="3"/>
  <c r="AK366" i="3"/>
  <c r="AI366" i="3"/>
  <c r="AJ366" i="3"/>
  <c r="AT164" i="3"/>
  <c r="AS164" i="3" s="1"/>
  <c r="AR164" i="3" s="1"/>
  <c r="AQ164" i="3" s="1"/>
  <c r="AP164" i="3" s="1"/>
  <c r="AO164" i="3" s="1"/>
  <c r="AN164" i="3" s="1"/>
  <c r="AM164" i="3" s="1"/>
  <c r="AL164" i="3" s="1"/>
  <c r="AK944" i="3"/>
  <c r="AJ944" i="3"/>
  <c r="AI944" i="3"/>
  <c r="AT699" i="3"/>
  <c r="AS699" i="3" s="1"/>
  <c r="AR699" i="3" s="1"/>
  <c r="AQ699" i="3" s="1"/>
  <c r="AP699" i="3" s="1"/>
  <c r="AO699" i="3" s="1"/>
  <c r="AN699" i="3" s="1"/>
  <c r="AM699" i="3" s="1"/>
  <c r="AL699" i="3" s="1"/>
  <c r="AT437" i="3"/>
  <c r="AS437" i="3" s="1"/>
  <c r="AR437" i="3" s="1"/>
  <c r="AQ437" i="3" s="1"/>
  <c r="AP437" i="3" s="1"/>
  <c r="AO437" i="3" s="1"/>
  <c r="AN437" i="3" s="1"/>
  <c r="AM437" i="3" s="1"/>
  <c r="AL437" i="3" s="1"/>
  <c r="AT260" i="3"/>
  <c r="AS260" i="3" s="1"/>
  <c r="AR260" i="3" s="1"/>
  <c r="AQ260" i="3" s="1"/>
  <c r="AP260" i="3" s="1"/>
  <c r="AO260" i="3" s="1"/>
  <c r="AN260" i="3" s="1"/>
  <c r="AM260" i="3" s="1"/>
  <c r="AL260" i="3" s="1"/>
  <c r="BK6" i="3"/>
  <c r="BJ6" i="3" s="1"/>
  <c r="BI6" i="3" s="1"/>
  <c r="BH6" i="3" s="1"/>
  <c r="BG6" i="3" s="1"/>
  <c r="BF6" i="3" s="1"/>
  <c r="BE6" i="3" s="1"/>
  <c r="BD6" i="3" s="1"/>
  <c r="BC6" i="3" s="1"/>
  <c r="AI205" i="3"/>
  <c r="AJ205" i="3"/>
  <c r="AK205" i="3"/>
  <c r="AJ679" i="3"/>
  <c r="AI679" i="3"/>
  <c r="AK679" i="3"/>
  <c r="AI634" i="3"/>
  <c r="AK634" i="3"/>
  <c r="AJ634" i="3"/>
  <c r="AK739" i="3"/>
  <c r="AJ739" i="3"/>
  <c r="AI739" i="3"/>
  <c r="AT283" i="3"/>
  <c r="AS283" i="3" s="1"/>
  <c r="AR283" i="3" s="1"/>
  <c r="AQ283" i="3" s="1"/>
  <c r="AP283" i="3" s="1"/>
  <c r="AO283" i="3" s="1"/>
  <c r="AN283" i="3" s="1"/>
  <c r="AM283" i="3" s="1"/>
  <c r="AL283" i="3" s="1"/>
  <c r="AT374" i="3"/>
  <c r="AS374" i="3" s="1"/>
  <c r="AR374" i="3" s="1"/>
  <c r="AQ374" i="3" s="1"/>
  <c r="AP374" i="3" s="1"/>
  <c r="AO374" i="3" s="1"/>
  <c r="AN374" i="3" s="1"/>
  <c r="AM374" i="3" s="1"/>
  <c r="AL374" i="3" s="1"/>
  <c r="AJ582" i="3"/>
  <c r="AI582" i="3"/>
  <c r="AK582" i="3"/>
  <c r="AJ964" i="3"/>
  <c r="AK964" i="3"/>
  <c r="AI964" i="3"/>
  <c r="AI213" i="3"/>
  <c r="AJ213" i="3"/>
  <c r="AK213" i="3"/>
  <c r="AT763" i="3"/>
  <c r="AS763" i="3" s="1"/>
  <c r="AR763" i="3" s="1"/>
  <c r="AQ763" i="3" s="1"/>
  <c r="AP763" i="3" s="1"/>
  <c r="AO763" i="3" s="1"/>
  <c r="AN763" i="3" s="1"/>
  <c r="AM763" i="3" s="1"/>
  <c r="AL763" i="3" s="1"/>
  <c r="AT934" i="3"/>
  <c r="AS934" i="3" s="1"/>
  <c r="AR934" i="3" s="1"/>
  <c r="AQ934" i="3" s="1"/>
  <c r="AP934" i="3" s="1"/>
  <c r="AO934" i="3" s="1"/>
  <c r="AN934" i="3" s="1"/>
  <c r="AM934" i="3" s="1"/>
  <c r="AL934" i="3" s="1"/>
  <c r="BK73" i="3"/>
  <c r="BJ73" i="3" s="1"/>
  <c r="BI73" i="3" s="1"/>
  <c r="BH73" i="3" s="1"/>
  <c r="BG73" i="3" s="1"/>
  <c r="BF73" i="3" s="1"/>
  <c r="BE73" i="3" s="1"/>
  <c r="BD73" i="3" s="1"/>
  <c r="BC73" i="3" s="1"/>
  <c r="AI96" i="3"/>
  <c r="AJ96" i="3"/>
  <c r="AK96" i="3"/>
  <c r="AT198" i="3"/>
  <c r="AS198" i="3" s="1"/>
  <c r="AR198" i="3" s="1"/>
  <c r="AQ198" i="3" s="1"/>
  <c r="AP198" i="3" s="1"/>
  <c r="AO198" i="3" s="1"/>
  <c r="AN198" i="3" s="1"/>
  <c r="AM198" i="3" s="1"/>
  <c r="AL198" i="3" s="1"/>
  <c r="K951" i="3"/>
  <c r="AC951" i="3"/>
  <c r="AF951" i="3"/>
  <c r="AF575" i="3"/>
  <c r="K575" i="3"/>
  <c r="AC575" i="3"/>
  <c r="I136" i="3"/>
  <c r="AF136" i="3"/>
  <c r="AC136" i="3"/>
  <c r="AF101" i="3"/>
  <c r="AC101" i="3"/>
  <c r="J101" i="3"/>
  <c r="AF587" i="3"/>
  <c r="K587" i="3"/>
  <c r="AC587" i="3"/>
  <c r="AF605" i="3"/>
  <c r="AC605" i="3"/>
  <c r="K605" i="3"/>
  <c r="AF938" i="3"/>
  <c r="K938" i="3"/>
  <c r="AC938" i="3"/>
  <c r="AT878" i="3"/>
  <c r="AS878" i="3" s="1"/>
  <c r="AR878" i="3" s="1"/>
  <c r="AQ878" i="3" s="1"/>
  <c r="AP878" i="3" s="1"/>
  <c r="AO878" i="3" s="1"/>
  <c r="AN878" i="3" s="1"/>
  <c r="AM878" i="3" s="1"/>
  <c r="AL878" i="3" s="1"/>
  <c r="AC353" i="3"/>
  <c r="AF353" i="3"/>
  <c r="K353" i="3"/>
  <c r="AF655" i="3"/>
  <c r="K655" i="3"/>
  <c r="AC655" i="3"/>
  <c r="AC897" i="3"/>
  <c r="K897" i="3"/>
  <c r="AF897" i="3"/>
  <c r="AI839" i="3"/>
  <c r="AJ839" i="3"/>
  <c r="AK839" i="3"/>
  <c r="AJ842" i="3"/>
  <c r="AI842" i="3"/>
  <c r="AK842" i="3"/>
  <c r="AK816" i="3"/>
  <c r="AJ816" i="3"/>
  <c r="AI816" i="3"/>
  <c r="AK905" i="3"/>
  <c r="AI905" i="3"/>
  <c r="AJ905" i="3"/>
  <c r="AI741" i="3"/>
  <c r="AJ741" i="3"/>
  <c r="AK741" i="3"/>
  <c r="AI808" i="3"/>
  <c r="AJ808" i="3"/>
  <c r="AK808" i="3"/>
  <c r="AK818" i="3"/>
  <c r="AI818" i="3"/>
  <c r="AJ818" i="3"/>
  <c r="AK879" i="3"/>
  <c r="AJ879" i="3"/>
  <c r="AI879" i="3"/>
  <c r="AI859" i="3"/>
  <c r="AK859" i="3"/>
  <c r="AJ859" i="3"/>
  <c r="AJ972" i="3"/>
  <c r="AK972" i="3"/>
  <c r="AI972" i="3"/>
  <c r="AI968" i="3"/>
  <c r="AJ968" i="3"/>
  <c r="AK968" i="3"/>
  <c r="AJ974" i="3"/>
  <c r="AK974" i="3"/>
  <c r="AI974" i="3"/>
  <c r="AH976" i="3"/>
  <c r="O1004" i="1"/>
  <c r="O982" i="1"/>
  <c r="O813" i="1"/>
  <c r="O884" i="1"/>
  <c r="O908" i="1"/>
  <c r="O950" i="1"/>
  <c r="O980" i="1"/>
  <c r="O873" i="1"/>
  <c r="O837" i="1"/>
  <c r="O889" i="1"/>
  <c r="O887" i="1"/>
  <c r="O776" i="1"/>
  <c r="O839" i="1"/>
  <c r="O1045" i="1"/>
  <c r="O787" i="1"/>
  <c r="O848" i="1"/>
  <c r="O770" i="1"/>
  <c r="O818" i="1"/>
  <c r="O865" i="1"/>
  <c r="O847" i="1"/>
  <c r="O807" i="1"/>
  <c r="O998" i="1"/>
  <c r="O1044" i="1"/>
  <c r="O864" i="1"/>
  <c r="O966" i="1"/>
  <c r="C15" i="1"/>
  <c r="O1017" i="1"/>
  <c r="O958" i="1"/>
  <c r="O895" i="1"/>
  <c r="O945" i="1"/>
  <c r="O826" i="1"/>
  <c r="O1043" i="1"/>
  <c r="O974" i="1"/>
  <c r="O792" i="1"/>
  <c r="O979" i="1"/>
  <c r="O855" i="1"/>
  <c r="O924" i="1"/>
  <c r="O831" i="1"/>
  <c r="O1016" i="1"/>
  <c r="O814" i="1"/>
  <c r="O765" i="1"/>
  <c r="O863" i="1"/>
  <c r="O993" i="1"/>
  <c r="O911" i="1"/>
  <c r="O992" i="1"/>
  <c r="O879" i="1"/>
  <c r="O956" i="1"/>
  <c r="O951" i="1"/>
  <c r="O926" i="1"/>
  <c r="O882" i="1"/>
  <c r="O1047" i="1"/>
  <c r="O803" i="1"/>
  <c r="O934" i="1"/>
  <c r="O859" i="1"/>
  <c r="O860" i="1"/>
  <c r="O1012" i="1"/>
  <c r="O808" i="1"/>
  <c r="O929" i="1"/>
  <c r="O991" i="1"/>
  <c r="O821" i="1"/>
  <c r="O1002" i="1"/>
  <c r="O769" i="1"/>
  <c r="O936" i="1"/>
  <c r="O1000" i="1"/>
  <c r="O905" i="1"/>
  <c r="O1026" i="1"/>
  <c r="O835" i="1"/>
  <c r="O829" i="1"/>
  <c r="O981" i="1"/>
  <c r="O1020" i="1"/>
  <c r="O975" i="1"/>
  <c r="O795" i="1"/>
  <c r="O857" i="1"/>
  <c r="O883" i="1"/>
  <c r="O1006" i="1"/>
  <c r="O802" i="1"/>
  <c r="O935" i="1"/>
  <c r="O789" i="1"/>
  <c r="O800" i="1"/>
  <c r="O1034" i="1"/>
  <c r="O947" i="1"/>
  <c r="O781" i="1"/>
  <c r="O995" i="1"/>
  <c r="O969" i="1"/>
  <c r="O823" i="1"/>
  <c r="O817" i="1"/>
  <c r="O1028" i="1"/>
  <c r="O1009" i="1"/>
  <c r="O927" i="1"/>
  <c r="O955" i="1"/>
  <c r="O967" i="1"/>
  <c r="O994" i="1"/>
  <c r="O841" i="1"/>
  <c r="O1007" i="1"/>
  <c r="O870" i="1"/>
  <c r="O819" i="1"/>
  <c r="O768" i="1"/>
  <c r="O1003" i="1"/>
  <c r="O1015" i="1"/>
  <c r="O796" i="1"/>
  <c r="O804" i="1"/>
  <c r="O922" i="1"/>
  <c r="O1030" i="1"/>
  <c r="O948" i="1"/>
  <c r="O940" i="1"/>
  <c r="O888" i="1"/>
  <c r="O957" i="1"/>
  <c r="O836" i="1"/>
  <c r="O904" i="1"/>
  <c r="O960" i="1"/>
  <c r="O777" i="1"/>
  <c r="O815" i="1"/>
  <c r="O830" i="1"/>
  <c r="O875" i="1"/>
  <c r="O862" i="1"/>
  <c r="O812" i="1"/>
  <c r="O898" i="1"/>
  <c r="O964" i="1"/>
  <c r="O1025" i="1"/>
  <c r="O953" i="1"/>
  <c r="O961" i="1"/>
  <c r="O861" i="1"/>
  <c r="O810" i="1"/>
  <c r="O928" i="1"/>
  <c r="O1014" i="1"/>
  <c r="O783" i="1"/>
  <c r="O852" i="1"/>
  <c r="O965" i="1"/>
  <c r="O977" i="1"/>
  <c r="O906" i="1"/>
  <c r="O986" i="1"/>
  <c r="O846" i="1"/>
  <c r="O942" i="1"/>
  <c r="O833" i="1"/>
  <c r="O816" i="1"/>
  <c r="O820" i="1"/>
  <c r="O793" i="1"/>
  <c r="O970" i="1"/>
  <c r="O912" i="1"/>
  <c r="O874" i="1"/>
  <c r="O806" i="1"/>
  <c r="O858" i="1"/>
  <c r="O909" i="1"/>
  <c r="O933" i="1"/>
  <c r="O872" i="1"/>
  <c r="O1029" i="1"/>
  <c r="O946" i="1"/>
  <c r="O881" i="1"/>
  <c r="O842" i="1"/>
  <c r="O849" i="1"/>
  <c r="O913" i="1"/>
  <c r="O1037" i="1"/>
  <c r="O983" i="1"/>
  <c r="O978" i="1"/>
  <c r="O944" i="1"/>
  <c r="O919" i="1"/>
  <c r="O893" i="1"/>
  <c r="O886" i="1"/>
  <c r="O1001" i="1"/>
  <c r="O877" i="1"/>
  <c r="O772" i="1"/>
  <c r="O840" i="1"/>
  <c r="O801" i="1"/>
  <c r="O822" i="1"/>
  <c r="O937" i="1"/>
  <c r="O976" i="1"/>
  <c r="O774" i="1"/>
  <c r="O1023" i="1"/>
  <c r="O780" i="1"/>
  <c r="O805" i="1"/>
  <c r="O798" i="1"/>
  <c r="O931" i="1"/>
  <c r="O867" i="1"/>
  <c r="O786" i="1"/>
  <c r="O785" i="1"/>
  <c r="O1031" i="1"/>
  <c r="O1032" i="1"/>
  <c r="O853" i="1"/>
  <c r="O917" i="1"/>
  <c r="O824" i="1"/>
  <c r="O1038" i="1"/>
  <c r="O1024" i="1"/>
  <c r="O809" i="1"/>
  <c r="O984" i="1"/>
  <c r="O899" i="1"/>
  <c r="O784" i="1"/>
  <c r="O880" i="1"/>
  <c r="O897" i="1"/>
  <c r="O925" i="1"/>
  <c r="O896" i="1"/>
  <c r="O782" i="1"/>
  <c r="O963" i="1"/>
  <c r="O869" i="1"/>
  <c r="O890" i="1"/>
  <c r="O1033" i="1"/>
  <c r="O797" i="1"/>
  <c r="O892" i="1"/>
  <c r="O854" i="1"/>
  <c r="O1036" i="1"/>
  <c r="O949" i="1"/>
  <c r="O952" i="1"/>
  <c r="O871" i="1"/>
  <c r="O901" i="1"/>
  <c r="O997" i="1"/>
  <c r="O988" i="1"/>
  <c r="O973" i="1"/>
  <c r="O1019" i="1"/>
  <c r="O968" i="1"/>
  <c r="O1027" i="1"/>
  <c r="O811" i="1"/>
  <c r="O1005" i="1"/>
  <c r="O894" i="1"/>
  <c r="O1010" i="1"/>
  <c r="O856" i="1"/>
  <c r="O920" i="1"/>
  <c r="O788" i="1"/>
  <c r="O778" i="1"/>
  <c r="O1013" i="1"/>
  <c r="O987" i="1"/>
  <c r="O799" i="1"/>
  <c r="O827" i="1"/>
  <c r="O959" i="1"/>
  <c r="O971" i="1"/>
  <c r="O910" i="1"/>
  <c r="O954" i="1"/>
  <c r="O885" i="1"/>
  <c r="O990" i="1"/>
  <c r="O918" i="1"/>
  <c r="O932" i="1"/>
  <c r="O939" i="1"/>
  <c r="O938" i="1"/>
  <c r="O1040" i="1"/>
  <c r="O844" i="1"/>
  <c r="O845" i="1"/>
  <c r="O838" i="1"/>
  <c r="O775" i="1"/>
  <c r="O1035" i="1"/>
  <c r="O941" i="1"/>
  <c r="O891" i="1"/>
  <c r="O914" i="1"/>
  <c r="O985" i="1"/>
  <c r="O843" i="1"/>
  <c r="O1021" i="1"/>
  <c r="O866" i="1"/>
  <c r="O903" i="1"/>
  <c r="O907" i="1"/>
  <c r="O878" i="1"/>
  <c r="O1022" i="1"/>
  <c r="O916" i="1"/>
  <c r="O915" i="1"/>
  <c r="O900" i="1"/>
  <c r="O779" i="1"/>
  <c r="O832" i="1"/>
  <c r="O1018" i="1"/>
  <c r="O972" i="1"/>
  <c r="O868" i="1"/>
  <c r="O1011" i="1"/>
  <c r="O1039" i="1"/>
  <c r="O921" i="1"/>
  <c r="O943" i="1"/>
  <c r="O828" i="1"/>
  <c r="O930" i="1"/>
  <c r="O876" i="1"/>
  <c r="O771" i="1"/>
  <c r="O902" i="1"/>
  <c r="O790" i="1"/>
  <c r="O766" i="1"/>
  <c r="O773" i="1"/>
  <c r="O999" i="1"/>
  <c r="O850" i="1"/>
  <c r="O962" i="1"/>
  <c r="O767" i="1"/>
  <c r="O825" i="1"/>
  <c r="O834" i="1"/>
  <c r="O989" i="1"/>
  <c r="O923" i="1"/>
  <c r="O794" i="1"/>
  <c r="O1008" i="1"/>
  <c r="O851" i="1"/>
  <c r="O791" i="1"/>
  <c r="O1046" i="1"/>
  <c r="O996" i="1"/>
  <c r="C16" i="1"/>
  <c r="D18" i="1" s="1"/>
  <c r="I765" i="1"/>
  <c r="AH969" i="3" l="1"/>
  <c r="AA969" i="3" s="1"/>
  <c r="AA979" i="3"/>
  <c r="AB979" i="3"/>
  <c r="AH970" i="3"/>
  <c r="F16" i="3"/>
  <c r="F18" i="3" s="1"/>
  <c r="F16" i="1"/>
  <c r="F18" i="1" s="1"/>
  <c r="AH429" i="3"/>
  <c r="AH752" i="3"/>
  <c r="AH100" i="3"/>
  <c r="AH774" i="3"/>
  <c r="AH816" i="3"/>
  <c r="AH971" i="3"/>
  <c r="AH977" i="3"/>
  <c r="AB977" i="3" s="1"/>
  <c r="AH186" i="3"/>
  <c r="AA186" i="3" s="1"/>
  <c r="AH175" i="3"/>
  <c r="AB175" i="3" s="1"/>
  <c r="AH249" i="3"/>
  <c r="AB249" i="3" s="1"/>
  <c r="AH297" i="3"/>
  <c r="AB297" i="3" s="1"/>
  <c r="AH644" i="3"/>
  <c r="AB644" i="3" s="1"/>
  <c r="AH734" i="3"/>
  <c r="AH597" i="3"/>
  <c r="AB597" i="3" s="1"/>
  <c r="AH804" i="3"/>
  <c r="AH320" i="3"/>
  <c r="AB320" i="3" s="1"/>
  <c r="AH524" i="3"/>
  <c r="AA524" i="3" s="1"/>
  <c r="AH820" i="3"/>
  <c r="AB820" i="3" s="1"/>
  <c r="AH493" i="3"/>
  <c r="AA493" i="3" s="1"/>
  <c r="AH589" i="3"/>
  <c r="AA589" i="3" s="1"/>
  <c r="AH244" i="3"/>
  <c r="AH612" i="3"/>
  <c r="AA612" i="3" s="1"/>
  <c r="AH617" i="3"/>
  <c r="AA978" i="3"/>
  <c r="AB978" i="3"/>
  <c r="AH584" i="3"/>
  <c r="AA584" i="3" s="1"/>
  <c r="AH347" i="3"/>
  <c r="AH343" i="3"/>
  <c r="AA343" i="3" s="1"/>
  <c r="AH357" i="3"/>
  <c r="AH864" i="3"/>
  <c r="AA864" i="3" s="1"/>
  <c r="AH543" i="3"/>
  <c r="AA543" i="3" s="1"/>
  <c r="AH401" i="3"/>
  <c r="AA401" i="3" s="1"/>
  <c r="AH711" i="3"/>
  <c r="AA711" i="3" s="1"/>
  <c r="AH174" i="3"/>
  <c r="AA174" i="3" s="1"/>
  <c r="AH741" i="3"/>
  <c r="AH704" i="3"/>
  <c r="AB704" i="3" s="1"/>
  <c r="AH299" i="3"/>
  <c r="AB299" i="3" s="1"/>
  <c r="AH575" i="3"/>
  <c r="AA575" i="3" s="1"/>
  <c r="AH739" i="3"/>
  <c r="AB739" i="3" s="1"/>
  <c r="AH886" i="3"/>
  <c r="AH191" i="3"/>
  <c r="AB191" i="3" s="1"/>
  <c r="AH266" i="3"/>
  <c r="C18" i="3"/>
  <c r="AB920" i="3"/>
  <c r="AA920" i="3"/>
  <c r="AH868" i="3"/>
  <c r="AB868" i="3" s="1"/>
  <c r="AH861" i="3"/>
  <c r="AA861" i="3" s="1"/>
  <c r="AH795" i="3"/>
  <c r="AB795" i="3" s="1"/>
  <c r="AH48" i="3"/>
  <c r="AA48" i="3" s="1"/>
  <c r="AH588" i="3"/>
  <c r="AH477" i="3"/>
  <c r="AA477" i="3" s="1"/>
  <c r="AH34" i="3"/>
  <c r="AH899" i="3"/>
  <c r="AB899" i="3" s="1"/>
  <c r="AH231" i="3"/>
  <c r="AA231" i="3" s="1"/>
  <c r="AH616" i="3"/>
  <c r="AB616" i="3" s="1"/>
  <c r="AH78" i="3"/>
  <c r="AA78" i="3" s="1"/>
  <c r="AH489" i="3"/>
  <c r="AB489" i="3" s="1"/>
  <c r="AH185" i="3"/>
  <c r="AH586" i="3"/>
  <c r="AA586" i="3" s="1"/>
  <c r="AH645" i="3"/>
  <c r="AH641" i="3"/>
  <c r="AA641" i="3" s="1"/>
  <c r="AH568" i="3"/>
  <c r="AA568" i="3" s="1"/>
  <c r="AH387" i="3"/>
  <c r="AA387" i="3" s="1"/>
  <c r="AH633" i="3"/>
  <c r="AB633" i="3" s="1"/>
  <c r="AH538" i="3"/>
  <c r="AA538" i="3" s="1"/>
  <c r="AH622" i="3"/>
  <c r="AH160" i="3"/>
  <c r="AA160" i="3" s="1"/>
  <c r="AH504" i="3"/>
  <c r="AH360" i="3"/>
  <c r="AA360" i="3" s="1"/>
  <c r="AH431" i="3"/>
  <c r="AA431" i="3" s="1"/>
  <c r="AH27" i="3"/>
  <c r="AA27" i="3" s="1"/>
  <c r="AH322" i="3"/>
  <c r="AB322" i="3" s="1"/>
  <c r="AH486" i="3"/>
  <c r="AB486" i="3" s="1"/>
  <c r="AH598" i="3"/>
  <c r="AH478" i="3"/>
  <c r="AB478" i="3" s="1"/>
  <c r="AH380" i="3"/>
  <c r="AH696" i="3"/>
  <c r="AA696" i="3" s="1"/>
  <c r="AH439" i="3"/>
  <c r="AA439" i="3" s="1"/>
  <c r="AH558" i="3"/>
  <c r="AB558" i="3" s="1"/>
  <c r="AH534" i="3"/>
  <c r="AB534" i="3" s="1"/>
  <c r="AH505" i="3"/>
  <c r="AB505" i="3" s="1"/>
  <c r="AH937" i="3"/>
  <c r="AH481" i="3"/>
  <c r="AA481" i="3" s="1"/>
  <c r="AH163" i="3"/>
  <c r="AH389" i="3"/>
  <c r="AA389" i="3" s="1"/>
  <c r="AH218" i="3"/>
  <c r="AB218" i="3" s="1"/>
  <c r="AH879" i="3"/>
  <c r="AH808" i="3"/>
  <c r="AA808" i="3" s="1"/>
  <c r="AH547" i="3"/>
  <c r="AA547" i="3" s="1"/>
  <c r="AH238" i="3"/>
  <c r="AH754" i="3"/>
  <c r="AB754" i="3" s="1"/>
  <c r="AH356" i="3"/>
  <c r="AB356" i="3" s="1"/>
  <c r="AH350" i="3"/>
  <c r="AA350" i="3" s="1"/>
  <c r="AH66" i="3"/>
  <c r="AB66" i="3" s="1"/>
  <c r="AH952" i="3"/>
  <c r="AA952" i="3" s="1"/>
  <c r="AH773" i="3"/>
  <c r="AB773" i="3" s="1"/>
  <c r="AH445" i="3"/>
  <c r="AB445" i="3" s="1"/>
  <c r="AH91" i="3"/>
  <c r="AH567" i="3"/>
  <c r="AA567" i="3" s="1"/>
  <c r="AH974" i="3"/>
  <c r="AH539" i="3"/>
  <c r="AB539" i="3" s="1"/>
  <c r="AH634" i="3"/>
  <c r="AA634" i="3" s="1"/>
  <c r="AH964" i="3"/>
  <c r="AA964" i="3" s="1"/>
  <c r="AH26" i="3"/>
  <c r="AA26" i="3" s="1"/>
  <c r="AH221" i="3"/>
  <c r="AA221" i="3" s="1"/>
  <c r="AH82" i="3"/>
  <c r="AH287" i="3"/>
  <c r="AB287" i="3" s="1"/>
  <c r="AH939" i="3"/>
  <c r="AA939" i="3" s="1"/>
  <c r="AH691" i="3"/>
  <c r="AB691" i="3" s="1"/>
  <c r="AH847" i="3"/>
  <c r="AA847" i="3" s="1"/>
  <c r="AH414" i="3"/>
  <c r="AB414" i="3" s="1"/>
  <c r="AH593" i="3"/>
  <c r="AA593" i="3" s="1"/>
  <c r="AH224" i="3"/>
  <c r="AB224" i="3" s="1"/>
  <c r="AH382" i="3"/>
  <c r="AH520" i="3"/>
  <c r="AB520" i="3" s="1"/>
  <c r="AH354" i="3"/>
  <c r="AH767" i="3"/>
  <c r="AB767" i="3" s="1"/>
  <c r="AH150" i="3"/>
  <c r="AA150" i="3" s="1"/>
  <c r="AH733" i="3"/>
  <c r="AB733" i="3" s="1"/>
  <c r="AH323" i="3"/>
  <c r="AA323" i="3" s="1"/>
  <c r="AH204" i="3"/>
  <c r="AB204" i="3" s="1"/>
  <c r="AH483" i="3"/>
  <c r="AH64" i="3"/>
  <c r="AA64" i="3" s="1"/>
  <c r="AH844" i="3"/>
  <c r="AH386" i="3"/>
  <c r="AA386" i="3" s="1"/>
  <c r="AH596" i="3"/>
  <c r="AB596" i="3" s="1"/>
  <c r="AH606" i="3"/>
  <c r="AH252" i="3"/>
  <c r="AB252" i="3" s="1"/>
  <c r="AH491" i="3"/>
  <c r="AA491" i="3" s="1"/>
  <c r="AH388" i="3"/>
  <c r="AH366" i="3"/>
  <c r="AA366" i="3" s="1"/>
  <c r="AH921" i="3"/>
  <c r="AB921" i="3" s="1"/>
  <c r="AH50" i="3"/>
  <c r="AA50" i="3" s="1"/>
  <c r="AH953" i="3"/>
  <c r="AB953" i="3" s="1"/>
  <c r="AH542" i="3"/>
  <c r="AB542" i="3" s="1"/>
  <c r="AH80" i="3"/>
  <c r="AB80" i="3" s="1"/>
  <c r="AH863" i="3"/>
  <c r="AB863" i="3" s="1"/>
  <c r="AH364" i="3"/>
  <c r="AH426" i="3"/>
  <c r="AA426" i="3" s="1"/>
  <c r="AH81" i="3"/>
  <c r="AH824" i="3"/>
  <c r="AA824" i="3" s="1"/>
  <c r="AH544" i="3"/>
  <c r="AA544" i="3" s="1"/>
  <c r="AH384" i="3"/>
  <c r="AA384" i="3" s="1"/>
  <c r="AH116" i="3"/>
  <c r="AB116" i="3" s="1"/>
  <c r="AH727" i="3"/>
  <c r="AB727" i="3" s="1"/>
  <c r="AH828" i="3"/>
  <c r="AH422" i="3"/>
  <c r="AB422" i="3" s="1"/>
  <c r="AH852" i="3"/>
  <c r="AA852" i="3" s="1"/>
  <c r="AH324" i="3"/>
  <c r="AB324" i="3" s="1"/>
  <c r="AH670" i="3"/>
  <c r="AA670" i="3" s="1"/>
  <c r="AH159" i="3"/>
  <c r="AB159" i="3" s="1"/>
  <c r="AH41" i="3"/>
  <c r="AB41" i="3" s="1"/>
  <c r="AH415" i="3"/>
  <c r="AA415" i="3" s="1"/>
  <c r="AH897" i="3"/>
  <c r="AH169" i="3"/>
  <c r="AB169" i="3" s="1"/>
  <c r="AH723" i="3"/>
  <c r="AH624" i="3"/>
  <c r="AA624" i="3" s="1"/>
  <c r="AH421" i="3"/>
  <c r="AB421" i="3" s="1"/>
  <c r="AH237" i="3"/>
  <c r="AB237" i="3" s="1"/>
  <c r="AH967" i="3"/>
  <c r="AA967" i="3" s="1"/>
  <c r="BA38" i="3"/>
  <c r="BB38" i="3"/>
  <c r="BA93" i="3"/>
  <c r="BB93" i="3"/>
  <c r="AK355" i="3"/>
  <c r="AJ355" i="3"/>
  <c r="AI355" i="3"/>
  <c r="AI870" i="3"/>
  <c r="AJ870" i="3"/>
  <c r="AK870" i="3"/>
  <c r="AJ485" i="3"/>
  <c r="AI485" i="3"/>
  <c r="AK485" i="3"/>
  <c r="AK607" i="3"/>
  <c r="AI607" i="3"/>
  <c r="AJ607" i="3"/>
  <c r="AK280" i="3"/>
  <c r="AI280" i="3"/>
  <c r="AJ280" i="3"/>
  <c r="AK514" i="3"/>
  <c r="AI514" i="3"/>
  <c r="AJ514" i="3"/>
  <c r="AK353" i="3"/>
  <c r="AJ353" i="3"/>
  <c r="AI353" i="3"/>
  <c r="AK659" i="3"/>
  <c r="AJ659" i="3"/>
  <c r="AI659" i="3"/>
  <c r="AJ874" i="3"/>
  <c r="AK874" i="3"/>
  <c r="AI874" i="3"/>
  <c r="BA73" i="3"/>
  <c r="BB73" i="3"/>
  <c r="BB48" i="3"/>
  <c r="BA48" i="3"/>
  <c r="AI943" i="3"/>
  <c r="AJ943" i="3"/>
  <c r="AK943" i="3"/>
  <c r="AJ334" i="3"/>
  <c r="AI334" i="3"/>
  <c r="AK334" i="3"/>
  <c r="AJ772" i="3"/>
  <c r="AI772" i="3"/>
  <c r="AK772" i="3"/>
  <c r="AI775" i="3"/>
  <c r="AK775" i="3"/>
  <c r="AJ775" i="3"/>
  <c r="BB43" i="3"/>
  <c r="BA43" i="3"/>
  <c r="AK532" i="3"/>
  <c r="AI532" i="3"/>
  <c r="AJ532" i="3"/>
  <c r="BB34" i="3"/>
  <c r="BA34" i="3"/>
  <c r="AJ194" i="3"/>
  <c r="AI194" i="3"/>
  <c r="AK194" i="3"/>
  <c r="AK697" i="3"/>
  <c r="AI697" i="3"/>
  <c r="AJ697" i="3"/>
  <c r="BB3" i="3"/>
  <c r="BA3" i="3"/>
  <c r="AK594" i="3"/>
  <c r="AI594" i="3"/>
  <c r="AJ594" i="3"/>
  <c r="AI125" i="3"/>
  <c r="AJ125" i="3"/>
  <c r="AK125" i="3"/>
  <c r="AJ632" i="3"/>
  <c r="AK632" i="3"/>
  <c r="AI632" i="3"/>
  <c r="AK707" i="3"/>
  <c r="AI707" i="3"/>
  <c r="AJ707" i="3"/>
  <c r="BA79" i="3"/>
  <c r="BB79" i="3"/>
  <c r="AK873" i="3"/>
  <c r="AJ873" i="3"/>
  <c r="AI873" i="3"/>
  <c r="BA28" i="3"/>
  <c r="BB28" i="3"/>
  <c r="AK698" i="3"/>
  <c r="AI698" i="3"/>
  <c r="AJ698" i="3"/>
  <c r="AK316" i="3"/>
  <c r="AJ316" i="3"/>
  <c r="AI316" i="3"/>
  <c r="BA6" i="3"/>
  <c r="BB6" i="3"/>
  <c r="BA92" i="3"/>
  <c r="BB92" i="3"/>
  <c r="AK136" i="3"/>
  <c r="AI136" i="3"/>
  <c r="AJ136" i="3"/>
  <c r="AK940" i="3"/>
  <c r="AI940" i="3"/>
  <c r="AJ940" i="3"/>
  <c r="AJ281" i="3"/>
  <c r="AK281" i="3"/>
  <c r="AI281" i="3"/>
  <c r="BA58" i="3"/>
  <c r="BB58" i="3"/>
  <c r="BA80" i="3"/>
  <c r="BB80" i="3"/>
  <c r="AI391" i="3"/>
  <c r="AJ391" i="3"/>
  <c r="AK391" i="3"/>
  <c r="AI407" i="3"/>
  <c r="AJ407" i="3"/>
  <c r="AK407" i="3"/>
  <c r="BA27" i="3"/>
  <c r="BB27" i="3"/>
  <c r="BB86" i="3"/>
  <c r="BA86" i="3"/>
  <c r="AJ442" i="3"/>
  <c r="AK442" i="3"/>
  <c r="AI442" i="3"/>
  <c r="BB17" i="3"/>
  <c r="BA17" i="3"/>
  <c r="AI786" i="3"/>
  <c r="AJ786" i="3"/>
  <c r="AK786" i="3"/>
  <c r="AJ965" i="3"/>
  <c r="AI965" i="3"/>
  <c r="AK965" i="3"/>
  <c r="AI463" i="3"/>
  <c r="AJ463" i="3"/>
  <c r="AK463" i="3"/>
  <c r="AI441" i="3"/>
  <c r="AJ441" i="3"/>
  <c r="AK441" i="3"/>
  <c r="AJ129" i="3"/>
  <c r="AK129" i="3"/>
  <c r="AI129" i="3"/>
  <c r="AJ834" i="3"/>
  <c r="AK834" i="3"/>
  <c r="AI834" i="3"/>
  <c r="AK923" i="3"/>
  <c r="AJ923" i="3"/>
  <c r="AI923" i="3"/>
  <c r="AJ766" i="3"/>
  <c r="AK766" i="3"/>
  <c r="AI766" i="3"/>
  <c r="AJ86" i="3"/>
  <c r="AK86" i="3"/>
  <c r="AI86" i="3"/>
  <c r="BB13" i="3"/>
  <c r="BA13" i="3"/>
  <c r="BA102" i="3"/>
  <c r="BB102" i="3"/>
  <c r="BA95" i="3"/>
  <c r="BB95" i="3"/>
  <c r="AJ307" i="3"/>
  <c r="AK307" i="3"/>
  <c r="AI307" i="3"/>
  <c r="AI692" i="3"/>
  <c r="AJ692" i="3"/>
  <c r="AK692" i="3"/>
  <c r="AK182" i="3"/>
  <c r="AI182" i="3"/>
  <c r="AJ182" i="3"/>
  <c r="AJ419" i="3"/>
  <c r="AI419" i="3"/>
  <c r="AK419" i="3"/>
  <c r="BA75" i="3"/>
  <c r="BB75" i="3"/>
  <c r="AJ800" i="3"/>
  <c r="AK800" i="3"/>
  <c r="AI800" i="3"/>
  <c r="AI227" i="3"/>
  <c r="AJ227" i="3"/>
  <c r="AK227" i="3"/>
  <c r="AA299" i="3"/>
  <c r="AK732" i="3"/>
  <c r="AI732" i="3"/>
  <c r="AJ732" i="3"/>
  <c r="BB19" i="3"/>
  <c r="BA19" i="3"/>
  <c r="AJ393" i="3"/>
  <c r="AI393" i="3"/>
  <c r="AK393" i="3"/>
  <c r="BB12" i="3"/>
  <c r="BA12" i="3"/>
  <c r="AI44" i="3"/>
  <c r="AK44" i="3"/>
  <c r="AJ44" i="3"/>
  <c r="AI764" i="3"/>
  <c r="AJ764" i="3"/>
  <c r="AK764" i="3"/>
  <c r="AI722" i="3"/>
  <c r="AJ722" i="3"/>
  <c r="AK722" i="3"/>
  <c r="BB82" i="3"/>
  <c r="BA82" i="3"/>
  <c r="AJ283" i="3"/>
  <c r="AK283" i="3"/>
  <c r="AI283" i="3"/>
  <c r="AJ460" i="3"/>
  <c r="AK460" i="3"/>
  <c r="AI460" i="3"/>
  <c r="AI101" i="3"/>
  <c r="AJ101" i="3"/>
  <c r="AK101" i="3"/>
  <c r="BA21" i="3"/>
  <c r="BB21" i="3"/>
  <c r="AK782" i="3"/>
  <c r="AI782" i="3"/>
  <c r="AJ782" i="3"/>
  <c r="AI946" i="3"/>
  <c r="AK946" i="3"/>
  <c r="AJ946" i="3"/>
  <c r="BB29" i="3"/>
  <c r="BA29" i="3"/>
  <c r="BA62" i="3"/>
  <c r="BB62" i="3"/>
  <c r="BB33" i="3"/>
  <c r="BA33" i="3"/>
  <c r="AI938" i="3"/>
  <c r="AJ938" i="3"/>
  <c r="AK938" i="3"/>
  <c r="AI88" i="3"/>
  <c r="AJ88" i="3"/>
  <c r="AK88" i="3"/>
  <c r="AI650" i="3"/>
  <c r="AJ650" i="3"/>
  <c r="AK650" i="3"/>
  <c r="AK264" i="3"/>
  <c r="AI264" i="3"/>
  <c r="AJ264" i="3"/>
  <c r="AI620" i="3"/>
  <c r="AK620" i="3"/>
  <c r="AJ620" i="3"/>
  <c r="AK653" i="3"/>
  <c r="AI653" i="3"/>
  <c r="AJ653" i="3"/>
  <c r="AJ907" i="3"/>
  <c r="AI907" i="3"/>
  <c r="AK907" i="3"/>
  <c r="AI878" i="3"/>
  <c r="AJ878" i="3"/>
  <c r="AK878" i="3"/>
  <c r="AI198" i="3"/>
  <c r="AK198" i="3"/>
  <c r="AJ198" i="3"/>
  <c r="AJ449" i="3"/>
  <c r="AK449" i="3"/>
  <c r="AI449" i="3"/>
  <c r="AJ330" i="3"/>
  <c r="AI330" i="3"/>
  <c r="AK330" i="3"/>
  <c r="AJ731" i="3"/>
  <c r="AI731" i="3"/>
  <c r="AK731" i="3"/>
  <c r="AJ143" i="3"/>
  <c r="AK143" i="3"/>
  <c r="AI143" i="3"/>
  <c r="AI111" i="3"/>
  <c r="AK111" i="3"/>
  <c r="AJ111" i="3"/>
  <c r="BA39" i="3"/>
  <c r="BB39" i="3"/>
  <c r="AJ142" i="3"/>
  <c r="AI142" i="3"/>
  <c r="AK142" i="3"/>
  <c r="AK737" i="3"/>
  <c r="AI737" i="3"/>
  <c r="AJ737" i="3"/>
  <c r="BB8" i="3"/>
  <c r="BA8" i="3"/>
  <c r="AK437" i="3"/>
  <c r="AJ437" i="3"/>
  <c r="AI437" i="3"/>
  <c r="BB89" i="3"/>
  <c r="BA89" i="3"/>
  <c r="BB68" i="3"/>
  <c r="BA68" i="3"/>
  <c r="AJ417" i="3"/>
  <c r="AK417" i="3"/>
  <c r="AI417" i="3"/>
  <c r="BB55" i="3"/>
  <c r="BA55" i="3"/>
  <c r="BA42" i="3"/>
  <c r="BB42" i="3"/>
  <c r="BA52" i="3"/>
  <c r="BB52" i="3"/>
  <c r="BA88" i="3"/>
  <c r="BB88" i="3"/>
  <c r="BB67" i="3"/>
  <c r="BA67" i="3"/>
  <c r="BA57" i="3"/>
  <c r="BB57" i="3"/>
  <c r="BB51" i="3"/>
  <c r="BA51" i="3"/>
  <c r="AK189" i="3"/>
  <c r="AJ189" i="3"/>
  <c r="AI189" i="3"/>
  <c r="AI51" i="3"/>
  <c r="AJ51" i="3"/>
  <c r="AK51" i="3"/>
  <c r="AK572" i="3"/>
  <c r="AJ572" i="3"/>
  <c r="AI572" i="3"/>
  <c r="AI903" i="3"/>
  <c r="AJ903" i="3"/>
  <c r="AK903" i="3"/>
  <c r="BA35" i="3"/>
  <c r="BB35" i="3"/>
  <c r="BA23" i="3"/>
  <c r="BB23" i="3"/>
  <c r="AJ114" i="3"/>
  <c r="AI114" i="3"/>
  <c r="AK114" i="3"/>
  <c r="AI310" i="3"/>
  <c r="AK310" i="3"/>
  <c r="AJ310" i="3"/>
  <c r="AJ537" i="3"/>
  <c r="AI537" i="3"/>
  <c r="AK537" i="3"/>
  <c r="AK883" i="3"/>
  <c r="AI883" i="3"/>
  <c r="AJ883" i="3"/>
  <c r="BB76" i="3"/>
  <c r="BA76" i="3"/>
  <c r="AJ155" i="3"/>
  <c r="AI155" i="3"/>
  <c r="AK155" i="3"/>
  <c r="AI261" i="3"/>
  <c r="AK261" i="3"/>
  <c r="AJ261" i="3"/>
  <c r="AJ468" i="3"/>
  <c r="AK468" i="3"/>
  <c r="AI468" i="3"/>
  <c r="AI854" i="3"/>
  <c r="AJ854" i="3"/>
  <c r="AK854" i="3"/>
  <c r="AK668" i="3"/>
  <c r="AJ668" i="3"/>
  <c r="AI668" i="3"/>
  <c r="AJ925" i="3"/>
  <c r="AK925" i="3"/>
  <c r="AI925" i="3"/>
  <c r="AK223" i="3"/>
  <c r="AI223" i="3"/>
  <c r="AJ223" i="3"/>
  <c r="AA597" i="3"/>
  <c r="BB47" i="3"/>
  <c r="BA47" i="3"/>
  <c r="BA50" i="3"/>
  <c r="BB50" i="3"/>
  <c r="AK432" i="3"/>
  <c r="AI432" i="3"/>
  <c r="AJ432" i="3"/>
  <c r="BB64" i="3"/>
  <c r="BA64" i="3"/>
  <c r="BA87" i="3"/>
  <c r="BB87" i="3"/>
  <c r="AK934" i="3"/>
  <c r="AI934" i="3"/>
  <c r="AJ934" i="3"/>
  <c r="AJ164" i="3"/>
  <c r="AK164" i="3"/>
  <c r="AI164" i="3"/>
  <c r="AH626" i="3"/>
  <c r="AK710" i="3"/>
  <c r="AI710" i="3"/>
  <c r="AJ710" i="3"/>
  <c r="AI144" i="3"/>
  <c r="AK144" i="3"/>
  <c r="AJ144" i="3"/>
  <c r="AK566" i="3"/>
  <c r="AI566" i="3"/>
  <c r="AJ566" i="3"/>
  <c r="AK165" i="3"/>
  <c r="AI165" i="3"/>
  <c r="AJ165" i="3"/>
  <c r="AK176" i="3"/>
  <c r="AI176" i="3"/>
  <c r="AJ176" i="3"/>
  <c r="AK929" i="3"/>
  <c r="AI929" i="3"/>
  <c r="AJ929" i="3"/>
  <c r="AJ517" i="3"/>
  <c r="AK517" i="3"/>
  <c r="AI517" i="3"/>
  <c r="AI202" i="3"/>
  <c r="AJ202" i="3"/>
  <c r="AK202" i="3"/>
  <c r="AJ936" i="3"/>
  <c r="AI936" i="3"/>
  <c r="AK936" i="3"/>
  <c r="AJ448" i="3"/>
  <c r="AK448" i="3"/>
  <c r="AI448" i="3"/>
  <c r="AJ629" i="3"/>
  <c r="AK629" i="3"/>
  <c r="AI629" i="3"/>
  <c r="AI340" i="3"/>
  <c r="AJ340" i="3"/>
  <c r="AK340" i="3"/>
  <c r="AI21" i="3"/>
  <c r="AK21" i="3"/>
  <c r="AJ21" i="3"/>
  <c r="AJ304" i="3"/>
  <c r="AI304" i="3"/>
  <c r="AK304" i="3"/>
  <c r="AI254" i="3"/>
  <c r="AJ254" i="3"/>
  <c r="AK254" i="3"/>
  <c r="AI693" i="3"/>
  <c r="AK693" i="3"/>
  <c r="AJ693" i="3"/>
  <c r="AK749" i="3"/>
  <c r="AI749" i="3"/>
  <c r="AJ749" i="3"/>
  <c r="AJ625" i="3"/>
  <c r="AI625" i="3"/>
  <c r="AK625" i="3"/>
  <c r="AJ436" i="3"/>
  <c r="AK436" i="3"/>
  <c r="AI436" i="3"/>
  <c r="AK557" i="3"/>
  <c r="AI557" i="3"/>
  <c r="AJ557" i="3"/>
  <c r="AJ65" i="3"/>
  <c r="AI65" i="3"/>
  <c r="AK65" i="3"/>
  <c r="AJ462" i="3"/>
  <c r="AK462" i="3"/>
  <c r="AI462" i="3"/>
  <c r="AK273" i="3"/>
  <c r="AI273" i="3"/>
  <c r="AJ273" i="3"/>
  <c r="AI887" i="3"/>
  <c r="AK887" i="3"/>
  <c r="AJ887" i="3"/>
  <c r="AI797" i="3"/>
  <c r="AJ797" i="3"/>
  <c r="AK797" i="3"/>
  <c r="AI715" i="3"/>
  <c r="AJ715" i="3"/>
  <c r="AK715" i="3"/>
  <c r="AK228" i="3"/>
  <c r="AI228" i="3"/>
  <c r="AJ228" i="3"/>
  <c r="AJ464" i="3"/>
  <c r="AI464" i="3"/>
  <c r="AK464" i="3"/>
  <c r="AK166" i="3"/>
  <c r="AI166" i="3"/>
  <c r="AJ166" i="3"/>
  <c r="AK805" i="3"/>
  <c r="AJ805" i="3"/>
  <c r="AI805" i="3"/>
  <c r="AI635" i="3"/>
  <c r="AK635" i="3"/>
  <c r="AJ635" i="3"/>
  <c r="AJ789" i="3"/>
  <c r="AK789" i="3"/>
  <c r="AI789" i="3"/>
  <c r="AK43" i="3"/>
  <c r="AI43" i="3"/>
  <c r="AJ43" i="3"/>
  <c r="AJ826" i="3"/>
  <c r="AI826" i="3"/>
  <c r="AK826" i="3"/>
  <c r="AI806" i="3"/>
  <c r="AJ806" i="3"/>
  <c r="AK806" i="3"/>
  <c r="AI368" i="3"/>
  <c r="AJ368" i="3"/>
  <c r="AK368" i="3"/>
  <c r="BA65" i="3"/>
  <c r="BB65" i="3"/>
  <c r="BB100" i="3"/>
  <c r="BA100" i="3"/>
  <c r="AJ652" i="3"/>
  <c r="AK652" i="3"/>
  <c r="AI652" i="3"/>
  <c r="BB56" i="3"/>
  <c r="BA56" i="3"/>
  <c r="BB94" i="3"/>
  <c r="BA94" i="3"/>
  <c r="AI31" i="3"/>
  <c r="AJ31" i="3"/>
  <c r="AK31" i="3"/>
  <c r="AK93" i="3"/>
  <c r="AI93" i="3"/>
  <c r="AJ93" i="3"/>
  <c r="AJ853" i="3"/>
  <c r="AI853" i="3"/>
  <c r="AK853" i="3"/>
  <c r="AK814" i="3"/>
  <c r="AJ814" i="3"/>
  <c r="AI814" i="3"/>
  <c r="AJ292" i="3"/>
  <c r="AK292" i="3"/>
  <c r="AI292" i="3"/>
  <c r="AJ740" i="3"/>
  <c r="AI740" i="3"/>
  <c r="AK740" i="3"/>
  <c r="BB44" i="3"/>
  <c r="BA44" i="3"/>
  <c r="AK531" i="3"/>
  <c r="AJ531" i="3"/>
  <c r="AI531" i="3"/>
  <c r="AJ89" i="3"/>
  <c r="AI89" i="3"/>
  <c r="AK89" i="3"/>
  <c r="AK398" i="3"/>
  <c r="AJ398" i="3"/>
  <c r="AI398" i="3"/>
  <c r="AJ404" i="3"/>
  <c r="AI404" i="3"/>
  <c r="AK404" i="3"/>
  <c r="AJ922" i="3"/>
  <c r="AK922" i="3"/>
  <c r="AI922" i="3"/>
  <c r="AJ963" i="3"/>
  <c r="AK963" i="3"/>
  <c r="AI963" i="3"/>
  <c r="AK435" i="3"/>
  <c r="AI435" i="3"/>
  <c r="AJ435" i="3"/>
  <c r="BA99" i="3"/>
  <c r="BB99" i="3"/>
  <c r="BA90" i="3"/>
  <c r="BB90" i="3"/>
  <c r="BA26" i="3"/>
  <c r="BB26" i="3"/>
  <c r="AI170" i="3"/>
  <c r="AJ170" i="3"/>
  <c r="AK170" i="3"/>
  <c r="BA98" i="3"/>
  <c r="BB98" i="3"/>
  <c r="AK803" i="3"/>
  <c r="AI803" i="3"/>
  <c r="AJ803" i="3"/>
  <c r="AJ714" i="3"/>
  <c r="AK714" i="3"/>
  <c r="AI714" i="3"/>
  <c r="AJ180" i="3"/>
  <c r="AK180" i="3"/>
  <c r="AI180" i="3"/>
  <c r="AI590" i="3"/>
  <c r="AJ590" i="3"/>
  <c r="AK590" i="3"/>
  <c r="BA36" i="3"/>
  <c r="BB36" i="3"/>
  <c r="AK836" i="3"/>
  <c r="AJ836" i="3"/>
  <c r="AI836" i="3"/>
  <c r="AK420" i="3"/>
  <c r="AI420" i="3"/>
  <c r="AJ420" i="3"/>
  <c r="AK451" i="3"/>
  <c r="AI451" i="3"/>
  <c r="AJ451" i="3"/>
  <c r="AK895" i="3"/>
  <c r="AI895" i="3"/>
  <c r="AJ895" i="3"/>
  <c r="AK260" i="3"/>
  <c r="AI260" i="3"/>
  <c r="AJ260" i="3"/>
  <c r="AH646" i="3"/>
  <c r="AA82" i="3"/>
  <c r="AB82" i="3"/>
  <c r="AK434" i="3"/>
  <c r="AJ434" i="3"/>
  <c r="AI434" i="3"/>
  <c r="AK962" i="3"/>
  <c r="AI962" i="3"/>
  <c r="AJ962" i="3"/>
  <c r="AJ425" i="3"/>
  <c r="AK425" i="3"/>
  <c r="AI425" i="3"/>
  <c r="AH193" i="3"/>
  <c r="AJ780" i="3"/>
  <c r="AI780" i="3"/>
  <c r="AK780" i="3"/>
  <c r="AJ424" i="3"/>
  <c r="AK424" i="3"/>
  <c r="AI424" i="3"/>
  <c r="AK736" i="3"/>
  <c r="AJ736" i="3"/>
  <c r="AI736" i="3"/>
  <c r="AB734" i="3"/>
  <c r="AA734" i="3"/>
  <c r="AI38" i="3"/>
  <c r="AJ38" i="3"/>
  <c r="AK38" i="3"/>
  <c r="AI516" i="3"/>
  <c r="AJ516" i="3"/>
  <c r="AK516" i="3"/>
  <c r="AI325" i="3"/>
  <c r="AJ325" i="3"/>
  <c r="AK325" i="3"/>
  <c r="AJ790" i="3"/>
  <c r="AK790" i="3"/>
  <c r="AI790" i="3"/>
  <c r="AA297" i="3"/>
  <c r="AI553" i="3"/>
  <c r="AJ553" i="3"/>
  <c r="AK553" i="3"/>
  <c r="AI751" i="3"/>
  <c r="AJ751" i="3"/>
  <c r="AK751" i="3"/>
  <c r="BA85" i="3"/>
  <c r="BB85" i="3"/>
  <c r="AJ591" i="3"/>
  <c r="AK591" i="3"/>
  <c r="AI591" i="3"/>
  <c r="AA414" i="3"/>
  <c r="AI349" i="3"/>
  <c r="AK349" i="3"/>
  <c r="AJ349" i="3"/>
  <c r="AK70" i="3"/>
  <c r="AI70" i="3"/>
  <c r="AJ70" i="3"/>
  <c r="AK960" i="3"/>
  <c r="AJ960" i="3"/>
  <c r="AI960" i="3"/>
  <c r="AJ694" i="3"/>
  <c r="AK694" i="3"/>
  <c r="AI694" i="3"/>
  <c r="AK418" i="3"/>
  <c r="AJ418" i="3"/>
  <c r="AI418" i="3"/>
  <c r="AJ154" i="3"/>
  <c r="AK154" i="3"/>
  <c r="AI154" i="3"/>
  <c r="BA96" i="3"/>
  <c r="BB96" i="3"/>
  <c r="AI130" i="3"/>
  <c r="AJ130" i="3"/>
  <c r="AK130" i="3"/>
  <c r="AK511" i="3"/>
  <c r="AJ511" i="3"/>
  <c r="AI511" i="3"/>
  <c r="AK848" i="3"/>
  <c r="AJ848" i="3"/>
  <c r="AI848" i="3"/>
  <c r="AJ37" i="3"/>
  <c r="AK37" i="3"/>
  <c r="AI37" i="3"/>
  <c r="AK529" i="3"/>
  <c r="AJ529" i="3"/>
  <c r="AI529" i="3"/>
  <c r="AJ672" i="3"/>
  <c r="AK672" i="3"/>
  <c r="AI672" i="3"/>
  <c r="AJ915" i="3"/>
  <c r="AI915" i="3"/>
  <c r="AK915" i="3"/>
  <c r="BA32" i="3"/>
  <c r="BB32" i="3"/>
  <c r="AK30" i="3"/>
  <c r="AI30" i="3"/>
  <c r="AJ30" i="3"/>
  <c r="AI479" i="3"/>
  <c r="AJ479" i="3"/>
  <c r="AK479" i="3"/>
  <c r="AK428" i="3"/>
  <c r="AI428" i="3"/>
  <c r="AJ428" i="3"/>
  <c r="BA60" i="3"/>
  <c r="BB60" i="3"/>
  <c r="AK383" i="3"/>
  <c r="AI383" i="3"/>
  <c r="AJ383" i="3"/>
  <c r="BA15" i="3"/>
  <c r="BB15" i="3"/>
  <c r="AJ555" i="3"/>
  <c r="AI555" i="3"/>
  <c r="AK555" i="3"/>
  <c r="AK181" i="3"/>
  <c r="AI181" i="3"/>
  <c r="AJ181" i="3"/>
  <c r="AK823" i="3"/>
  <c r="AI823" i="3"/>
  <c r="AJ823" i="3"/>
  <c r="AK243" i="3"/>
  <c r="AI243" i="3"/>
  <c r="AJ243" i="3"/>
  <c r="AI328" i="3"/>
  <c r="AK328" i="3"/>
  <c r="AJ328" i="3"/>
  <c r="AK409" i="3"/>
  <c r="AJ409" i="3"/>
  <c r="AI409" i="3"/>
  <c r="BB69" i="3"/>
  <c r="BA69" i="3"/>
  <c r="AK274" i="3"/>
  <c r="AI274" i="3"/>
  <c r="AJ274" i="3"/>
  <c r="AI677" i="3"/>
  <c r="AJ677" i="3"/>
  <c r="AK677" i="3"/>
  <c r="AJ552" i="3"/>
  <c r="AK552" i="3"/>
  <c r="AI552" i="3"/>
  <c r="AK196" i="3"/>
  <c r="AI196" i="3"/>
  <c r="AJ196" i="3"/>
  <c r="AI801" i="3"/>
  <c r="AK801" i="3"/>
  <c r="AJ801" i="3"/>
  <c r="BB78" i="3"/>
  <c r="BA78" i="3"/>
  <c r="AI941" i="3"/>
  <c r="AJ941" i="3"/>
  <c r="AK941" i="3"/>
  <c r="AK245" i="3"/>
  <c r="AJ245" i="3"/>
  <c r="AI245" i="3"/>
  <c r="AI157" i="3"/>
  <c r="AK157" i="3"/>
  <c r="AJ157" i="3"/>
  <c r="BB49" i="3"/>
  <c r="BA49" i="3"/>
  <c r="BB63" i="3"/>
  <c r="BA63" i="3"/>
  <c r="AJ871" i="3"/>
  <c r="AI871" i="3"/>
  <c r="AK871" i="3"/>
  <c r="AK119" i="3"/>
  <c r="AJ119" i="3"/>
  <c r="AI119" i="3"/>
  <c r="AK757" i="3"/>
  <c r="AJ757" i="3"/>
  <c r="AI757" i="3"/>
  <c r="AJ900" i="3"/>
  <c r="AK900" i="3"/>
  <c r="AI900" i="3"/>
  <c r="AI183" i="3"/>
  <c r="AJ183" i="3"/>
  <c r="AK183" i="3"/>
  <c r="AH96" i="3"/>
  <c r="AK763" i="3"/>
  <c r="AI763" i="3"/>
  <c r="AJ763" i="3"/>
  <c r="AH518" i="3"/>
  <c r="AK148" i="3"/>
  <c r="AI148" i="3"/>
  <c r="AJ148" i="3"/>
  <c r="AA828" i="3"/>
  <c r="AB828" i="3"/>
  <c r="AH812" i="3"/>
  <c r="AJ215" i="3"/>
  <c r="AI215" i="3"/>
  <c r="AK215" i="3"/>
  <c r="AJ473" i="3"/>
  <c r="AI473" i="3"/>
  <c r="AK473" i="3"/>
  <c r="AH222" i="3"/>
  <c r="AI656" i="3"/>
  <c r="AJ656" i="3"/>
  <c r="AK656" i="3"/>
  <c r="AI312" i="3"/>
  <c r="AJ312" i="3"/>
  <c r="AK312" i="3"/>
  <c r="AK765" i="3"/>
  <c r="AJ765" i="3"/>
  <c r="AI765" i="3"/>
  <c r="AH796" i="3"/>
  <c r="AJ599" i="3"/>
  <c r="AI599" i="3"/>
  <c r="AK599" i="3"/>
  <c r="AJ346" i="3"/>
  <c r="AK346" i="3"/>
  <c r="AI346" i="3"/>
  <c r="AJ68" i="3"/>
  <c r="AI68" i="3"/>
  <c r="AK68" i="3"/>
  <c r="AI115" i="3"/>
  <c r="AJ115" i="3"/>
  <c r="AK115" i="3"/>
  <c r="AJ746" i="3"/>
  <c r="AK746" i="3"/>
  <c r="AI746" i="3"/>
  <c r="AI71" i="3"/>
  <c r="AJ71" i="3"/>
  <c r="AK71" i="3"/>
  <c r="AJ935" i="3"/>
  <c r="AK935" i="3"/>
  <c r="AI935" i="3"/>
  <c r="AK373" i="3"/>
  <c r="AI373" i="3"/>
  <c r="AJ373" i="3"/>
  <c r="AK145" i="3"/>
  <c r="AJ145" i="3"/>
  <c r="AI145" i="3"/>
  <c r="AJ296" i="3"/>
  <c r="AK296" i="3"/>
  <c r="AI296" i="3"/>
  <c r="AI25" i="3"/>
  <c r="AJ25" i="3"/>
  <c r="AK25" i="3"/>
  <c r="AI530" i="3"/>
  <c r="AK530" i="3"/>
  <c r="AJ530" i="3"/>
  <c r="AK372" i="3"/>
  <c r="AI372" i="3"/>
  <c r="AJ372" i="3"/>
  <c r="AK109" i="3"/>
  <c r="AJ109" i="3"/>
  <c r="AI109" i="3"/>
  <c r="AJ857" i="3"/>
  <c r="AI857" i="3"/>
  <c r="AK857" i="3"/>
  <c r="AJ152" i="3"/>
  <c r="AK152" i="3"/>
  <c r="AI152" i="3"/>
  <c r="AK523" i="3"/>
  <c r="AI523" i="3"/>
  <c r="AJ523" i="3"/>
  <c r="BA14" i="3"/>
  <c r="BB14" i="3"/>
  <c r="AK728" i="3"/>
  <c r="AI728" i="3"/>
  <c r="AJ728" i="3"/>
  <c r="BB31" i="3"/>
  <c r="BA31" i="3"/>
  <c r="AJ492" i="3"/>
  <c r="AI492" i="3"/>
  <c r="AK492" i="3"/>
  <c r="BA101" i="3"/>
  <c r="BB101" i="3"/>
  <c r="AK113" i="3"/>
  <c r="AI113" i="3"/>
  <c r="AJ113" i="3"/>
  <c r="AJ203" i="3"/>
  <c r="AK203" i="3"/>
  <c r="AI203" i="3"/>
  <c r="AI79" i="3"/>
  <c r="AJ79" i="3"/>
  <c r="AK79" i="3"/>
  <c r="AJ855" i="3"/>
  <c r="AI855" i="3"/>
  <c r="AK855" i="3"/>
  <c r="AI533" i="3"/>
  <c r="AK533" i="3"/>
  <c r="AJ533" i="3"/>
  <c r="AJ562" i="3"/>
  <c r="AI562" i="3"/>
  <c r="AK562" i="3"/>
  <c r="BB66" i="3"/>
  <c r="BA66" i="3"/>
  <c r="AJ611" i="3"/>
  <c r="AK611" i="3"/>
  <c r="AI611" i="3"/>
  <c r="AJ705" i="3"/>
  <c r="AK705" i="3"/>
  <c r="AI705" i="3"/>
  <c r="AK536" i="3"/>
  <c r="AI536" i="3"/>
  <c r="AJ536" i="3"/>
  <c r="AI211" i="3"/>
  <c r="AJ211" i="3"/>
  <c r="AK211" i="3"/>
  <c r="AI69" i="3"/>
  <c r="AK69" i="3"/>
  <c r="AJ69" i="3"/>
  <c r="BB24" i="3"/>
  <c r="BA24" i="3"/>
  <c r="AK540" i="3"/>
  <c r="AI540" i="3"/>
  <c r="AJ540" i="3"/>
  <c r="AJ713" i="3"/>
  <c r="AK713" i="3"/>
  <c r="AI713" i="3"/>
  <c r="AI293" i="3"/>
  <c r="AJ293" i="3"/>
  <c r="AK293" i="3"/>
  <c r="AI275" i="3"/>
  <c r="AJ275" i="3"/>
  <c r="AK275" i="3"/>
  <c r="AJ726" i="3"/>
  <c r="AK726" i="3"/>
  <c r="AI726" i="3"/>
  <c r="AI957" i="3"/>
  <c r="AK957" i="3"/>
  <c r="AJ957" i="3"/>
  <c r="AI745" i="3"/>
  <c r="AK745" i="3"/>
  <c r="AJ745" i="3"/>
  <c r="AK892" i="3"/>
  <c r="AI892" i="3"/>
  <c r="AJ892" i="3"/>
  <c r="AI689" i="3"/>
  <c r="AJ689" i="3"/>
  <c r="AK689" i="3"/>
  <c r="BA84" i="3"/>
  <c r="BB84" i="3"/>
  <c r="AJ411" i="3"/>
  <c r="AK411" i="3"/>
  <c r="AI411" i="3"/>
  <c r="AI472" i="3"/>
  <c r="AJ472" i="3"/>
  <c r="AK472" i="3"/>
  <c r="BB2" i="3"/>
  <c r="BA2" i="3"/>
  <c r="AK319" i="3"/>
  <c r="AI319" i="3"/>
  <c r="AJ319" i="3"/>
  <c r="AJ554" i="3"/>
  <c r="AK554" i="3"/>
  <c r="AI554" i="3"/>
  <c r="AJ845" i="3"/>
  <c r="AI845" i="3"/>
  <c r="AK845" i="3"/>
  <c r="AK901" i="3"/>
  <c r="AJ901" i="3"/>
  <c r="AI901" i="3"/>
  <c r="AB939" i="3"/>
  <c r="AK930" i="3"/>
  <c r="AI930" i="3"/>
  <c r="AJ930" i="3"/>
  <c r="AI683" i="3"/>
  <c r="AJ683" i="3"/>
  <c r="AK683" i="3"/>
  <c r="AJ345" i="3"/>
  <c r="AI345" i="3"/>
  <c r="AK345" i="3"/>
  <c r="AJ197" i="3"/>
  <c r="AI197" i="3"/>
  <c r="AK197" i="3"/>
  <c r="AK118" i="3"/>
  <c r="AI118" i="3"/>
  <c r="AJ118" i="3"/>
  <c r="AJ42" i="3"/>
  <c r="AK42" i="3"/>
  <c r="AI42" i="3"/>
  <c r="AJ686" i="3"/>
  <c r="AI686" i="3"/>
  <c r="AK686" i="3"/>
  <c r="AI956" i="3"/>
  <c r="AJ956" i="3"/>
  <c r="AK956" i="3"/>
  <c r="BB16" i="3"/>
  <c r="BA16" i="3"/>
  <c r="AK819" i="3"/>
  <c r="AJ819" i="3"/>
  <c r="AI819" i="3"/>
  <c r="AJ508" i="3"/>
  <c r="AI508" i="3"/>
  <c r="AK508" i="3"/>
  <c r="AJ592" i="3"/>
  <c r="AK592" i="3"/>
  <c r="AI592" i="3"/>
  <c r="AI195" i="3"/>
  <c r="AK195" i="3"/>
  <c r="AJ195" i="3"/>
  <c r="AJ614" i="3"/>
  <c r="AI614" i="3"/>
  <c r="AK614" i="3"/>
  <c r="AI649" i="3"/>
  <c r="AJ649" i="3"/>
  <c r="AK649" i="3"/>
  <c r="AK471" i="3"/>
  <c r="AI471" i="3"/>
  <c r="AJ471" i="3"/>
  <c r="AI438" i="3"/>
  <c r="AJ438" i="3"/>
  <c r="AK438" i="3"/>
  <c r="AI250" i="3"/>
  <c r="AK250" i="3"/>
  <c r="AJ250" i="3"/>
  <c r="AK548" i="3"/>
  <c r="AI548" i="3"/>
  <c r="AJ548" i="3"/>
  <c r="AI787" i="3"/>
  <c r="AK787" i="3"/>
  <c r="AJ787" i="3"/>
  <c r="AK602" i="3"/>
  <c r="AI602" i="3"/>
  <c r="AJ602" i="3"/>
  <c r="AA244" i="3"/>
  <c r="AB244" i="3"/>
  <c r="AK133" i="3"/>
  <c r="AI133" i="3"/>
  <c r="AJ133" i="3"/>
  <c r="AI76" i="3"/>
  <c r="AJ76" i="3"/>
  <c r="AK76" i="3"/>
  <c r="AI570" i="3"/>
  <c r="AK570" i="3"/>
  <c r="AJ570" i="3"/>
  <c r="AK105" i="3"/>
  <c r="AI105" i="3"/>
  <c r="AJ105" i="3"/>
  <c r="AK452" i="3"/>
  <c r="AI452" i="3"/>
  <c r="AJ452" i="3"/>
  <c r="AK461" i="3"/>
  <c r="AJ461" i="3"/>
  <c r="AI461" i="3"/>
  <c r="AK738" i="3"/>
  <c r="AI738" i="3"/>
  <c r="AJ738" i="3"/>
  <c r="AJ329" i="3"/>
  <c r="AK329" i="3"/>
  <c r="AI329" i="3"/>
  <c r="AJ610" i="3"/>
  <c r="AI610" i="3"/>
  <c r="AK610" i="3"/>
  <c r="AJ269" i="3"/>
  <c r="AK269" i="3"/>
  <c r="AI269" i="3"/>
  <c r="AJ799" i="3"/>
  <c r="AK799" i="3"/>
  <c r="AI799" i="3"/>
  <c r="AK894" i="3"/>
  <c r="AI894" i="3"/>
  <c r="AJ894" i="3"/>
  <c r="AJ214" i="3"/>
  <c r="AK214" i="3"/>
  <c r="AI214" i="3"/>
  <c r="AI167" i="3"/>
  <c r="AK167" i="3"/>
  <c r="AJ167" i="3"/>
  <c r="BA40" i="3"/>
  <c r="BB40" i="3"/>
  <c r="BA77" i="3"/>
  <c r="AZ77" i="3" s="1"/>
  <c r="AX77" i="3" s="1"/>
  <c r="BB77" i="3"/>
  <c r="BA97" i="3"/>
  <c r="BB97" i="3"/>
  <c r="AK882" i="3"/>
  <c r="AJ882" i="3"/>
  <c r="AI882" i="3"/>
  <c r="AJ825" i="3"/>
  <c r="AI825" i="3"/>
  <c r="AK825" i="3"/>
  <c r="AK440" i="3"/>
  <c r="AJ440" i="3"/>
  <c r="AI440" i="3"/>
  <c r="AJ311" i="3"/>
  <c r="AI311" i="3"/>
  <c r="AK311" i="3"/>
  <c r="AI453" i="3"/>
  <c r="AJ453" i="3"/>
  <c r="AK453" i="3"/>
  <c r="BB45" i="3"/>
  <c r="BA45" i="3"/>
  <c r="AJ338" i="3"/>
  <c r="AI338" i="3"/>
  <c r="AK338" i="3"/>
  <c r="AJ126" i="3"/>
  <c r="AI126" i="3"/>
  <c r="AK126" i="3"/>
  <c r="AI361" i="3"/>
  <c r="AJ361" i="3"/>
  <c r="AK361" i="3"/>
  <c r="BB70" i="3"/>
  <c r="BA70" i="3"/>
  <c r="BA91" i="3"/>
  <c r="AZ91" i="3" s="1"/>
  <c r="AX91" i="3" s="1"/>
  <c r="BB91" i="3"/>
  <c r="AI85" i="3"/>
  <c r="AK85" i="3"/>
  <c r="AJ85" i="3"/>
  <c r="AJ910" i="3"/>
  <c r="AK910" i="3"/>
  <c r="AI910" i="3"/>
  <c r="AI605" i="3"/>
  <c r="AJ605" i="3"/>
  <c r="AK605" i="3"/>
  <c r="AK651" i="3"/>
  <c r="AI651" i="3"/>
  <c r="AJ651" i="3"/>
  <c r="AJ729" i="3"/>
  <c r="AK729" i="3"/>
  <c r="AI729" i="3"/>
  <c r="BB59" i="3"/>
  <c r="BA59" i="3"/>
  <c r="AI268" i="3"/>
  <c r="AJ268" i="3"/>
  <c r="AK268" i="3"/>
  <c r="BA11" i="3"/>
  <c r="BB11" i="3"/>
  <c r="AJ601" i="3"/>
  <c r="AI601" i="3"/>
  <c r="AK601" i="3"/>
  <c r="BA22" i="3"/>
  <c r="BB22" i="3"/>
  <c r="AK942" i="3"/>
  <c r="AI942" i="3"/>
  <c r="AJ942" i="3"/>
  <c r="BA37" i="3"/>
  <c r="AZ37" i="3" s="1"/>
  <c r="AX37" i="3" s="1"/>
  <c r="BB37" i="3"/>
  <c r="AJ331" i="3"/>
  <c r="AK331" i="3"/>
  <c r="AI331" i="3"/>
  <c r="AK103" i="3"/>
  <c r="AI103" i="3"/>
  <c r="AJ103" i="3"/>
  <c r="AK501" i="3"/>
  <c r="AI501" i="3"/>
  <c r="AJ501" i="3"/>
  <c r="AI535" i="3"/>
  <c r="AK535" i="3"/>
  <c r="AJ535" i="3"/>
  <c r="AI482" i="3"/>
  <c r="AJ482" i="3"/>
  <c r="AK482" i="3"/>
  <c r="AK374" i="3"/>
  <c r="AI374" i="3"/>
  <c r="AJ374" i="3"/>
  <c r="AH205" i="3"/>
  <c r="AK699" i="3"/>
  <c r="AI699" i="3"/>
  <c r="AJ699" i="3"/>
  <c r="AH918" i="3"/>
  <c r="AH117" i="3"/>
  <c r="AA921" i="3"/>
  <c r="AK83" i="3"/>
  <c r="AI83" i="3"/>
  <c r="AJ83" i="3"/>
  <c r="AH233" i="3"/>
  <c r="AK33" i="3"/>
  <c r="AJ33" i="3"/>
  <c r="AI33" i="3"/>
  <c r="AK258" i="3"/>
  <c r="AI258" i="3"/>
  <c r="AJ258" i="3"/>
  <c r="AK709" i="3"/>
  <c r="AI709" i="3"/>
  <c r="AJ709" i="3"/>
  <c r="AI22" i="3"/>
  <c r="AK22" i="3"/>
  <c r="AJ22" i="3"/>
  <c r="AK137" i="3"/>
  <c r="AI137" i="3"/>
  <c r="AJ137" i="3"/>
  <c r="AI179" i="3"/>
  <c r="AJ179" i="3"/>
  <c r="AK179" i="3"/>
  <c r="AK408" i="3"/>
  <c r="AI408" i="3"/>
  <c r="AJ408" i="3"/>
  <c r="AI869" i="3"/>
  <c r="AJ869" i="3"/>
  <c r="AK869" i="3"/>
  <c r="AI658" i="3"/>
  <c r="AJ658" i="3"/>
  <c r="AK658" i="3"/>
  <c r="AI876" i="3"/>
  <c r="AK876" i="3"/>
  <c r="AJ876" i="3"/>
  <c r="AJ497" i="3"/>
  <c r="AK497" i="3"/>
  <c r="AI497" i="3"/>
  <c r="AK259" i="3"/>
  <c r="AJ259" i="3"/>
  <c r="AI259" i="3"/>
  <c r="AK242" i="3"/>
  <c r="AJ242" i="3"/>
  <c r="AI242" i="3"/>
  <c r="AK161" i="3"/>
  <c r="AI161" i="3"/>
  <c r="AJ161" i="3"/>
  <c r="AJ219" i="3"/>
  <c r="AI219" i="3"/>
  <c r="AK219" i="3"/>
  <c r="AJ759" i="3"/>
  <c r="AI759" i="3"/>
  <c r="AK759" i="3"/>
  <c r="AI647" i="3"/>
  <c r="AJ647" i="3"/>
  <c r="AK647" i="3"/>
  <c r="AI406" i="3"/>
  <c r="AJ406" i="3"/>
  <c r="AK406" i="3"/>
  <c r="AJ151" i="3"/>
  <c r="AI151" i="3"/>
  <c r="AK151" i="3"/>
  <c r="AI891" i="3"/>
  <c r="AJ891" i="3"/>
  <c r="AK891" i="3"/>
  <c r="AJ561" i="3"/>
  <c r="AI561" i="3"/>
  <c r="AK561" i="3"/>
  <c r="AI630" i="3"/>
  <c r="AJ630" i="3"/>
  <c r="AK630" i="3"/>
  <c r="AK770" i="3"/>
  <c r="AI770" i="3"/>
  <c r="AJ770" i="3"/>
  <c r="AI470" i="3"/>
  <c r="AK470" i="3"/>
  <c r="AJ470" i="3"/>
  <c r="AJ565" i="3"/>
  <c r="AK565" i="3"/>
  <c r="AI565" i="3"/>
  <c r="AI104" i="3"/>
  <c r="AK104" i="3"/>
  <c r="AJ104" i="3"/>
  <c r="AJ702" i="3"/>
  <c r="AK702" i="3"/>
  <c r="AI702" i="3"/>
  <c r="AK127" i="3"/>
  <c r="AI127" i="3"/>
  <c r="AJ127" i="3"/>
  <c r="AK173" i="3"/>
  <c r="AI173" i="3"/>
  <c r="AJ173" i="3"/>
  <c r="AK455" i="3"/>
  <c r="AJ455" i="3"/>
  <c r="AI455" i="3"/>
  <c r="AJ246" i="3"/>
  <c r="AI246" i="3"/>
  <c r="AK246" i="3"/>
  <c r="AI912" i="3"/>
  <c r="AJ912" i="3"/>
  <c r="AK912" i="3"/>
  <c r="AJ433" i="3"/>
  <c r="AI433" i="3"/>
  <c r="AK433" i="3"/>
  <c r="BA71" i="3"/>
  <c r="BB71" i="3"/>
  <c r="AI735" i="3"/>
  <c r="AK735" i="3"/>
  <c r="AJ735" i="3"/>
  <c r="AI72" i="3"/>
  <c r="AK72" i="3"/>
  <c r="AJ72" i="3"/>
  <c r="AI674" i="3"/>
  <c r="AJ674" i="3"/>
  <c r="AK674" i="3"/>
  <c r="AK128" i="3"/>
  <c r="AI128" i="3"/>
  <c r="AJ128" i="3"/>
  <c r="AJ579" i="3"/>
  <c r="AK579" i="3"/>
  <c r="AI579" i="3"/>
  <c r="AI153" i="3"/>
  <c r="AK153" i="3"/>
  <c r="AJ153" i="3"/>
  <c r="AI841" i="3"/>
  <c r="AJ841" i="3"/>
  <c r="AK841" i="3"/>
  <c r="AI276" i="3"/>
  <c r="AJ276" i="3"/>
  <c r="AK276" i="3"/>
  <c r="BA81" i="3"/>
  <c r="BB81" i="3"/>
  <c r="AJ465" i="3"/>
  <c r="AK465" i="3"/>
  <c r="AI465" i="3"/>
  <c r="BB5" i="3"/>
  <c r="BA5" i="3"/>
  <c r="AI302" i="3"/>
  <c r="AJ302" i="3"/>
  <c r="AK302" i="3"/>
  <c r="AI551" i="3"/>
  <c r="AK551" i="3"/>
  <c r="AJ551" i="3"/>
  <c r="AK509" i="3"/>
  <c r="AJ509" i="3"/>
  <c r="AI509" i="3"/>
  <c r="BB61" i="3"/>
  <c r="BA61" i="3"/>
  <c r="AK846" i="3"/>
  <c r="AJ846" i="3"/>
  <c r="AI846" i="3"/>
  <c r="BB25" i="3"/>
  <c r="BA25" i="3"/>
  <c r="AK838" i="3"/>
  <c r="AI838" i="3"/>
  <c r="AJ838" i="3"/>
  <c r="AJ975" i="3"/>
  <c r="AK975" i="3"/>
  <c r="AI975" i="3"/>
  <c r="AK676" i="3"/>
  <c r="AI676" i="3"/>
  <c r="AJ676" i="3"/>
  <c r="AK515" i="3"/>
  <c r="AJ515" i="3"/>
  <c r="AI515" i="3"/>
  <c r="AJ177" i="3"/>
  <c r="AK177" i="3"/>
  <c r="AI177" i="3"/>
  <c r="AJ802" i="3"/>
  <c r="AK802" i="3"/>
  <c r="AI802" i="3"/>
  <c r="AI199" i="3"/>
  <c r="AJ199" i="3"/>
  <c r="AK199" i="3"/>
  <c r="AK265" i="3"/>
  <c r="AJ265" i="3"/>
  <c r="AI265" i="3"/>
  <c r="AI525" i="3"/>
  <c r="AK525" i="3"/>
  <c r="AJ525" i="3"/>
  <c r="AJ327" i="3"/>
  <c r="AI327" i="3"/>
  <c r="AK327" i="3"/>
  <c r="AK257" i="3"/>
  <c r="AI257" i="3"/>
  <c r="AJ257" i="3"/>
  <c r="AK843" i="3"/>
  <c r="AI843" i="3"/>
  <c r="AJ843" i="3"/>
  <c r="AI665" i="3"/>
  <c r="AJ665" i="3"/>
  <c r="AK665" i="3"/>
  <c r="BA18" i="3"/>
  <c r="BB18" i="3"/>
  <c r="AI256" i="3"/>
  <c r="AJ256" i="3"/>
  <c r="AK256" i="3"/>
  <c r="AI688" i="3"/>
  <c r="AJ688" i="3"/>
  <c r="AK688" i="3"/>
  <c r="BB7" i="3"/>
  <c r="BA7" i="3"/>
  <c r="AI168" i="3"/>
  <c r="AK168" i="3"/>
  <c r="AJ168" i="3"/>
  <c r="AI124" i="3"/>
  <c r="AJ124" i="3"/>
  <c r="AK124" i="3"/>
  <c r="AI469" i="3"/>
  <c r="AJ469" i="3"/>
  <c r="AK469" i="3"/>
  <c r="AI885" i="3"/>
  <c r="AJ885" i="3"/>
  <c r="AK885" i="3"/>
  <c r="AI890" i="3"/>
  <c r="AK890" i="3"/>
  <c r="AJ890" i="3"/>
  <c r="AK829" i="3"/>
  <c r="AJ829" i="3"/>
  <c r="AI829" i="3"/>
  <c r="AH944" i="3"/>
  <c r="AK348" i="3"/>
  <c r="AI348" i="3"/>
  <c r="AJ348" i="3"/>
  <c r="AJ444" i="3"/>
  <c r="AK444" i="3"/>
  <c r="AI444" i="3"/>
  <c r="AB612" i="3"/>
  <c r="AH950" i="3"/>
  <c r="AJ680" i="3"/>
  <c r="AK680" i="3"/>
  <c r="AI680" i="3"/>
  <c r="AI639" i="3"/>
  <c r="AJ639" i="3"/>
  <c r="AK639" i="3"/>
  <c r="AI721" i="3"/>
  <c r="AJ721" i="3"/>
  <c r="AK721" i="3"/>
  <c r="AJ90" i="3"/>
  <c r="AI90" i="3"/>
  <c r="AK90" i="3"/>
  <c r="AI771" i="3"/>
  <c r="AK771" i="3"/>
  <c r="AJ771" i="3"/>
  <c r="AJ108" i="3"/>
  <c r="AK108" i="3"/>
  <c r="AI108" i="3"/>
  <c r="AI135" i="3"/>
  <c r="AK135" i="3"/>
  <c r="AJ135" i="3"/>
  <c r="AK700" i="3"/>
  <c r="AI700" i="3"/>
  <c r="AJ700" i="3"/>
  <c r="AK648" i="3"/>
  <c r="AI648" i="3"/>
  <c r="AJ648" i="3"/>
  <c r="AK631" i="3"/>
  <c r="AI631" i="3"/>
  <c r="AJ631" i="3"/>
  <c r="AJ496" i="3"/>
  <c r="AK496" i="3"/>
  <c r="AI496" i="3"/>
  <c r="AK288" i="3"/>
  <c r="AJ288" i="3"/>
  <c r="AI288" i="3"/>
  <c r="AJ792" i="3"/>
  <c r="AI792" i="3"/>
  <c r="AK792" i="3"/>
  <c r="AJ140" i="3"/>
  <c r="AI140" i="3"/>
  <c r="AK140" i="3"/>
  <c r="AK661" i="3"/>
  <c r="AI661" i="3"/>
  <c r="AJ661" i="3"/>
  <c r="AK277" i="3"/>
  <c r="AJ277" i="3"/>
  <c r="AI277" i="3"/>
  <c r="AI673" i="3"/>
  <c r="AJ673" i="3"/>
  <c r="AK673" i="3"/>
  <c r="AJ830" i="3"/>
  <c r="AK830" i="3"/>
  <c r="AI830" i="3"/>
  <c r="AK62" i="3"/>
  <c r="AJ62" i="3"/>
  <c r="AI62" i="3"/>
  <c r="AK638" i="3"/>
  <c r="AI638" i="3"/>
  <c r="AJ638" i="3"/>
  <c r="AI28" i="3"/>
  <c r="AK28" i="3"/>
  <c r="AJ28" i="3"/>
  <c r="AI684" i="3"/>
  <c r="AK684" i="3"/>
  <c r="AJ684" i="3"/>
  <c r="AJ856" i="3"/>
  <c r="AK856" i="3"/>
  <c r="AI856" i="3"/>
  <c r="AJ278" i="3"/>
  <c r="AK278" i="3"/>
  <c r="AI278" i="3"/>
  <c r="AJ132" i="3"/>
  <c r="AK132" i="3"/>
  <c r="AI132" i="3"/>
  <c r="AJ743" i="3"/>
  <c r="AI743" i="3"/>
  <c r="AK743" i="3"/>
  <c r="AK822" i="3"/>
  <c r="AI822" i="3"/>
  <c r="AJ822" i="3"/>
  <c r="AJ961" i="3"/>
  <c r="AI961" i="3"/>
  <c r="AK961" i="3"/>
  <c r="AI690" i="3"/>
  <c r="AK690" i="3"/>
  <c r="AJ690" i="3"/>
  <c r="AK220" i="3"/>
  <c r="AI220" i="3"/>
  <c r="AJ220" i="3"/>
  <c r="AK545" i="3"/>
  <c r="AI545" i="3"/>
  <c r="AJ545" i="3"/>
  <c r="AI756" i="3"/>
  <c r="AK756" i="3"/>
  <c r="AJ756" i="3"/>
  <c r="AK776" i="3"/>
  <c r="AI776" i="3"/>
  <c r="AJ776" i="3"/>
  <c r="AK513" i="3"/>
  <c r="AI513" i="3"/>
  <c r="AJ513" i="3"/>
  <c r="AI318" i="3"/>
  <c r="AK318" i="3"/>
  <c r="AJ318" i="3"/>
  <c r="AK919" i="3"/>
  <c r="AI919" i="3"/>
  <c r="AJ919" i="3"/>
  <c r="BA9" i="3"/>
  <c r="BB9" i="3"/>
  <c r="AJ784" i="3"/>
  <c r="AK784" i="3"/>
  <c r="AI784" i="3"/>
  <c r="AJ666" i="3"/>
  <c r="AK666" i="3"/>
  <c r="AI666" i="3"/>
  <c r="AK949" i="3"/>
  <c r="AI949" i="3"/>
  <c r="AJ949" i="3"/>
  <c r="AI821" i="3"/>
  <c r="AK821" i="3"/>
  <c r="AJ821" i="3"/>
  <c r="AJ753" i="3"/>
  <c r="AI753" i="3"/>
  <c r="AK753" i="3"/>
  <c r="AJ87" i="3"/>
  <c r="AK87" i="3"/>
  <c r="AI87" i="3"/>
  <c r="BB74" i="3"/>
  <c r="BA74" i="3"/>
  <c r="AZ74" i="3" s="1"/>
  <c r="AX74" i="3" s="1"/>
  <c r="AJ613" i="3"/>
  <c r="AK613" i="3"/>
  <c r="AI613" i="3"/>
  <c r="AJ618" i="3"/>
  <c r="AI618" i="3"/>
  <c r="AK618" i="3"/>
  <c r="AI315" i="3"/>
  <c r="AJ315" i="3"/>
  <c r="AK315" i="3"/>
  <c r="AI392" i="3"/>
  <c r="AJ392" i="3"/>
  <c r="AK392" i="3"/>
  <c r="AK289" i="3"/>
  <c r="AJ289" i="3"/>
  <c r="AI289" i="3"/>
  <c r="AJ571" i="3"/>
  <c r="AK571" i="3"/>
  <c r="AI571" i="3"/>
  <c r="AI927" i="3"/>
  <c r="AJ927" i="3"/>
  <c r="AK927" i="3"/>
  <c r="AJ933" i="3"/>
  <c r="AK933" i="3"/>
  <c r="AI933" i="3"/>
  <c r="BB4" i="3"/>
  <c r="BA4" i="3"/>
  <c r="AK924" i="3"/>
  <c r="AJ924" i="3"/>
  <c r="AI924" i="3"/>
  <c r="AJ39" i="3"/>
  <c r="AK39" i="3"/>
  <c r="AI39" i="3"/>
  <c r="AI495" i="3"/>
  <c r="AJ495" i="3"/>
  <c r="AK495" i="3"/>
  <c r="AI708" i="3"/>
  <c r="AJ708" i="3"/>
  <c r="AK708" i="3"/>
  <c r="AI896" i="3"/>
  <c r="AK896" i="3"/>
  <c r="AJ896" i="3"/>
  <c r="BA20" i="3"/>
  <c r="BB20" i="3"/>
  <c r="AI926" i="3"/>
  <c r="AJ926" i="3"/>
  <c r="AK926" i="3"/>
  <c r="AB588" i="3"/>
  <c r="AA588" i="3"/>
  <c r="AJ272" i="3"/>
  <c r="AK272" i="3"/>
  <c r="AI272" i="3"/>
  <c r="AJ190" i="3"/>
  <c r="AK190" i="3"/>
  <c r="AI190" i="3"/>
  <c r="AJ232" i="3"/>
  <c r="AI232" i="3"/>
  <c r="AK232" i="3"/>
  <c r="AI798" i="3"/>
  <c r="AJ798" i="3"/>
  <c r="AK798" i="3"/>
  <c r="AH779" i="3"/>
  <c r="AB27" i="3"/>
  <c r="AJ94" i="3"/>
  <c r="AI94" i="3"/>
  <c r="AK94" i="3"/>
  <c r="AK580" i="3"/>
  <c r="AI580" i="3"/>
  <c r="AJ580" i="3"/>
  <c r="AJ577" i="3"/>
  <c r="AK577" i="3"/>
  <c r="AI577" i="3"/>
  <c r="AJ102" i="3"/>
  <c r="AK102" i="3"/>
  <c r="AI102" i="3"/>
  <c r="AI306" i="3"/>
  <c r="AK306" i="3"/>
  <c r="AJ306" i="3"/>
  <c r="AI147" i="3"/>
  <c r="AJ147" i="3"/>
  <c r="AK147" i="3"/>
  <c r="BB54" i="3"/>
  <c r="BA54" i="3"/>
  <c r="AI210" i="3"/>
  <c r="AJ210" i="3"/>
  <c r="AK210" i="3"/>
  <c r="AB34" i="3"/>
  <c r="AA34" i="3"/>
  <c r="AK600" i="3"/>
  <c r="AI600" i="3"/>
  <c r="AJ600" i="3"/>
  <c r="AK67" i="3"/>
  <c r="AJ67" i="3"/>
  <c r="AI67" i="3"/>
  <c r="AJ494" i="3"/>
  <c r="AK494" i="3"/>
  <c r="AI494" i="3"/>
  <c r="AJ216" i="3"/>
  <c r="AI216" i="3"/>
  <c r="AK216" i="3"/>
  <c r="AK430" i="3"/>
  <c r="AI430" i="3"/>
  <c r="AJ430" i="3"/>
  <c r="AK92" i="3"/>
  <c r="AI92" i="3"/>
  <c r="AJ92" i="3"/>
  <c r="AK396" i="3"/>
  <c r="AI396" i="3"/>
  <c r="AJ396" i="3"/>
  <c r="BB30" i="3"/>
  <c r="BA30" i="3"/>
  <c r="AK200" i="3"/>
  <c r="AI200" i="3"/>
  <c r="AJ200" i="3"/>
  <c r="AI793" i="3"/>
  <c r="AK793" i="3"/>
  <c r="AJ793" i="3"/>
  <c r="AK880" i="3"/>
  <c r="AI880" i="3"/>
  <c r="AJ880" i="3"/>
  <c r="AK500" i="3"/>
  <c r="AI500" i="3"/>
  <c r="AJ500" i="3"/>
  <c r="AJ206" i="3"/>
  <c r="AK206" i="3"/>
  <c r="AI206" i="3"/>
  <c r="AI484" i="3"/>
  <c r="AJ484" i="3"/>
  <c r="AK484" i="3"/>
  <c r="AK158" i="3"/>
  <c r="AI158" i="3"/>
  <c r="AJ158" i="3"/>
  <c r="AI564" i="3"/>
  <c r="AJ564" i="3"/>
  <c r="AK564" i="3"/>
  <c r="AA616" i="3"/>
  <c r="AI720" i="3"/>
  <c r="AJ720" i="3"/>
  <c r="AK720" i="3"/>
  <c r="AJ490" i="3"/>
  <c r="AI490" i="3"/>
  <c r="AK490" i="3"/>
  <c r="AI725" i="3"/>
  <c r="AK725" i="3"/>
  <c r="AJ725" i="3"/>
  <c r="AJ375" i="3"/>
  <c r="AK375" i="3"/>
  <c r="AI375" i="3"/>
  <c r="AK889" i="3"/>
  <c r="AJ889" i="3"/>
  <c r="AI889" i="3"/>
  <c r="AJ285" i="3"/>
  <c r="AI285" i="3"/>
  <c r="AK285" i="3"/>
  <c r="AJ226" i="3"/>
  <c r="AK226" i="3"/>
  <c r="AI226" i="3"/>
  <c r="AJ271" i="3"/>
  <c r="AI271" i="3"/>
  <c r="AK271" i="3"/>
  <c r="AB364" i="3"/>
  <c r="AA364" i="3"/>
  <c r="AJ303" i="3"/>
  <c r="AK303" i="3"/>
  <c r="AI303" i="3"/>
  <c r="AI669" i="3"/>
  <c r="AJ669" i="3"/>
  <c r="AK669" i="3"/>
  <c r="AI810" i="3"/>
  <c r="AJ810" i="3"/>
  <c r="AK810" i="3"/>
  <c r="AJ724" i="3"/>
  <c r="AK724" i="3"/>
  <c r="AI724" i="3"/>
  <c r="BB53" i="3"/>
  <c r="BA53" i="3"/>
  <c r="AJ47" i="3"/>
  <c r="AK47" i="3"/>
  <c r="AI47" i="3"/>
  <c r="AI955" i="3"/>
  <c r="AJ955" i="3"/>
  <c r="AK955" i="3"/>
  <c r="AK951" i="3"/>
  <c r="AI951" i="3"/>
  <c r="AJ951" i="3"/>
  <c r="AJ678" i="3"/>
  <c r="AK678" i="3"/>
  <c r="AI678" i="3"/>
  <c r="AJ98" i="3"/>
  <c r="AI98" i="3"/>
  <c r="AK98" i="3"/>
  <c r="AK450" i="3"/>
  <c r="AI450" i="3"/>
  <c r="AJ450" i="3"/>
  <c r="AJ321" i="3"/>
  <c r="AK321" i="3"/>
  <c r="AI321" i="3"/>
  <c r="BA83" i="3"/>
  <c r="BB83" i="3"/>
  <c r="AK54" i="3"/>
  <c r="AI54" i="3"/>
  <c r="AJ54" i="3"/>
  <c r="AI209" i="3"/>
  <c r="AK209" i="3"/>
  <c r="AJ209" i="3"/>
  <c r="AJ581" i="3"/>
  <c r="AI581" i="3"/>
  <c r="AK581" i="3"/>
  <c r="BA41" i="3"/>
  <c r="BB41" i="3"/>
  <c r="AJ365" i="3"/>
  <c r="AK365" i="3"/>
  <c r="AI365" i="3"/>
  <c r="AK49" i="3"/>
  <c r="AJ49" i="3"/>
  <c r="AI49" i="3"/>
  <c r="BA46" i="3"/>
  <c r="BB46" i="3"/>
  <c r="AK239" i="3"/>
  <c r="AJ239" i="3"/>
  <c r="AI239" i="3"/>
  <c r="BB72" i="3"/>
  <c r="BA72" i="3"/>
  <c r="AJ791" i="3"/>
  <c r="AI791" i="3"/>
  <c r="AK791" i="3"/>
  <c r="BA10" i="3"/>
  <c r="BB10" i="3"/>
  <c r="AI378" i="3"/>
  <c r="AJ378" i="3"/>
  <c r="AK378" i="3"/>
  <c r="AI526" i="3"/>
  <c r="AJ526" i="3"/>
  <c r="AK526" i="3"/>
  <c r="AK351" i="3"/>
  <c r="AI351" i="3"/>
  <c r="AJ351" i="3"/>
  <c r="AJ99" i="3"/>
  <c r="AK99" i="3"/>
  <c r="AI99" i="3"/>
  <c r="AK405" i="3"/>
  <c r="AI405" i="3"/>
  <c r="AJ405" i="3"/>
  <c r="AJ637" i="3"/>
  <c r="AK637" i="3"/>
  <c r="AI637" i="3"/>
  <c r="AJ851" i="3"/>
  <c r="AK851" i="3"/>
  <c r="AI851" i="3"/>
  <c r="AJ685" i="3"/>
  <c r="AK685" i="3"/>
  <c r="AI685" i="3"/>
  <c r="AJ546" i="3"/>
  <c r="AI546" i="3"/>
  <c r="AK546" i="3"/>
  <c r="AJ247" i="3"/>
  <c r="AK247" i="3"/>
  <c r="AI247" i="3"/>
  <c r="AK850" i="3"/>
  <c r="AI850" i="3"/>
  <c r="AJ850" i="3"/>
  <c r="AK337" i="3"/>
  <c r="AI337" i="3"/>
  <c r="AJ337" i="3"/>
  <c r="AK681" i="3"/>
  <c r="AI681" i="3"/>
  <c r="AJ681" i="3"/>
  <c r="AJ29" i="3"/>
  <c r="AI29" i="3"/>
  <c r="AK29" i="3"/>
  <c r="AJ74" i="3"/>
  <c r="AK74" i="3"/>
  <c r="AI74" i="3"/>
  <c r="AI53" i="3"/>
  <c r="AK53" i="3"/>
  <c r="AJ53" i="3"/>
  <c r="AK149" i="3"/>
  <c r="AI149" i="3"/>
  <c r="AJ149" i="3"/>
  <c r="AK45" i="3"/>
  <c r="AI45" i="3"/>
  <c r="AJ45" i="3"/>
  <c r="AJ342" i="3"/>
  <c r="AK342" i="3"/>
  <c r="AI342" i="3"/>
  <c r="AI212" i="3"/>
  <c r="AK212" i="3"/>
  <c r="AJ212" i="3"/>
  <c r="AA163" i="3"/>
  <c r="AB163" i="3"/>
  <c r="AA185" i="3"/>
  <c r="AB185" i="3"/>
  <c r="AB606" i="3"/>
  <c r="AA606" i="3"/>
  <c r="AI809" i="3"/>
  <c r="AJ809" i="3"/>
  <c r="AK809" i="3"/>
  <c r="AI488" i="3"/>
  <c r="AJ488" i="3"/>
  <c r="AK488" i="3"/>
  <c r="AJ881" i="3"/>
  <c r="AK881" i="3"/>
  <c r="AI881" i="3"/>
  <c r="AB723" i="3"/>
  <c r="AA723" i="3"/>
  <c r="AI110" i="3"/>
  <c r="AJ110" i="3"/>
  <c r="AK110" i="3"/>
  <c r="AI522" i="3"/>
  <c r="AJ522" i="3"/>
  <c r="AK522" i="3"/>
  <c r="AA100" i="3"/>
  <c r="AB100" i="3"/>
  <c r="AK286" i="3"/>
  <c r="AJ286" i="3"/>
  <c r="AI286" i="3"/>
  <c r="AK758" i="3"/>
  <c r="AI758" i="3"/>
  <c r="AJ758" i="3"/>
  <c r="AK902" i="3"/>
  <c r="AJ902" i="3"/>
  <c r="AI902" i="3"/>
  <c r="AI664" i="3"/>
  <c r="AK664" i="3"/>
  <c r="AJ664" i="3"/>
  <c r="AK230" i="3"/>
  <c r="AI230" i="3"/>
  <c r="AJ230" i="3"/>
  <c r="AJ506" i="3"/>
  <c r="AK506" i="3"/>
  <c r="AI506" i="3"/>
  <c r="AB81" i="3"/>
  <c r="AA81" i="3"/>
  <c r="AI755" i="3"/>
  <c r="AK755" i="3"/>
  <c r="AJ755" i="3"/>
  <c r="AK267" i="3"/>
  <c r="AI267" i="3"/>
  <c r="AJ267" i="3"/>
  <c r="AI332" i="3"/>
  <c r="AJ332" i="3"/>
  <c r="AK332" i="3"/>
  <c r="AI146" i="3"/>
  <c r="AJ146" i="3"/>
  <c r="AK146" i="3"/>
  <c r="AB58" i="3"/>
  <c r="AA58" i="3"/>
  <c r="AJ760" i="3"/>
  <c r="AK760" i="3"/>
  <c r="AI760" i="3"/>
  <c r="AK762" i="3"/>
  <c r="AI762" i="3"/>
  <c r="AJ762" i="3"/>
  <c r="AK475" i="3"/>
  <c r="AI475" i="3"/>
  <c r="AJ475" i="3"/>
  <c r="AI403" i="3"/>
  <c r="AJ403" i="3"/>
  <c r="AK403" i="3"/>
  <c r="AI573" i="3"/>
  <c r="AJ573" i="3"/>
  <c r="AK573" i="3"/>
  <c r="AH582" i="3"/>
  <c r="AH550" i="3"/>
  <c r="AH663" i="3"/>
  <c r="AA357" i="3"/>
  <c r="AB357" i="3"/>
  <c r="AH837" i="3"/>
  <c r="AH576" i="3"/>
  <c r="AH815" i="3"/>
  <c r="AH615" i="3"/>
  <c r="AH84" i="3"/>
  <c r="AH156" i="3"/>
  <c r="AH284" i="3"/>
  <c r="AH187" i="3"/>
  <c r="AH769" i="3"/>
  <c r="AH914" i="3"/>
  <c r="AH712" i="3"/>
  <c r="AH225" i="3"/>
  <c r="AH298" i="3"/>
  <c r="AH719" i="3"/>
  <c r="AH63" i="3"/>
  <c r="AH768" i="3"/>
  <c r="AH628" i="3"/>
  <c r="AH840" i="3"/>
  <c r="AH55" i="3"/>
  <c r="AH57" i="3"/>
  <c r="AH32" i="3"/>
  <c r="AH730" i="3"/>
  <c r="AH192" i="3"/>
  <c r="AH643" i="3"/>
  <c r="AH578" i="3"/>
  <c r="AA733" i="3"/>
  <c r="AH413" i="3"/>
  <c r="AH574" i="3"/>
  <c r="AH556" i="3"/>
  <c r="AH40" i="3"/>
  <c r="AH748" i="3"/>
  <c r="AH499" i="3"/>
  <c r="AH339" i="3"/>
  <c r="AH454" i="3"/>
  <c r="AI326" i="3"/>
  <c r="AJ326" i="3"/>
  <c r="AK326" i="3"/>
  <c r="AH162" i="3"/>
  <c r="AH474" i="3"/>
  <c r="AB937" i="3"/>
  <c r="AA937" i="3"/>
  <c r="AA238" i="3"/>
  <c r="AB238" i="3"/>
  <c r="AH208" i="3"/>
  <c r="AI60" i="3"/>
  <c r="AK60" i="3"/>
  <c r="AJ60" i="3"/>
  <c r="AB844" i="3"/>
  <c r="AA844" i="3"/>
  <c r="AB804" i="3"/>
  <c r="AA804" i="3"/>
  <c r="AH502" i="3"/>
  <c r="AJ459" i="3"/>
  <c r="AK459" i="3"/>
  <c r="AI459" i="3"/>
  <c r="AB752" i="3"/>
  <c r="AA752" i="3"/>
  <c r="AH908" i="3"/>
  <c r="AH487" i="3"/>
  <c r="AI527" i="3"/>
  <c r="AK527" i="3"/>
  <c r="AJ527" i="3"/>
  <c r="AH352" i="3"/>
  <c r="AH660" i="3"/>
  <c r="AA897" i="3"/>
  <c r="AB897" i="3"/>
  <c r="AI395" i="3"/>
  <c r="AJ395" i="3"/>
  <c r="AK395" i="3"/>
  <c r="AI291" i="3"/>
  <c r="AJ291" i="3"/>
  <c r="AK291" i="3"/>
  <c r="AH932" i="3"/>
  <c r="AH270" i="3"/>
  <c r="AA645" i="3"/>
  <c r="AB645" i="3"/>
  <c r="AI862" i="3"/>
  <c r="AK862" i="3"/>
  <c r="AJ862" i="3"/>
  <c r="AA429" i="3"/>
  <c r="AB429" i="3"/>
  <c r="AB861" i="3"/>
  <c r="AH498" i="3"/>
  <c r="AK399" i="3"/>
  <c r="AJ399" i="3"/>
  <c r="AI399" i="3"/>
  <c r="AK467" i="3"/>
  <c r="AJ467" i="3"/>
  <c r="AI467" i="3"/>
  <c r="AB774" i="3"/>
  <c r="AA774" i="3"/>
  <c r="AK112" i="3"/>
  <c r="AI112" i="3"/>
  <c r="AJ112" i="3"/>
  <c r="AK95" i="3"/>
  <c r="AI95" i="3"/>
  <c r="AJ95" i="3"/>
  <c r="AK309" i="3"/>
  <c r="AI309" i="3"/>
  <c r="AJ309" i="3"/>
  <c r="AK290" i="3"/>
  <c r="AJ290" i="3"/>
  <c r="AI290" i="3"/>
  <c r="AJ317" i="3"/>
  <c r="AK317" i="3"/>
  <c r="AI317" i="3"/>
  <c r="AJ56" i="3"/>
  <c r="AI56" i="3"/>
  <c r="AK56" i="3"/>
  <c r="AK457" i="3"/>
  <c r="AI457" i="3"/>
  <c r="AJ457" i="3"/>
  <c r="AK642" i="3"/>
  <c r="AJ642" i="3"/>
  <c r="AI642" i="3"/>
  <c r="AI621" i="3"/>
  <c r="AK621" i="3"/>
  <c r="AJ621" i="3"/>
  <c r="AJ241" i="3"/>
  <c r="AK241" i="3"/>
  <c r="AI241" i="3"/>
  <c r="AA347" i="3"/>
  <c r="AB347" i="3"/>
  <c r="AI359" i="3"/>
  <c r="AJ359" i="3"/>
  <c r="AK359" i="3"/>
  <c r="AK813" i="3"/>
  <c r="AJ813" i="3"/>
  <c r="AI813" i="3"/>
  <c r="AI744" i="3"/>
  <c r="AK744" i="3"/>
  <c r="AJ744" i="3"/>
  <c r="AI75" i="3"/>
  <c r="AJ75" i="3"/>
  <c r="AK75" i="3"/>
  <c r="AK367" i="3"/>
  <c r="AI367" i="3"/>
  <c r="AJ367" i="3"/>
  <c r="AH916" i="3"/>
  <c r="AH362" i="3"/>
  <c r="AK344" i="3"/>
  <c r="AI344" i="3"/>
  <c r="AJ344" i="3"/>
  <c r="AJ121" i="3"/>
  <c r="AK121" i="3"/>
  <c r="AI121" i="3"/>
  <c r="AK541" i="3"/>
  <c r="AJ541" i="3"/>
  <c r="AI541" i="3"/>
  <c r="AH412" i="3"/>
  <c r="AI945" i="3"/>
  <c r="AJ945" i="3"/>
  <c r="AK945" i="3"/>
  <c r="AA504" i="3"/>
  <c r="AB504" i="3"/>
  <c r="AJ948" i="3"/>
  <c r="AK948" i="3"/>
  <c r="AI948" i="3"/>
  <c r="AJ35" i="3"/>
  <c r="AI35" i="3"/>
  <c r="AK35" i="3"/>
  <c r="AK549" i="3"/>
  <c r="AI549" i="3"/>
  <c r="AJ549" i="3"/>
  <c r="AK866" i="3"/>
  <c r="AI866" i="3"/>
  <c r="AJ866" i="3"/>
  <c r="AK336" i="3"/>
  <c r="AJ336" i="3"/>
  <c r="AI336" i="3"/>
  <c r="AI262" i="3"/>
  <c r="AJ262" i="3"/>
  <c r="AK262" i="3"/>
  <c r="AJ341" i="3"/>
  <c r="AK341" i="3"/>
  <c r="AI341" i="3"/>
  <c r="AI134" i="3"/>
  <c r="AJ134" i="3"/>
  <c r="AK134" i="3"/>
  <c r="AK817" i="3"/>
  <c r="AJ817" i="3"/>
  <c r="AI817" i="3"/>
  <c r="AB91" i="3"/>
  <c r="AA91" i="3"/>
  <c r="AI604" i="3"/>
  <c r="AK604" i="3"/>
  <c r="AJ604" i="3"/>
  <c r="AK446" i="3"/>
  <c r="AJ446" i="3"/>
  <c r="AI446" i="3"/>
  <c r="AI358" i="3"/>
  <c r="AJ358" i="3"/>
  <c r="AK358" i="3"/>
  <c r="AI282" i="3"/>
  <c r="AK282" i="3"/>
  <c r="AJ282" i="3"/>
  <c r="AK314" i="3"/>
  <c r="AI314" i="3"/>
  <c r="AJ314" i="3"/>
  <c r="AJ898" i="3"/>
  <c r="AK898" i="3"/>
  <c r="AI898" i="3"/>
  <c r="AH213" i="3"/>
  <c r="AH229" i="3"/>
  <c r="AH682" i="3"/>
  <c r="AH585" i="3"/>
  <c r="AH443" i="3"/>
  <c r="AH835" i="3"/>
  <c r="AH294" i="3"/>
  <c r="AH507" i="3"/>
  <c r="AH519" i="3"/>
  <c r="AH807" i="3"/>
  <c r="AH640" i="3"/>
  <c r="AH456" i="3"/>
  <c r="AH139" i="3"/>
  <c r="AH379" i="3"/>
  <c r="AH747" i="3"/>
  <c r="AH240" i="3"/>
  <c r="AH785" i="3"/>
  <c r="AH609" i="3"/>
  <c r="AH385" i="3"/>
  <c r="AH24" i="3"/>
  <c r="AH458" i="3"/>
  <c r="AH811" i="3"/>
  <c r="AH559" i="3"/>
  <c r="AH750" i="3"/>
  <c r="AH295" i="3"/>
  <c r="AH305" i="3"/>
  <c r="AH46" i="3"/>
  <c r="AB886" i="3"/>
  <c r="AA886" i="3"/>
  <c r="AH657" i="3"/>
  <c r="AH761" i="3"/>
  <c r="AH563" i="3"/>
  <c r="AH97" i="3"/>
  <c r="AH906" i="3"/>
  <c r="AH636" i="3"/>
  <c r="AA380" i="3"/>
  <c r="AB380" i="3"/>
  <c r="AH877" i="3"/>
  <c r="AH560" i="3"/>
  <c r="AH106" i="3"/>
  <c r="AH718" i="3"/>
  <c r="AI888" i="3"/>
  <c r="AJ888" i="3"/>
  <c r="AK888" i="3"/>
  <c r="AI370" i="3"/>
  <c r="AK370" i="3"/>
  <c r="AJ370" i="3"/>
  <c r="AB382" i="3"/>
  <c r="AA382" i="3"/>
  <c r="AK397" i="3"/>
  <c r="AI397" i="3"/>
  <c r="AJ397" i="3"/>
  <c r="AA598" i="3"/>
  <c r="AB598" i="3"/>
  <c r="AI207" i="3"/>
  <c r="AJ207" i="3"/>
  <c r="AK207" i="3"/>
  <c r="AB426" i="3"/>
  <c r="AK131" i="3"/>
  <c r="AI131" i="3"/>
  <c r="AJ131" i="3"/>
  <c r="AK377" i="3"/>
  <c r="AI377" i="3"/>
  <c r="AJ377" i="3"/>
  <c r="AA266" i="3"/>
  <c r="AB266" i="3"/>
  <c r="AJ253" i="3"/>
  <c r="AI253" i="3"/>
  <c r="AK253" i="3"/>
  <c r="AJ703" i="3"/>
  <c r="AI703" i="3"/>
  <c r="AK703" i="3"/>
  <c r="AJ858" i="3"/>
  <c r="AK858" i="3"/>
  <c r="AI858" i="3"/>
  <c r="AK872" i="3"/>
  <c r="AI872" i="3"/>
  <c r="AJ872" i="3"/>
  <c r="AJ595" i="3"/>
  <c r="AK595" i="3"/>
  <c r="AI595" i="3"/>
  <c r="AI217" i="3"/>
  <c r="AJ217" i="3"/>
  <c r="AK217" i="3"/>
  <c r="AK619" i="3"/>
  <c r="AJ619" i="3"/>
  <c r="AI619" i="3"/>
  <c r="AA622" i="3"/>
  <c r="AB622" i="3"/>
  <c r="AI400" i="3"/>
  <c r="AJ400" i="3"/>
  <c r="AK400" i="3"/>
  <c r="AI201" i="3"/>
  <c r="AK201" i="3"/>
  <c r="AJ201" i="3"/>
  <c r="AB36" i="3"/>
  <c r="AA36" i="3"/>
  <c r="AJ333" i="3"/>
  <c r="AK333" i="3"/>
  <c r="AI333" i="3"/>
  <c r="AJ966" i="3"/>
  <c r="AI966" i="3"/>
  <c r="AK966" i="3"/>
  <c r="AI402" i="3"/>
  <c r="AJ402" i="3"/>
  <c r="AK402" i="3"/>
  <c r="AK301" i="3"/>
  <c r="AI301" i="3"/>
  <c r="AJ301" i="3"/>
  <c r="AK788" i="3"/>
  <c r="AJ788" i="3"/>
  <c r="AI788" i="3"/>
  <c r="AI255" i="3"/>
  <c r="AJ255" i="3"/>
  <c r="AK255" i="3"/>
  <c r="AK416" i="3"/>
  <c r="AJ416" i="3"/>
  <c r="AI416" i="3"/>
  <c r="AI893" i="3"/>
  <c r="AJ893" i="3"/>
  <c r="AK893" i="3"/>
  <c r="AJ234" i="3"/>
  <c r="AI234" i="3"/>
  <c r="AK234" i="3"/>
  <c r="AA237" i="3"/>
  <c r="AI794" i="3"/>
  <c r="AK794" i="3"/>
  <c r="AJ794" i="3"/>
  <c r="AB388" i="3"/>
  <c r="AA388" i="3"/>
  <c r="AI308" i="3"/>
  <c r="AJ308" i="3"/>
  <c r="AK308" i="3"/>
  <c r="AJ279" i="3"/>
  <c r="AK279" i="3"/>
  <c r="AI279" i="3"/>
  <c r="AJ390" i="3"/>
  <c r="AI390" i="3"/>
  <c r="AK390" i="3"/>
  <c r="AJ958" i="3"/>
  <c r="AK958" i="3"/>
  <c r="AI958" i="3"/>
  <c r="AH184" i="3"/>
  <c r="AI394" i="3"/>
  <c r="AJ394" i="3"/>
  <c r="AK394" i="3"/>
  <c r="AI528" i="3"/>
  <c r="AJ528" i="3"/>
  <c r="AK528" i="3"/>
  <c r="AJ521" i="3"/>
  <c r="AK521" i="3"/>
  <c r="AI521" i="3"/>
  <c r="AH833" i="3"/>
  <c r="AH235" i="3"/>
  <c r="AI781" i="3"/>
  <c r="AJ781" i="3"/>
  <c r="AK781" i="3"/>
  <c r="AK959" i="3"/>
  <c r="AI959" i="3"/>
  <c r="AJ959" i="3"/>
  <c r="AK188" i="3"/>
  <c r="AI188" i="3"/>
  <c r="AJ188" i="3"/>
  <c r="AK178" i="3"/>
  <c r="AI178" i="3"/>
  <c r="AJ178" i="3"/>
  <c r="AH717" i="3"/>
  <c r="AJ783" i="3"/>
  <c r="AI783" i="3"/>
  <c r="AK783" i="3"/>
  <c r="AI73" i="3"/>
  <c r="AJ73" i="3"/>
  <c r="AK73" i="3"/>
  <c r="AH911" i="3"/>
  <c r="AH701" i="3"/>
  <c r="AI120" i="3"/>
  <c r="AK120" i="3"/>
  <c r="AJ120" i="3"/>
  <c r="AH655" i="3"/>
  <c r="AH667" i="3"/>
  <c r="AH171" i="3"/>
  <c r="AJ931" i="3"/>
  <c r="AI931" i="3"/>
  <c r="AK931" i="3"/>
  <c r="AI695" i="3"/>
  <c r="AJ695" i="3"/>
  <c r="AK695" i="3"/>
  <c r="AH371" i="3"/>
  <c r="AK884" i="3"/>
  <c r="AI884" i="3"/>
  <c r="AJ884" i="3"/>
  <c r="AK52" i="3"/>
  <c r="AJ52" i="3"/>
  <c r="AI52" i="3"/>
  <c r="AI447" i="3"/>
  <c r="AJ447" i="3"/>
  <c r="AK447" i="3"/>
  <c r="AH849" i="3"/>
  <c r="AH654" i="3"/>
  <c r="AH410" i="3"/>
  <c r="AH603" i="3"/>
  <c r="AH23" i="3"/>
  <c r="AH867" i="3"/>
  <c r="AH381" i="3"/>
  <c r="AI587" i="3"/>
  <c r="AJ587" i="3"/>
  <c r="AK587" i="3"/>
  <c r="AA354" i="3"/>
  <c r="AB354" i="3"/>
  <c r="AH860" i="3"/>
  <c r="AH675" i="3"/>
  <c r="AJ778" i="3"/>
  <c r="AI778" i="3"/>
  <c r="AK778" i="3"/>
  <c r="AH623" i="3"/>
  <c r="AI123" i="3"/>
  <c r="AJ123" i="3"/>
  <c r="AK123" i="3"/>
  <c r="AH832" i="3"/>
  <c r="AJ865" i="3"/>
  <c r="AK865" i="3"/>
  <c r="AI865" i="3"/>
  <c r="AH476" i="3"/>
  <c r="AH313" i="3"/>
  <c r="AA617" i="3"/>
  <c r="AB617" i="3"/>
  <c r="AH909" i="3"/>
  <c r="AH141" i="3"/>
  <c r="AH671" i="3"/>
  <c r="AH928" i="3"/>
  <c r="AH679" i="3"/>
  <c r="AH172" i="3"/>
  <c r="AH107" i="3"/>
  <c r="AH466" i="3"/>
  <c r="AH627" i="3"/>
  <c r="AH376" i="3"/>
  <c r="AH706" i="3"/>
  <c r="AH363" i="3"/>
  <c r="AH138" i="3"/>
  <c r="AH251" i="3"/>
  <c r="AH917" i="3"/>
  <c r="AH569" i="3"/>
  <c r="AH831" i="3"/>
  <c r="AH423" i="3"/>
  <c r="AH480" i="3"/>
  <c r="AH427" i="3"/>
  <c r="AH503" i="3"/>
  <c r="AH913" i="3"/>
  <c r="AH263" i="3"/>
  <c r="AH335" i="3"/>
  <c r="AH122" i="3"/>
  <c r="AH947" i="3"/>
  <c r="AH875" i="3"/>
  <c r="AH510" i="3"/>
  <c r="AH512" i="3"/>
  <c r="AH954" i="3"/>
  <c r="AH687" i="3"/>
  <c r="AH827" i="3"/>
  <c r="AH716" i="3"/>
  <c r="AH236" i="3"/>
  <c r="AH608" i="3"/>
  <c r="AH248" i="3"/>
  <c r="AH777" i="3"/>
  <c r="AH59" i="3"/>
  <c r="AH742" i="3"/>
  <c r="AH369" i="3"/>
  <c r="AH61" i="3"/>
  <c r="AH904" i="3"/>
  <c r="AH583" i="3"/>
  <c r="AH662" i="3"/>
  <c r="AH300" i="3"/>
  <c r="AH77" i="3"/>
  <c r="AB483" i="3"/>
  <c r="AA483" i="3"/>
  <c r="AA741" i="3"/>
  <c r="AB741" i="3"/>
  <c r="AH818" i="3"/>
  <c r="AH842" i="3"/>
  <c r="AH972" i="3"/>
  <c r="AA972" i="3" s="1"/>
  <c r="AH859" i="3"/>
  <c r="AH905" i="3"/>
  <c r="AA879" i="3"/>
  <c r="AB879" i="3"/>
  <c r="AB816" i="3"/>
  <c r="AA816" i="3"/>
  <c r="AH839" i="3"/>
  <c r="AH968" i="3"/>
  <c r="AA974" i="3"/>
  <c r="AB974" i="3"/>
  <c r="AA973" i="3"/>
  <c r="AB973" i="3"/>
  <c r="AA976" i="3"/>
  <c r="AB976" i="3"/>
  <c r="C18" i="1"/>
  <c r="AB969" i="3" l="1"/>
  <c r="AH876" i="3"/>
  <c r="AA249" i="3"/>
  <c r="AA820" i="3"/>
  <c r="AB970" i="3"/>
  <c r="AA970" i="3"/>
  <c r="AD979" i="3"/>
  <c r="AE979" i="3"/>
  <c r="F17" i="3"/>
  <c r="F17" i="1"/>
  <c r="AZ60" i="3"/>
  <c r="AX60" i="3" s="1"/>
  <c r="AH437" i="3"/>
  <c r="AH759" i="3"/>
  <c r="AH242" i="3"/>
  <c r="AB186" i="3"/>
  <c r="AA478" i="3"/>
  <c r="AD478" i="3" s="1"/>
  <c r="AB586" i="3"/>
  <c r="AH605" i="3"/>
  <c r="AH453" i="3"/>
  <c r="AA977" i="3"/>
  <c r="AD977" i="3" s="1"/>
  <c r="AB64" i="3"/>
  <c r="AA704" i="3"/>
  <c r="AD704" i="3" s="1"/>
  <c r="AB160" i="3"/>
  <c r="AB481" i="3"/>
  <c r="AB567" i="3"/>
  <c r="AB343" i="3"/>
  <c r="AA169" i="3"/>
  <c r="AA971" i="3"/>
  <c r="AB971" i="3"/>
  <c r="AA868" i="3"/>
  <c r="AD868" i="3" s="1"/>
  <c r="AB670" i="3"/>
  <c r="AA175" i="3"/>
  <c r="AD175" i="3" s="1"/>
  <c r="AB544" i="3"/>
  <c r="AA644" i="3"/>
  <c r="AD644" i="3" s="1"/>
  <c r="AA159" i="3"/>
  <c r="AB952" i="3"/>
  <c r="AB493" i="3"/>
  <c r="AB387" i="3"/>
  <c r="AA542" i="3"/>
  <c r="AB174" i="3"/>
  <c r="AB384" i="3"/>
  <c r="AA773" i="3"/>
  <c r="AE773" i="3" s="1"/>
  <c r="AB964" i="3"/>
  <c r="AA558" i="3"/>
  <c r="AB593" i="3"/>
  <c r="AB48" i="3"/>
  <c r="AB401" i="3"/>
  <c r="AA863" i="3"/>
  <c r="AE863" i="3" s="1"/>
  <c r="AH494" i="3"/>
  <c r="AB494" i="3" s="1"/>
  <c r="AH318" i="3"/>
  <c r="AA318" i="3" s="1"/>
  <c r="AH52" i="3"/>
  <c r="AH490" i="3"/>
  <c r="AH801" i="3"/>
  <c r="AB801" i="3" s="1"/>
  <c r="AH788" i="3"/>
  <c r="AA788" i="3" s="1"/>
  <c r="AA899" i="3"/>
  <c r="AD899" i="3" s="1"/>
  <c r="AB360" i="3"/>
  <c r="AB641" i="3"/>
  <c r="AB575" i="3"/>
  <c r="AH143" i="3"/>
  <c r="AB143" i="3" s="1"/>
  <c r="AH255" i="3"/>
  <c r="AA255" i="3" s="1"/>
  <c r="AZ59" i="3"/>
  <c r="AX59" i="3" s="1"/>
  <c r="AH508" i="3"/>
  <c r="AA508" i="3" s="1"/>
  <c r="AH272" i="3"/>
  <c r="AA272" i="3" s="1"/>
  <c r="AH855" i="3"/>
  <c r="AB855" i="3" s="1"/>
  <c r="AZ31" i="3"/>
  <c r="AX31" i="3" s="1"/>
  <c r="AH109" i="3"/>
  <c r="AZ47" i="3"/>
  <c r="AX47" i="3" s="1"/>
  <c r="AZ72" i="3"/>
  <c r="AX72" i="3" s="1"/>
  <c r="AZ82" i="3"/>
  <c r="AX82" i="3" s="1"/>
  <c r="AZ19" i="3"/>
  <c r="AX19" i="3" s="1"/>
  <c r="AH307" i="3"/>
  <c r="AB307" i="3" s="1"/>
  <c r="AH442" i="3"/>
  <c r="AB442" i="3" s="1"/>
  <c r="AH775" i="3"/>
  <c r="AH378" i="3"/>
  <c r="AA489" i="3"/>
  <c r="AE489" i="3" s="1"/>
  <c r="AA505" i="3"/>
  <c r="AD505" i="3" s="1"/>
  <c r="AB491" i="3"/>
  <c r="AB584" i="3"/>
  <c r="AA320" i="3"/>
  <c r="AD320" i="3" s="1"/>
  <c r="AA486" i="3"/>
  <c r="AD486" i="3" s="1"/>
  <c r="AA727" i="3"/>
  <c r="AB864" i="3"/>
  <c r="AA445" i="3"/>
  <c r="AD445" i="3" s="1"/>
  <c r="AB415" i="3"/>
  <c r="AB538" i="3"/>
  <c r="AB967" i="3"/>
  <c r="AB696" i="3"/>
  <c r="AB389" i="3"/>
  <c r="AA116" i="3"/>
  <c r="AB624" i="3"/>
  <c r="AA252" i="3"/>
  <c r="AE252" i="3" s="1"/>
  <c r="AB150" i="3"/>
  <c r="AA596" i="3"/>
  <c r="AE596" i="3" s="1"/>
  <c r="AA324" i="3"/>
  <c r="AD324" i="3" s="1"/>
  <c r="AA66" i="3"/>
  <c r="AE66" i="3" s="1"/>
  <c r="AA204" i="3"/>
  <c r="AD204" i="3" s="1"/>
  <c r="AA691" i="3"/>
  <c r="AB568" i="3"/>
  <c r="AB221" i="3"/>
  <c r="AA191" i="3"/>
  <c r="AE191" i="3" s="1"/>
  <c r="AB547" i="3"/>
  <c r="AA953" i="3"/>
  <c r="AE953" i="3" s="1"/>
  <c r="AB524" i="3"/>
  <c r="AB634" i="3"/>
  <c r="AB439" i="3"/>
  <c r="AA421" i="3"/>
  <c r="AE421" i="3" s="1"/>
  <c r="AA539" i="3"/>
  <c r="AE539" i="3" s="1"/>
  <c r="AA767" i="3"/>
  <c r="AD767" i="3" s="1"/>
  <c r="AB543" i="3"/>
  <c r="AB386" i="3"/>
  <c r="AA218" i="3"/>
  <c r="AD218" i="3" s="1"/>
  <c r="AB50" i="3"/>
  <c r="AA224" i="3"/>
  <c r="AB231" i="3"/>
  <c r="AB431" i="3"/>
  <c r="AA739" i="3"/>
  <c r="AD739" i="3" s="1"/>
  <c r="AB589" i="3"/>
  <c r="AB824" i="3"/>
  <c r="AB847" i="3"/>
  <c r="AB350" i="3"/>
  <c r="AH778" i="3"/>
  <c r="AH783" i="3"/>
  <c r="AB783" i="3" s="1"/>
  <c r="AH430" i="3"/>
  <c r="AB430" i="3" s="1"/>
  <c r="AH822" i="3"/>
  <c r="AA822" i="3" s="1"/>
  <c r="AH30" i="3"/>
  <c r="AA30" i="3" s="1"/>
  <c r="AH522" i="3"/>
  <c r="AB522" i="3" s="1"/>
  <c r="AH99" i="3"/>
  <c r="AA99" i="3" s="1"/>
  <c r="AH526" i="3"/>
  <c r="AB526" i="3" s="1"/>
  <c r="AH951" i="3"/>
  <c r="AH419" i="3"/>
  <c r="AA419" i="3" s="1"/>
  <c r="AH332" i="3"/>
  <c r="AA332" i="3" s="1"/>
  <c r="AH581" i="3"/>
  <c r="AB581" i="3" s="1"/>
  <c r="AH271" i="3"/>
  <c r="AB271" i="3" s="1"/>
  <c r="AH771" i="3"/>
  <c r="AB771" i="3" s="1"/>
  <c r="AH444" i="3"/>
  <c r="AA444" i="3" s="1"/>
  <c r="AH579" i="3"/>
  <c r="AB579" i="3" s="1"/>
  <c r="AH104" i="3"/>
  <c r="AH714" i="3"/>
  <c r="AH35" i="3"/>
  <c r="AA35" i="3" s="1"/>
  <c r="AH56" i="3"/>
  <c r="AB56" i="3" s="1"/>
  <c r="AH277" i="3"/>
  <c r="AB277" i="3" s="1"/>
  <c r="AH288" i="3"/>
  <c r="AB288" i="3" s="1"/>
  <c r="AH749" i="3"/>
  <c r="AA749" i="3" s="1"/>
  <c r="AH936" i="3"/>
  <c r="AB936" i="3" s="1"/>
  <c r="AH572" i="3"/>
  <c r="AH467" i="3"/>
  <c r="AH395" i="3"/>
  <c r="AA395" i="3" s="1"/>
  <c r="AH648" i="3"/>
  <c r="AB648" i="3" s="1"/>
  <c r="AH124" i="3"/>
  <c r="AA124" i="3" s="1"/>
  <c r="AH688" i="3"/>
  <c r="AB688" i="3" s="1"/>
  <c r="AH665" i="3"/>
  <c r="AB665" i="3" s="1"/>
  <c r="AH258" i="3"/>
  <c r="AB258" i="3" s="1"/>
  <c r="AH148" i="3"/>
  <c r="AH516" i="3"/>
  <c r="AH420" i="3"/>
  <c r="AA420" i="3" s="1"/>
  <c r="AH166" i="3"/>
  <c r="AA166" i="3" s="1"/>
  <c r="AH188" i="3"/>
  <c r="AB188" i="3" s="1"/>
  <c r="AH28" i="3"/>
  <c r="AB28" i="3" s="1"/>
  <c r="AH551" i="3"/>
  <c r="AB551" i="3" s="1"/>
  <c r="AD978" i="3"/>
  <c r="AE978" i="3"/>
  <c r="AD969" i="3"/>
  <c r="AE969" i="3"/>
  <c r="AH377" i="3"/>
  <c r="AA377" i="3" s="1"/>
  <c r="AH359" i="3"/>
  <c r="AB359" i="3" s="1"/>
  <c r="AH326" i="3"/>
  <c r="AA326" i="3" s="1"/>
  <c r="AH685" i="3"/>
  <c r="AB685" i="3" s="1"/>
  <c r="AH678" i="3"/>
  <c r="AB678" i="3" s="1"/>
  <c r="AB26" i="3"/>
  <c r="AH651" i="3"/>
  <c r="AH941" i="3"/>
  <c r="AB941" i="3" s="1"/>
  <c r="AH274" i="3"/>
  <c r="AA274" i="3" s="1"/>
  <c r="AZ96" i="3"/>
  <c r="AX96" i="3" s="1"/>
  <c r="AH874" i="3"/>
  <c r="AB874" i="3" s="1"/>
  <c r="AB711" i="3"/>
  <c r="AB78" i="3"/>
  <c r="AH604" i="3"/>
  <c r="AA604" i="3" s="1"/>
  <c r="AH760" i="3"/>
  <c r="AH755" i="3"/>
  <c r="AA755" i="3" s="1"/>
  <c r="AA633" i="3"/>
  <c r="AE633" i="3" s="1"/>
  <c r="AH179" i="3"/>
  <c r="AB179" i="3" s="1"/>
  <c r="AH709" i="3"/>
  <c r="AA709" i="3" s="1"/>
  <c r="AH535" i="3"/>
  <c r="AB535" i="3" s="1"/>
  <c r="AA534" i="3"/>
  <c r="AE534" i="3" s="1"/>
  <c r="AH552" i="3"/>
  <c r="AA552" i="3" s="1"/>
  <c r="AH328" i="3"/>
  <c r="AH154" i="3"/>
  <c r="AB154" i="3" s="1"/>
  <c r="AA41" i="3"/>
  <c r="AD41" i="3" s="1"/>
  <c r="AA795" i="3"/>
  <c r="AD795" i="3" s="1"/>
  <c r="AB808" i="3"/>
  <c r="AB323" i="3"/>
  <c r="AH45" i="3"/>
  <c r="AB45" i="3" s="1"/>
  <c r="AZ46" i="3"/>
  <c r="AX46" i="3" s="1"/>
  <c r="AZ41" i="3"/>
  <c r="AX41" i="3" s="1"/>
  <c r="AH54" i="3"/>
  <c r="AA54" i="3" s="1"/>
  <c r="AH450" i="3"/>
  <c r="AB450" i="3" s="1"/>
  <c r="AH810" i="3"/>
  <c r="AB810" i="3" s="1"/>
  <c r="AH158" i="3"/>
  <c r="AA158" i="3" s="1"/>
  <c r="AH856" i="3"/>
  <c r="AA856" i="3" s="1"/>
  <c r="AH496" i="3"/>
  <c r="AB496" i="3" s="1"/>
  <c r="AH348" i="3"/>
  <c r="AB348" i="3" s="1"/>
  <c r="AH841" i="3"/>
  <c r="AB841" i="3" s="1"/>
  <c r="AH128" i="3"/>
  <c r="AB128" i="3" s="1"/>
  <c r="AH630" i="3"/>
  <c r="AA630" i="3" s="1"/>
  <c r="AH891" i="3"/>
  <c r="AB891" i="3" s="1"/>
  <c r="AH269" i="3"/>
  <c r="AB269" i="3" s="1"/>
  <c r="AH329" i="3"/>
  <c r="AA329" i="3" s="1"/>
  <c r="AA322" i="3"/>
  <c r="AD322" i="3" s="1"/>
  <c r="AH285" i="3"/>
  <c r="AA285" i="3" s="1"/>
  <c r="AH829" i="3"/>
  <c r="AA829" i="3" s="1"/>
  <c r="AZ61" i="3"/>
  <c r="AX61" i="3" s="1"/>
  <c r="AH197" i="3"/>
  <c r="AB197" i="3" s="1"/>
  <c r="AH731" i="3"/>
  <c r="AA731" i="3" s="1"/>
  <c r="AZ43" i="3"/>
  <c r="AX43" i="3" s="1"/>
  <c r="AZ48" i="3"/>
  <c r="AX48" i="3" s="1"/>
  <c r="AH308" i="3"/>
  <c r="AB308" i="3" s="1"/>
  <c r="AH301" i="3"/>
  <c r="AA301" i="3" s="1"/>
  <c r="AH397" i="3"/>
  <c r="AA397" i="3" s="1"/>
  <c r="AH262" i="3"/>
  <c r="AB262" i="3" s="1"/>
  <c r="AH910" i="3"/>
  <c r="AB910" i="3" s="1"/>
  <c r="AA80" i="3"/>
  <c r="AD80" i="3" s="1"/>
  <c r="AH672" i="3"/>
  <c r="AB672" i="3" s="1"/>
  <c r="AH587" i="3"/>
  <c r="AA587" i="3" s="1"/>
  <c r="AH333" i="3"/>
  <c r="AB333" i="3" s="1"/>
  <c r="AH134" i="3"/>
  <c r="AB134" i="3" s="1"/>
  <c r="AH945" i="3"/>
  <c r="AB945" i="3" s="1"/>
  <c r="AH241" i="3"/>
  <c r="AB241" i="3" s="1"/>
  <c r="AH619" i="3"/>
  <c r="AA619" i="3" s="1"/>
  <c r="AH336" i="3"/>
  <c r="AA336" i="3" s="1"/>
  <c r="AH399" i="3"/>
  <c r="AB399" i="3" s="1"/>
  <c r="AH600" i="3"/>
  <c r="AA600" i="3" s="1"/>
  <c r="AH798" i="3"/>
  <c r="AA798" i="3" s="1"/>
  <c r="AZ20" i="3"/>
  <c r="AX20" i="3" s="1"/>
  <c r="AH392" i="3"/>
  <c r="AA392" i="3" s="1"/>
  <c r="AH545" i="3"/>
  <c r="AA545" i="3" s="1"/>
  <c r="AH302" i="3"/>
  <c r="AB302" i="3" s="1"/>
  <c r="AH647" i="3"/>
  <c r="AB647" i="3" s="1"/>
  <c r="AH161" i="3"/>
  <c r="AA161" i="3" s="1"/>
  <c r="AH33" i="3"/>
  <c r="AB33" i="3" s="1"/>
  <c r="AH338" i="3"/>
  <c r="AB338" i="3" s="1"/>
  <c r="AH311" i="3"/>
  <c r="AB311" i="3" s="1"/>
  <c r="AH882" i="3"/>
  <c r="AH894" i="3"/>
  <c r="AB894" i="3" s="1"/>
  <c r="AH548" i="3"/>
  <c r="AA548" i="3" s="1"/>
  <c r="AH70" i="3"/>
  <c r="AA70" i="3" s="1"/>
  <c r="AH962" i="3"/>
  <c r="AB962" i="3" s="1"/>
  <c r="AZ98" i="3"/>
  <c r="AX98" i="3" s="1"/>
  <c r="AH368" i="3"/>
  <c r="AB368" i="3" s="1"/>
  <c r="AH43" i="3"/>
  <c r="AA43" i="3" s="1"/>
  <c r="AH715" i="3"/>
  <c r="AA715" i="3" s="1"/>
  <c r="AH273" i="3"/>
  <c r="AB273" i="3" s="1"/>
  <c r="AZ89" i="3"/>
  <c r="AX89" i="3" s="1"/>
  <c r="AA287" i="3"/>
  <c r="AE287" i="3" s="1"/>
  <c r="AZ84" i="3"/>
  <c r="AX84" i="3" s="1"/>
  <c r="AH871" i="3"/>
  <c r="AA871" i="3" s="1"/>
  <c r="AZ69" i="3"/>
  <c r="AX69" i="3" s="1"/>
  <c r="AH960" i="3"/>
  <c r="AB960" i="3" s="1"/>
  <c r="AH736" i="3"/>
  <c r="AH434" i="3"/>
  <c r="AB434" i="3" s="1"/>
  <c r="AH89" i="3"/>
  <c r="AB89" i="3" s="1"/>
  <c r="AH740" i="3"/>
  <c r="AB740" i="3" s="1"/>
  <c r="AZ100" i="3"/>
  <c r="AX100" i="3" s="1"/>
  <c r="AH176" i="3"/>
  <c r="AA176" i="3" s="1"/>
  <c r="AH566" i="3"/>
  <c r="AA566" i="3" s="1"/>
  <c r="AH710" i="3"/>
  <c r="AB710" i="3" s="1"/>
  <c r="AH883" i="3"/>
  <c r="AB366" i="3"/>
  <c r="AH737" i="3"/>
  <c r="AA737" i="3" s="1"/>
  <c r="AH745" i="3"/>
  <c r="AA745" i="3" s="1"/>
  <c r="AB477" i="3"/>
  <c r="AA754" i="3"/>
  <c r="AE754" i="3" s="1"/>
  <c r="AH424" i="3"/>
  <c r="AB424" i="3" s="1"/>
  <c r="AA422" i="3"/>
  <c r="AE422" i="3" s="1"/>
  <c r="AA520" i="3"/>
  <c r="AZ14" i="3"/>
  <c r="AX14" i="3" s="1"/>
  <c r="AH372" i="3"/>
  <c r="AA372" i="3" s="1"/>
  <c r="AH71" i="3"/>
  <c r="AA71" i="3" s="1"/>
  <c r="AH68" i="3"/>
  <c r="AA68" i="3" s="1"/>
  <c r="AH119" i="3"/>
  <c r="AB119" i="3" s="1"/>
  <c r="AZ49" i="3"/>
  <c r="AX49" i="3" s="1"/>
  <c r="AH848" i="3"/>
  <c r="AB848" i="3" s="1"/>
  <c r="AH836" i="3"/>
  <c r="AB836" i="3" s="1"/>
  <c r="AH398" i="3"/>
  <c r="AA398" i="3" s="1"/>
  <c r="AZ23" i="3"/>
  <c r="AX23" i="3" s="1"/>
  <c r="AZ52" i="3"/>
  <c r="AX52" i="3" s="1"/>
  <c r="AD920" i="3"/>
  <c r="AE920" i="3"/>
  <c r="AH554" i="3"/>
  <c r="AA554" i="3" s="1"/>
  <c r="AH726" i="3"/>
  <c r="AB726" i="3" s="1"/>
  <c r="AH746" i="3"/>
  <c r="AH449" i="3"/>
  <c r="AA449" i="3" s="1"/>
  <c r="AH86" i="3"/>
  <c r="AB86" i="3" s="1"/>
  <c r="AB852" i="3"/>
  <c r="AH958" i="3"/>
  <c r="AB958" i="3" s="1"/>
  <c r="AH234" i="3"/>
  <c r="AA234" i="3" s="1"/>
  <c r="AH703" i="3"/>
  <c r="AA703" i="3" s="1"/>
  <c r="AH817" i="3"/>
  <c r="AB817" i="3" s="1"/>
  <c r="AH862" i="3"/>
  <c r="AB862" i="3" s="1"/>
  <c r="AH342" i="3"/>
  <c r="AA342" i="3" s="1"/>
  <c r="AH29" i="3"/>
  <c r="AB29" i="3" s="1"/>
  <c r="AH239" i="3"/>
  <c r="AA239" i="3" s="1"/>
  <c r="AH365" i="3"/>
  <c r="AA365" i="3" s="1"/>
  <c r="AH321" i="3"/>
  <c r="AA321" i="3" s="1"/>
  <c r="AH303" i="3"/>
  <c r="AA303" i="3" s="1"/>
  <c r="AH226" i="3"/>
  <c r="AA226" i="3" s="1"/>
  <c r="AH889" i="3"/>
  <c r="AB889" i="3" s="1"/>
  <c r="AH725" i="3"/>
  <c r="AB725" i="3" s="1"/>
  <c r="AZ4" i="3"/>
  <c r="AX4" i="3" s="1"/>
  <c r="AH571" i="3"/>
  <c r="AA571" i="3" s="1"/>
  <c r="AH753" i="3"/>
  <c r="AA753" i="3" s="1"/>
  <c r="AH666" i="3"/>
  <c r="AA666" i="3" s="1"/>
  <c r="AZ7" i="3"/>
  <c r="AX7" i="3" s="1"/>
  <c r="AH509" i="3"/>
  <c r="AA509" i="3" s="1"/>
  <c r="AH153" i="3"/>
  <c r="AA153" i="3" s="1"/>
  <c r="AH497" i="3"/>
  <c r="AB497" i="3" s="1"/>
  <c r="AH729" i="3"/>
  <c r="AB729" i="3" s="1"/>
  <c r="AH825" i="3"/>
  <c r="AB825" i="3" s="1"/>
  <c r="AH214" i="3"/>
  <c r="AA214" i="3" s="1"/>
  <c r="AH250" i="3"/>
  <c r="AA250" i="3" s="1"/>
  <c r="AH819" i="3"/>
  <c r="AA819" i="3" s="1"/>
  <c r="AH69" i="3"/>
  <c r="AA69" i="3" s="1"/>
  <c r="AH562" i="3"/>
  <c r="AA562" i="3" s="1"/>
  <c r="AH152" i="3"/>
  <c r="AA152" i="3" s="1"/>
  <c r="AH530" i="3"/>
  <c r="AB530" i="3" s="1"/>
  <c r="AH346" i="3"/>
  <c r="AA346" i="3" s="1"/>
  <c r="AH900" i="3"/>
  <c r="AB900" i="3" s="1"/>
  <c r="AH529" i="3"/>
  <c r="AA529" i="3" s="1"/>
  <c r="AH922" i="3"/>
  <c r="AA922" i="3" s="1"/>
  <c r="AH805" i="3"/>
  <c r="AA805" i="3" s="1"/>
  <c r="AH65" i="3"/>
  <c r="AB65" i="3" s="1"/>
  <c r="AH144" i="3"/>
  <c r="AA144" i="3" s="1"/>
  <c r="AH668" i="3"/>
  <c r="AA668" i="3" s="1"/>
  <c r="AH468" i="3"/>
  <c r="AB468" i="3" s="1"/>
  <c r="AZ68" i="3"/>
  <c r="AX68" i="3" s="1"/>
  <c r="AH650" i="3"/>
  <c r="AA650" i="3" s="1"/>
  <c r="AH460" i="3"/>
  <c r="AA460" i="3" s="1"/>
  <c r="AH800" i="3"/>
  <c r="AA800" i="3" s="1"/>
  <c r="AH698" i="3"/>
  <c r="AB698" i="3" s="1"/>
  <c r="AZ79" i="3"/>
  <c r="AX79" i="3" s="1"/>
  <c r="AH697" i="3"/>
  <c r="AB697" i="3" s="1"/>
  <c r="AH532" i="3"/>
  <c r="AB532" i="3" s="1"/>
  <c r="AH772" i="3"/>
  <c r="AA772" i="3" s="1"/>
  <c r="AH514" i="3"/>
  <c r="AA514" i="3" s="1"/>
  <c r="AH123" i="3"/>
  <c r="AB123" i="3" s="1"/>
  <c r="AH872" i="3"/>
  <c r="AB872" i="3" s="1"/>
  <c r="AH888" i="3"/>
  <c r="AB888" i="3" s="1"/>
  <c r="AH314" i="3"/>
  <c r="AA314" i="3" s="1"/>
  <c r="AH866" i="3"/>
  <c r="AB866" i="3" s="1"/>
  <c r="AH230" i="3"/>
  <c r="AB230" i="3" s="1"/>
  <c r="AZ10" i="3"/>
  <c r="AX10" i="3" s="1"/>
  <c r="AH776" i="3"/>
  <c r="AB776" i="3" s="1"/>
  <c r="AH639" i="3"/>
  <c r="AA639" i="3" s="1"/>
  <c r="AH276" i="3"/>
  <c r="AB276" i="3" s="1"/>
  <c r="AH127" i="3"/>
  <c r="AA127" i="3" s="1"/>
  <c r="AH658" i="3"/>
  <c r="AB658" i="3" s="1"/>
  <c r="AH699" i="3"/>
  <c r="AB699" i="3" s="1"/>
  <c r="AH482" i="3"/>
  <c r="AB482" i="3" s="1"/>
  <c r="AH103" i="3"/>
  <c r="AB103" i="3" s="1"/>
  <c r="AH942" i="3"/>
  <c r="AA942" i="3" s="1"/>
  <c r="AZ11" i="3"/>
  <c r="AX11" i="3" s="1"/>
  <c r="AZ40" i="3"/>
  <c r="AX40" i="3" s="1"/>
  <c r="AH275" i="3"/>
  <c r="AA275" i="3" s="1"/>
  <c r="AH540" i="3"/>
  <c r="AA540" i="3" s="1"/>
  <c r="AH79" i="3"/>
  <c r="AA79" i="3" s="1"/>
  <c r="AZ101" i="3"/>
  <c r="AX101" i="3" s="1"/>
  <c r="AH115" i="3"/>
  <c r="AA115" i="3" s="1"/>
  <c r="AH763" i="3"/>
  <c r="AA763" i="3" s="1"/>
  <c r="AH479" i="3"/>
  <c r="AB479" i="3" s="1"/>
  <c r="AZ36" i="3"/>
  <c r="AX36" i="3" s="1"/>
  <c r="AH31" i="3"/>
  <c r="AH228" i="3"/>
  <c r="AA228" i="3" s="1"/>
  <c r="AH202" i="3"/>
  <c r="AB202" i="3" s="1"/>
  <c r="AH432" i="3"/>
  <c r="AB432" i="3" s="1"/>
  <c r="AZ35" i="3"/>
  <c r="AX35" i="3" s="1"/>
  <c r="AZ57" i="3"/>
  <c r="AX57" i="3" s="1"/>
  <c r="AZ42" i="3"/>
  <c r="AX42" i="3" s="1"/>
  <c r="AZ39" i="3"/>
  <c r="AX39" i="3" s="1"/>
  <c r="AZ62" i="3"/>
  <c r="AX62" i="3" s="1"/>
  <c r="AH722" i="3"/>
  <c r="AA722" i="3" s="1"/>
  <c r="AH441" i="3"/>
  <c r="AA441" i="3" s="1"/>
  <c r="AH391" i="3"/>
  <c r="AA391" i="3" s="1"/>
  <c r="AH707" i="3"/>
  <c r="AA707" i="3" s="1"/>
  <c r="AZ93" i="3"/>
  <c r="AX93" i="3" s="1"/>
  <c r="AA356" i="3"/>
  <c r="AE356" i="3" s="1"/>
  <c r="AH865" i="3"/>
  <c r="AA865" i="3" s="1"/>
  <c r="AH201" i="3"/>
  <c r="AH858" i="3"/>
  <c r="AA858" i="3" s="1"/>
  <c r="AH898" i="3"/>
  <c r="AA898" i="3" s="1"/>
  <c r="AH948" i="3"/>
  <c r="AA948" i="3" s="1"/>
  <c r="AH317" i="3"/>
  <c r="AB317" i="3" s="1"/>
  <c r="AH506" i="3"/>
  <c r="AA506" i="3" s="1"/>
  <c r="AH74" i="3"/>
  <c r="AB74" i="3" s="1"/>
  <c r="AH851" i="3"/>
  <c r="AB851" i="3" s="1"/>
  <c r="AH87" i="3"/>
  <c r="AH821" i="3"/>
  <c r="AB821" i="3" s="1"/>
  <c r="AH830" i="3"/>
  <c r="AA830" i="3" s="1"/>
  <c r="AH108" i="3"/>
  <c r="AB108" i="3" s="1"/>
  <c r="AH72" i="3"/>
  <c r="AB72" i="3" s="1"/>
  <c r="AH702" i="3"/>
  <c r="AA702" i="3" s="1"/>
  <c r="AH331" i="3"/>
  <c r="AB331" i="3" s="1"/>
  <c r="AH411" i="3"/>
  <c r="AA411" i="3" s="1"/>
  <c r="AH957" i="3"/>
  <c r="AH533" i="3"/>
  <c r="AB533" i="3" s="1"/>
  <c r="AH349" i="3"/>
  <c r="AA349" i="3" s="1"/>
  <c r="AH790" i="3"/>
  <c r="AB790" i="3" s="1"/>
  <c r="AH425" i="3"/>
  <c r="AA425" i="3" s="1"/>
  <c r="AH292" i="3"/>
  <c r="AB292" i="3" s="1"/>
  <c r="AH264" i="3"/>
  <c r="AB264" i="3" s="1"/>
  <c r="AZ21" i="3"/>
  <c r="AX21" i="3" s="1"/>
  <c r="AZ75" i="3"/>
  <c r="AX75" i="3" s="1"/>
  <c r="AZ95" i="3"/>
  <c r="AX95" i="3" s="1"/>
  <c r="AH766" i="3"/>
  <c r="AB766" i="3" s="1"/>
  <c r="AZ27" i="3"/>
  <c r="AX27" i="3" s="1"/>
  <c r="AZ80" i="3"/>
  <c r="AX80" i="3" s="1"/>
  <c r="AZ38" i="3"/>
  <c r="AX38" i="3" s="1"/>
  <c r="AH286" i="3"/>
  <c r="AA286" i="3" s="1"/>
  <c r="AH49" i="3"/>
  <c r="AA49" i="3" s="1"/>
  <c r="AZ53" i="3"/>
  <c r="AX53" i="3" s="1"/>
  <c r="AH924" i="3"/>
  <c r="AB924" i="3" s="1"/>
  <c r="AH618" i="3"/>
  <c r="AB618" i="3" s="1"/>
  <c r="AH515" i="3"/>
  <c r="AA515" i="3" s="1"/>
  <c r="AH219" i="3"/>
  <c r="AB219" i="3" s="1"/>
  <c r="AH259" i="3"/>
  <c r="AB259" i="3" s="1"/>
  <c r="AZ22" i="3"/>
  <c r="AX22" i="3" s="1"/>
  <c r="AH268" i="3"/>
  <c r="AA268" i="3" s="1"/>
  <c r="AH361" i="3"/>
  <c r="AH610" i="3"/>
  <c r="AB610" i="3" s="1"/>
  <c r="AH738" i="3"/>
  <c r="AA738" i="3" s="1"/>
  <c r="AH76" i="3"/>
  <c r="AB76" i="3" s="1"/>
  <c r="AH471" i="3"/>
  <c r="AA471" i="3" s="1"/>
  <c r="AH345" i="3"/>
  <c r="AA345" i="3" s="1"/>
  <c r="AZ2" i="3"/>
  <c r="AX2" i="3" s="1"/>
  <c r="AH892" i="3"/>
  <c r="AA892" i="3" s="1"/>
  <c r="AH293" i="3"/>
  <c r="AA293" i="3" s="1"/>
  <c r="AH536" i="3"/>
  <c r="AB536" i="3" s="1"/>
  <c r="AZ66" i="3"/>
  <c r="AX66" i="3" s="1"/>
  <c r="AH373" i="3"/>
  <c r="AB373" i="3" s="1"/>
  <c r="AH590" i="3"/>
  <c r="AB590" i="3" s="1"/>
  <c r="AH803" i="3"/>
  <c r="AA803" i="3" s="1"/>
  <c r="AZ26" i="3"/>
  <c r="AX26" i="3" s="1"/>
  <c r="AH963" i="3"/>
  <c r="AB963" i="3" s="1"/>
  <c r="AZ56" i="3"/>
  <c r="AX56" i="3" s="1"/>
  <c r="AZ65" i="3"/>
  <c r="AX65" i="3" s="1"/>
  <c r="AH826" i="3"/>
  <c r="AA826" i="3" s="1"/>
  <c r="AH436" i="3"/>
  <c r="AA436" i="3" s="1"/>
  <c r="AH254" i="3"/>
  <c r="AB254" i="3" s="1"/>
  <c r="AZ50" i="3"/>
  <c r="AX50" i="3" s="1"/>
  <c r="AH925" i="3"/>
  <c r="AA925" i="3" s="1"/>
  <c r="AH261" i="3"/>
  <c r="AA261" i="3" s="1"/>
  <c r="AH114" i="3"/>
  <c r="AA114" i="3" s="1"/>
  <c r="AH903" i="3"/>
  <c r="AA903" i="3" s="1"/>
  <c r="AH417" i="3"/>
  <c r="AB417" i="3" s="1"/>
  <c r="AH111" i="3"/>
  <c r="AA111" i="3" s="1"/>
  <c r="AH764" i="3"/>
  <c r="AB764" i="3" s="1"/>
  <c r="AH692" i="3"/>
  <c r="AA692" i="3" s="1"/>
  <c r="AH129" i="3"/>
  <c r="AA129" i="3" s="1"/>
  <c r="AH463" i="3"/>
  <c r="AB463" i="3" s="1"/>
  <c r="AZ3" i="3"/>
  <c r="AX3" i="3" s="1"/>
  <c r="AZ34" i="3"/>
  <c r="AX34" i="3" s="1"/>
  <c r="AZ73" i="3"/>
  <c r="AX73" i="3" s="1"/>
  <c r="AH870" i="3"/>
  <c r="AB870" i="3" s="1"/>
  <c r="AH355" i="3"/>
  <c r="AB355" i="3" s="1"/>
  <c r="AB831" i="3"/>
  <c r="AA831" i="3"/>
  <c r="AA783" i="3"/>
  <c r="AE824" i="3"/>
  <c r="AD824" i="3"/>
  <c r="AD386" i="3"/>
  <c r="AE386" i="3"/>
  <c r="AA63" i="3"/>
  <c r="AB63" i="3"/>
  <c r="AD568" i="3"/>
  <c r="AE568" i="3"/>
  <c r="AB318" i="3"/>
  <c r="AA944" i="3"/>
  <c r="AB944" i="3"/>
  <c r="AA876" i="3"/>
  <c r="AB876" i="3"/>
  <c r="AD939" i="3"/>
  <c r="AE939" i="3"/>
  <c r="AA726" i="3"/>
  <c r="AD350" i="3"/>
  <c r="AE350" i="3"/>
  <c r="AB111" i="3"/>
  <c r="AA369" i="3"/>
  <c r="AB369" i="3"/>
  <c r="AA335" i="3"/>
  <c r="AB335" i="3"/>
  <c r="AB141" i="3"/>
  <c r="AA141" i="3"/>
  <c r="AH884" i="3"/>
  <c r="AH120" i="3"/>
  <c r="AH521" i="3"/>
  <c r="AH394" i="3"/>
  <c r="AH279" i="3"/>
  <c r="AE388" i="3"/>
  <c r="AD388" i="3"/>
  <c r="AE237" i="3"/>
  <c r="AD237" i="3"/>
  <c r="AH893" i="3"/>
  <c r="AH595" i="3"/>
  <c r="AE266" i="3"/>
  <c r="AD266" i="3"/>
  <c r="AA877" i="3"/>
  <c r="AB877" i="3"/>
  <c r="AA657" i="3"/>
  <c r="AB657" i="3"/>
  <c r="AB811" i="3"/>
  <c r="AA811" i="3"/>
  <c r="AA379" i="3"/>
  <c r="AB379" i="3"/>
  <c r="AB835" i="3"/>
  <c r="AA835" i="3"/>
  <c r="AH282" i="3"/>
  <c r="AE91" i="3"/>
  <c r="AD91" i="3"/>
  <c r="AH341" i="3"/>
  <c r="AA412" i="3"/>
  <c r="AB412" i="3"/>
  <c r="AH344" i="3"/>
  <c r="AH95" i="3"/>
  <c r="AA352" i="3"/>
  <c r="AB352" i="3"/>
  <c r="AA487" i="3"/>
  <c r="AB487" i="3"/>
  <c r="AE593" i="3"/>
  <c r="AD593" i="3"/>
  <c r="AH60" i="3"/>
  <c r="AE937" i="3"/>
  <c r="AD937" i="3"/>
  <c r="AB556" i="3"/>
  <c r="AA556" i="3"/>
  <c r="AB730" i="3"/>
  <c r="AA730" i="3"/>
  <c r="AA719" i="3"/>
  <c r="AB719" i="3"/>
  <c r="AB156" i="3"/>
  <c r="AA156" i="3"/>
  <c r="AA663" i="3"/>
  <c r="AB663" i="3"/>
  <c r="AH403" i="3"/>
  <c r="AH475" i="3"/>
  <c r="AE575" i="3"/>
  <c r="AD575" i="3"/>
  <c r="AD952" i="3"/>
  <c r="AE952" i="3"/>
  <c r="AH664" i="3"/>
  <c r="AH881" i="3"/>
  <c r="AH809" i="3"/>
  <c r="AH337" i="3"/>
  <c r="AH720" i="3"/>
  <c r="AH500" i="3"/>
  <c r="AH396" i="3"/>
  <c r="AH210" i="3"/>
  <c r="AA210" i="3" s="1"/>
  <c r="AE210" i="3" s="1"/>
  <c r="AH306" i="3"/>
  <c r="AH580" i="3"/>
  <c r="AH190" i="3"/>
  <c r="AH926" i="3"/>
  <c r="AH708" i="3"/>
  <c r="AH949" i="3"/>
  <c r="AH756" i="3"/>
  <c r="AH278" i="3"/>
  <c r="AH661" i="3"/>
  <c r="AB950" i="3"/>
  <c r="AA950" i="3"/>
  <c r="AH885" i="3"/>
  <c r="AH843" i="3"/>
  <c r="AH525" i="3"/>
  <c r="AH199" i="3"/>
  <c r="AA918" i="3"/>
  <c r="AB918" i="3"/>
  <c r="AH374" i="3"/>
  <c r="AH85" i="3"/>
  <c r="AZ97" i="3"/>
  <c r="AX97" i="3" s="1"/>
  <c r="AH799" i="3"/>
  <c r="AH105" i="3"/>
  <c r="AH602" i="3"/>
  <c r="AH713" i="3"/>
  <c r="AH523" i="3"/>
  <c r="AA109" i="3"/>
  <c r="AB109" i="3"/>
  <c r="AH296" i="3"/>
  <c r="AA796" i="3"/>
  <c r="AB796" i="3"/>
  <c r="AH312" i="3"/>
  <c r="AD828" i="3"/>
  <c r="AE828" i="3"/>
  <c r="AE547" i="3"/>
  <c r="AD547" i="3"/>
  <c r="AH677" i="3"/>
  <c r="AH823" i="3"/>
  <c r="AH428" i="3"/>
  <c r="AH130" i="3"/>
  <c r="AH751" i="3"/>
  <c r="AD82" i="3"/>
  <c r="AE82" i="3"/>
  <c r="AH895" i="3"/>
  <c r="AH180" i="3"/>
  <c r="AH93" i="3"/>
  <c r="AH887" i="3"/>
  <c r="AE852" i="3"/>
  <c r="AD852" i="3"/>
  <c r="AH340" i="3"/>
  <c r="AE542" i="3"/>
  <c r="AD542" i="3"/>
  <c r="AA626" i="3"/>
  <c r="AB626" i="3"/>
  <c r="AZ87" i="3"/>
  <c r="AX87" i="3" s="1"/>
  <c r="AA572" i="3"/>
  <c r="AB572" i="3"/>
  <c r="AZ88" i="3"/>
  <c r="AX88" i="3" s="1"/>
  <c r="AB437" i="3"/>
  <c r="AA437" i="3"/>
  <c r="AH198" i="3"/>
  <c r="AH653" i="3"/>
  <c r="AH938" i="3"/>
  <c r="AA307" i="3"/>
  <c r="AZ102" i="3"/>
  <c r="AX102" i="3" s="1"/>
  <c r="AZ58" i="3"/>
  <c r="AX58" i="3" s="1"/>
  <c r="AH136" i="3"/>
  <c r="AB775" i="3"/>
  <c r="AA775" i="3"/>
  <c r="AH607" i="3"/>
  <c r="AB761" i="3"/>
  <c r="AA761" i="3"/>
  <c r="AD357" i="3"/>
  <c r="AE357" i="3"/>
  <c r="AD483" i="3"/>
  <c r="AE483" i="3"/>
  <c r="AB662" i="3"/>
  <c r="AA662" i="3"/>
  <c r="AB827" i="3"/>
  <c r="AA827" i="3"/>
  <c r="AB569" i="3"/>
  <c r="AA569" i="3"/>
  <c r="AB466" i="3"/>
  <c r="AA466" i="3"/>
  <c r="AB381" i="3"/>
  <c r="AA381" i="3"/>
  <c r="AA849" i="3"/>
  <c r="AB849" i="3"/>
  <c r="AA583" i="3"/>
  <c r="AB583" i="3"/>
  <c r="AA742" i="3"/>
  <c r="AB742" i="3"/>
  <c r="AB687" i="3"/>
  <c r="AA687" i="3"/>
  <c r="AB263" i="3"/>
  <c r="AA263" i="3"/>
  <c r="AB917" i="3"/>
  <c r="AA917" i="3"/>
  <c r="AB107" i="3"/>
  <c r="AA107" i="3"/>
  <c r="AB909" i="3"/>
  <c r="AA909" i="3"/>
  <c r="AB832" i="3"/>
  <c r="AA832" i="3"/>
  <c r="AB675" i="3"/>
  <c r="AA675" i="3"/>
  <c r="AA867" i="3"/>
  <c r="AB867" i="3"/>
  <c r="AH931" i="3"/>
  <c r="AB701" i="3"/>
  <c r="AA701" i="3"/>
  <c r="AA717" i="3"/>
  <c r="AB717" i="3"/>
  <c r="AH959" i="3"/>
  <c r="AA184" i="3"/>
  <c r="AB184" i="3"/>
  <c r="AH416" i="3"/>
  <c r="AH400" i="3"/>
  <c r="AH370" i="3"/>
  <c r="AE886" i="3"/>
  <c r="AD886" i="3"/>
  <c r="AB458" i="3"/>
  <c r="AA458" i="3"/>
  <c r="AA139" i="3"/>
  <c r="AB139" i="3"/>
  <c r="AB443" i="3"/>
  <c r="AA443" i="3"/>
  <c r="AH549" i="3"/>
  <c r="AH541" i="3"/>
  <c r="AH75" i="3"/>
  <c r="AH457" i="3"/>
  <c r="AH290" i="3"/>
  <c r="AE774" i="3"/>
  <c r="AD774" i="3"/>
  <c r="AB908" i="3"/>
  <c r="AA908" i="3"/>
  <c r="AB208" i="3"/>
  <c r="AA208" i="3"/>
  <c r="AB574" i="3"/>
  <c r="AA574" i="3"/>
  <c r="AA32" i="3"/>
  <c r="AB32" i="3"/>
  <c r="AB298" i="3"/>
  <c r="AA298" i="3"/>
  <c r="AB84" i="3"/>
  <c r="AA84" i="3"/>
  <c r="AA550" i="3"/>
  <c r="AB550" i="3"/>
  <c r="AE116" i="3"/>
  <c r="AD116" i="3"/>
  <c r="AD773" i="3"/>
  <c r="AE343" i="3"/>
  <c r="AD343" i="3"/>
  <c r="AH902" i="3"/>
  <c r="AH110" i="3"/>
  <c r="AD606" i="3"/>
  <c r="AE606" i="3"/>
  <c r="AH212" i="3"/>
  <c r="AA212" i="3" s="1"/>
  <c r="AE212" i="3" s="1"/>
  <c r="AH149" i="3"/>
  <c r="AH546" i="3"/>
  <c r="AH637" i="3"/>
  <c r="AZ83" i="3"/>
  <c r="AX83" i="3" s="1"/>
  <c r="AH98" i="3"/>
  <c r="AH724" i="3"/>
  <c r="AH669" i="3"/>
  <c r="AH793" i="3"/>
  <c r="AH216" i="3"/>
  <c r="AZ54" i="3"/>
  <c r="AX54" i="3" s="1"/>
  <c r="AH102" i="3"/>
  <c r="AD387" i="3"/>
  <c r="AE387" i="3"/>
  <c r="AH927" i="3"/>
  <c r="AH613" i="3"/>
  <c r="AZ9" i="3"/>
  <c r="AX9" i="3" s="1"/>
  <c r="AH513" i="3"/>
  <c r="AH690" i="3"/>
  <c r="AH743" i="3"/>
  <c r="AH638" i="3"/>
  <c r="AH700" i="3"/>
  <c r="AA700" i="3" s="1"/>
  <c r="AE700" i="3" s="1"/>
  <c r="AH721" i="3"/>
  <c r="AE612" i="3"/>
  <c r="AD612" i="3"/>
  <c r="AH168" i="3"/>
  <c r="AH256" i="3"/>
  <c r="AH802" i="3"/>
  <c r="AH838" i="3"/>
  <c r="AZ81" i="3"/>
  <c r="AX81" i="3" s="1"/>
  <c r="AH735" i="3"/>
  <c r="AH912" i="3"/>
  <c r="AA912" i="3" s="1"/>
  <c r="AE912" i="3" s="1"/>
  <c r="AH173" i="3"/>
  <c r="AH470" i="3"/>
  <c r="AH561" i="3"/>
  <c r="AH151" i="3"/>
  <c r="AE847" i="3"/>
  <c r="AD847" i="3"/>
  <c r="AH869" i="3"/>
  <c r="AH137" i="3"/>
  <c r="AH83" i="3"/>
  <c r="AH501" i="3"/>
  <c r="AH601" i="3"/>
  <c r="AH126" i="3"/>
  <c r="AH167" i="3"/>
  <c r="AH461" i="3"/>
  <c r="AH133" i="3"/>
  <c r="AH195" i="3"/>
  <c r="AH956" i="3"/>
  <c r="AH118" i="3"/>
  <c r="AH901" i="3"/>
  <c r="AH705" i="3"/>
  <c r="AH113" i="3"/>
  <c r="AH935" i="3"/>
  <c r="AH765" i="3"/>
  <c r="AH215" i="3"/>
  <c r="AA215" i="3" s="1"/>
  <c r="AE215" i="3" s="1"/>
  <c r="AE360" i="3"/>
  <c r="AD360" i="3"/>
  <c r="AH183" i="3"/>
  <c r="AH196" i="3"/>
  <c r="AZ15" i="3"/>
  <c r="AX15" i="3" s="1"/>
  <c r="AZ32" i="3"/>
  <c r="AX32" i="3" s="1"/>
  <c r="AH694" i="3"/>
  <c r="AH591" i="3"/>
  <c r="AH38" i="3"/>
  <c r="AA646" i="3"/>
  <c r="AB646" i="3"/>
  <c r="AZ90" i="3"/>
  <c r="AX90" i="3" s="1"/>
  <c r="AZ44" i="3"/>
  <c r="AX44" i="3" s="1"/>
  <c r="AH814" i="3"/>
  <c r="AH652" i="3"/>
  <c r="AH635" i="3"/>
  <c r="AH464" i="3"/>
  <c r="AH304" i="3"/>
  <c r="AH629" i="3"/>
  <c r="AE174" i="3"/>
  <c r="AD174" i="3"/>
  <c r="AH164" i="3"/>
  <c r="AZ64" i="3"/>
  <c r="AX64" i="3" s="1"/>
  <c r="AH854" i="3"/>
  <c r="AH155" i="3"/>
  <c r="AH537" i="3"/>
  <c r="AZ51" i="3"/>
  <c r="AX51" i="3" s="1"/>
  <c r="AH142" i="3"/>
  <c r="AH330" i="3"/>
  <c r="AZ33" i="3"/>
  <c r="AX33" i="3" s="1"/>
  <c r="AH946" i="3"/>
  <c r="AH101" i="3"/>
  <c r="AH227" i="3"/>
  <c r="AZ13" i="3"/>
  <c r="AX13" i="3" s="1"/>
  <c r="AH923" i="3"/>
  <c r="AH965" i="3"/>
  <c r="AH407" i="3"/>
  <c r="AH281" i="3"/>
  <c r="AH943" i="3"/>
  <c r="AA300" i="3"/>
  <c r="AB300" i="3"/>
  <c r="AA778" i="3"/>
  <c r="AB778" i="3"/>
  <c r="AA294" i="3"/>
  <c r="AB294" i="3"/>
  <c r="AB660" i="3"/>
  <c r="AA660" i="3"/>
  <c r="AA192" i="3"/>
  <c r="AB192" i="3"/>
  <c r="AA951" i="3"/>
  <c r="AB951" i="3"/>
  <c r="AA551" i="3"/>
  <c r="AD366" i="3"/>
  <c r="AE366" i="3"/>
  <c r="AA59" i="3"/>
  <c r="AB59" i="3"/>
  <c r="AA371" i="3"/>
  <c r="AB371" i="3"/>
  <c r="AD967" i="3"/>
  <c r="AE967" i="3"/>
  <c r="AD864" i="3"/>
  <c r="AE864" i="3"/>
  <c r="AD752" i="3"/>
  <c r="AE752" i="3"/>
  <c r="AD804" i="3"/>
  <c r="AE804" i="3"/>
  <c r="AE159" i="3"/>
  <c r="AD159" i="3"/>
  <c r="AB474" i="3"/>
  <c r="AA474" i="3"/>
  <c r="AB413" i="3"/>
  <c r="AA413" i="3"/>
  <c r="AB57" i="3"/>
  <c r="AA57" i="3"/>
  <c r="AB225" i="3"/>
  <c r="AA225" i="3"/>
  <c r="AA615" i="3"/>
  <c r="AB615" i="3"/>
  <c r="AB582" i="3"/>
  <c r="AA582" i="3"/>
  <c r="AD401" i="3"/>
  <c r="AE401" i="3"/>
  <c r="AD586" i="3"/>
  <c r="AE586" i="3"/>
  <c r="AD723" i="3"/>
  <c r="AE723" i="3"/>
  <c r="AB378" i="3"/>
  <c r="AA378" i="3"/>
  <c r="AD616" i="3"/>
  <c r="AE616" i="3"/>
  <c r="AB600" i="3"/>
  <c r="AD641" i="3"/>
  <c r="AE641" i="3"/>
  <c r="AD221" i="3"/>
  <c r="AE221" i="3"/>
  <c r="AB605" i="3"/>
  <c r="AA605" i="3"/>
  <c r="AA453" i="3"/>
  <c r="AB453" i="3"/>
  <c r="AB214" i="3"/>
  <c r="AB148" i="3"/>
  <c r="AA148" i="3"/>
  <c r="AD734" i="3"/>
  <c r="AE734" i="3"/>
  <c r="AB43" i="3"/>
  <c r="AB805" i="3"/>
  <c r="AB715" i="3"/>
  <c r="AH44" i="3"/>
  <c r="AB800" i="3"/>
  <c r="AE175" i="3"/>
  <c r="AA671" i="3"/>
  <c r="AB671" i="3"/>
  <c r="AD426" i="3"/>
  <c r="AE426" i="3"/>
  <c r="AE429" i="3"/>
  <c r="AD429" i="3"/>
  <c r="AD238" i="3"/>
  <c r="AE238" i="3"/>
  <c r="AA284" i="3"/>
  <c r="AB284" i="3"/>
  <c r="AB856" i="3"/>
  <c r="AA963" i="3"/>
  <c r="AE160" i="3"/>
  <c r="AD160" i="3"/>
  <c r="AB913" i="3"/>
  <c r="AA913" i="3"/>
  <c r="AA172" i="3"/>
  <c r="AB172" i="3"/>
  <c r="AB860" i="3"/>
  <c r="AA860" i="3"/>
  <c r="AA911" i="3"/>
  <c r="AB911" i="3"/>
  <c r="AB234" i="3"/>
  <c r="AD421" i="3"/>
  <c r="AA585" i="3"/>
  <c r="AB585" i="3"/>
  <c r="AD504" i="3"/>
  <c r="AE504" i="3"/>
  <c r="AB777" i="3"/>
  <c r="AA777" i="3"/>
  <c r="AB512" i="3"/>
  <c r="AA512" i="3"/>
  <c r="AB503" i="3"/>
  <c r="AA503" i="3"/>
  <c r="AB138" i="3"/>
  <c r="AA138" i="3"/>
  <c r="AA679" i="3"/>
  <c r="AB679" i="3"/>
  <c r="AE617" i="3"/>
  <c r="AD617" i="3"/>
  <c r="AH447" i="3"/>
  <c r="AA171" i="3"/>
  <c r="AB171" i="3"/>
  <c r="AH178" i="3"/>
  <c r="AH402" i="3"/>
  <c r="AH207" i="3"/>
  <c r="AA636" i="3"/>
  <c r="AB636" i="3"/>
  <c r="AA46" i="3"/>
  <c r="AB46" i="3"/>
  <c r="AA385" i="3"/>
  <c r="AB385" i="3"/>
  <c r="AB640" i="3"/>
  <c r="AA640" i="3"/>
  <c r="AA682" i="3"/>
  <c r="AB682" i="3"/>
  <c r="AB916" i="3"/>
  <c r="AA916" i="3"/>
  <c r="AH112" i="3"/>
  <c r="AB498" i="3"/>
  <c r="AA498" i="3"/>
  <c r="AH291" i="3"/>
  <c r="AD691" i="3"/>
  <c r="AE691" i="3"/>
  <c r="AB454" i="3"/>
  <c r="AA454" i="3"/>
  <c r="AA55" i="3"/>
  <c r="AB55" i="3"/>
  <c r="AA712" i="3"/>
  <c r="AB712" i="3"/>
  <c r="AA815" i="3"/>
  <c r="AB815" i="3"/>
  <c r="AB760" i="3"/>
  <c r="AA760" i="3"/>
  <c r="AE100" i="3"/>
  <c r="AD100" i="3"/>
  <c r="AH850" i="3"/>
  <c r="AA685" i="3"/>
  <c r="AH351" i="3"/>
  <c r="AH955" i="3"/>
  <c r="AH484" i="3"/>
  <c r="AH880" i="3"/>
  <c r="AH200" i="3"/>
  <c r="AH92" i="3"/>
  <c r="AA494" i="3"/>
  <c r="AH94" i="3"/>
  <c r="AE634" i="3"/>
  <c r="AD634" i="3"/>
  <c r="AH495" i="3"/>
  <c r="AH919" i="3"/>
  <c r="AH961" i="3"/>
  <c r="AD224" i="3"/>
  <c r="AE224" i="3"/>
  <c r="AH62" i="3"/>
  <c r="AH673" i="3"/>
  <c r="AH140" i="3"/>
  <c r="AH631" i="3"/>
  <c r="AB444" i="3"/>
  <c r="AE186" i="3"/>
  <c r="AD186" i="3"/>
  <c r="AH469" i="3"/>
  <c r="AZ18" i="3"/>
  <c r="AX18" i="3" s="1"/>
  <c r="AH257" i="3"/>
  <c r="AH265" i="3"/>
  <c r="AH676" i="3"/>
  <c r="AZ25" i="3"/>
  <c r="AX25" i="3" s="1"/>
  <c r="AZ5" i="3"/>
  <c r="AX5" i="3" s="1"/>
  <c r="AH674" i="3"/>
  <c r="AZ71" i="3"/>
  <c r="AX71" i="3" s="1"/>
  <c r="AH246" i="3"/>
  <c r="AA104" i="3"/>
  <c r="AB104" i="3"/>
  <c r="AH770" i="3"/>
  <c r="AH408" i="3"/>
  <c r="AZ70" i="3"/>
  <c r="AX70" i="3" s="1"/>
  <c r="AH649" i="3"/>
  <c r="AH686" i="3"/>
  <c r="AH683" i="3"/>
  <c r="AH472" i="3"/>
  <c r="AH728" i="3"/>
  <c r="AH145" i="3"/>
  <c r="AH656" i="3"/>
  <c r="AZ78" i="3"/>
  <c r="AX78" i="3" s="1"/>
  <c r="AA328" i="3"/>
  <c r="AB328" i="3"/>
  <c r="AH181" i="3"/>
  <c r="AH383" i="3"/>
  <c r="AH915" i="3"/>
  <c r="AH511" i="3"/>
  <c r="AH553" i="3"/>
  <c r="AH325" i="3"/>
  <c r="AH780" i="3"/>
  <c r="AH260" i="3"/>
  <c r="AH451" i="3"/>
  <c r="AB714" i="3"/>
  <c r="AA714" i="3"/>
  <c r="AZ99" i="3"/>
  <c r="AX99" i="3" s="1"/>
  <c r="AH625" i="3"/>
  <c r="AH929" i="3"/>
  <c r="AH165" i="3"/>
  <c r="AE558" i="3"/>
  <c r="AD558" i="3"/>
  <c r="AE597" i="3"/>
  <c r="AD597" i="3"/>
  <c r="AZ76" i="3"/>
  <c r="AX76" i="3" s="1"/>
  <c r="AZ8" i="3"/>
  <c r="AX8" i="3" s="1"/>
  <c r="AH878" i="3"/>
  <c r="AH782" i="3"/>
  <c r="AZ12" i="3"/>
  <c r="AX12" i="3" s="1"/>
  <c r="AH732" i="3"/>
  <c r="AH182" i="3"/>
  <c r="AZ86" i="3"/>
  <c r="AX86" i="3" s="1"/>
  <c r="AZ92" i="3"/>
  <c r="AX92" i="3" s="1"/>
  <c r="AH125" i="3"/>
  <c r="AH659" i="3"/>
  <c r="AH485" i="3"/>
  <c r="AB122" i="3"/>
  <c r="AA122" i="3"/>
  <c r="AE622" i="3"/>
  <c r="AD622" i="3"/>
  <c r="AB560" i="3"/>
  <c r="AA560" i="3"/>
  <c r="AE524" i="3"/>
  <c r="AD524" i="3"/>
  <c r="AB162" i="3"/>
  <c r="AA162" i="3"/>
  <c r="AB779" i="3"/>
  <c r="AA779" i="3"/>
  <c r="AB233" i="3"/>
  <c r="AA233" i="3"/>
  <c r="AE414" i="3"/>
  <c r="AD414" i="3"/>
  <c r="AB954" i="3"/>
  <c r="AA954" i="3"/>
  <c r="AE36" i="3"/>
  <c r="AD36" i="3"/>
  <c r="AD380" i="3"/>
  <c r="AE380" i="3"/>
  <c r="AB456" i="3"/>
  <c r="AA456" i="3"/>
  <c r="AB904" i="3"/>
  <c r="AA904" i="3"/>
  <c r="AA510" i="3"/>
  <c r="AB510" i="3"/>
  <c r="AB363" i="3"/>
  <c r="AA363" i="3"/>
  <c r="AB313" i="3"/>
  <c r="AA313" i="3"/>
  <c r="AE354" i="3"/>
  <c r="AD354" i="3"/>
  <c r="AA52" i="3"/>
  <c r="AB52" i="3"/>
  <c r="AB667" i="3"/>
  <c r="AA667" i="3"/>
  <c r="AE711" i="3"/>
  <c r="AD711" i="3"/>
  <c r="AH794" i="3"/>
  <c r="AE150" i="3"/>
  <c r="AD150" i="3"/>
  <c r="AD624" i="3"/>
  <c r="AE624" i="3"/>
  <c r="AE78" i="3"/>
  <c r="AD78" i="3"/>
  <c r="AB906" i="3"/>
  <c r="AA906" i="3"/>
  <c r="AB305" i="3"/>
  <c r="AA305" i="3"/>
  <c r="AB609" i="3"/>
  <c r="AA609" i="3"/>
  <c r="AB807" i="3"/>
  <c r="AA807" i="3"/>
  <c r="AB229" i="3"/>
  <c r="AA229" i="3"/>
  <c r="AE64" i="3"/>
  <c r="AD64" i="3"/>
  <c r="AD491" i="3"/>
  <c r="AE491" i="3"/>
  <c r="AH121" i="3"/>
  <c r="AH744" i="3"/>
  <c r="AD347" i="3"/>
  <c r="AE347" i="3"/>
  <c r="AH621" i="3"/>
  <c r="AE727" i="3"/>
  <c r="AD727" i="3"/>
  <c r="AE645" i="3"/>
  <c r="AD645" i="3"/>
  <c r="AE897" i="3"/>
  <c r="AD897" i="3"/>
  <c r="AH459" i="3"/>
  <c r="AD844" i="3"/>
  <c r="AE844" i="3"/>
  <c r="AE670" i="3"/>
  <c r="AD670" i="3"/>
  <c r="AA339" i="3"/>
  <c r="AB339" i="3"/>
  <c r="AD733" i="3"/>
  <c r="AE733" i="3"/>
  <c r="AA840" i="3"/>
  <c r="AB840" i="3"/>
  <c r="AB914" i="3"/>
  <c r="AA914" i="3"/>
  <c r="AB576" i="3"/>
  <c r="AA576" i="3"/>
  <c r="AE384" i="3"/>
  <c r="AD384" i="3"/>
  <c r="AH146" i="3"/>
  <c r="AD81" i="3"/>
  <c r="AE81" i="3"/>
  <c r="AD169" i="3"/>
  <c r="AE169" i="3"/>
  <c r="AE185" i="3"/>
  <c r="AD185" i="3"/>
  <c r="AH209" i="3"/>
  <c r="AH47" i="3"/>
  <c r="AA490" i="3"/>
  <c r="AB490" i="3"/>
  <c r="AH206" i="3"/>
  <c r="AE34" i="3"/>
  <c r="AD34" i="3"/>
  <c r="AH577" i="3"/>
  <c r="AD50" i="3"/>
  <c r="AE50" i="3"/>
  <c r="AH39" i="3"/>
  <c r="AH933" i="3"/>
  <c r="AE231" i="3"/>
  <c r="AD231" i="3"/>
  <c r="AH684" i="3"/>
  <c r="AH177" i="3"/>
  <c r="AA276" i="3"/>
  <c r="AH565" i="3"/>
  <c r="AD415" i="3"/>
  <c r="AE415" i="3"/>
  <c r="AB759" i="3"/>
  <c r="AA759" i="3"/>
  <c r="AA242" i="3"/>
  <c r="AB242" i="3"/>
  <c r="AD921" i="3"/>
  <c r="AE921" i="3"/>
  <c r="AA311" i="3"/>
  <c r="AB882" i="3"/>
  <c r="AA882" i="3"/>
  <c r="AH570" i="3"/>
  <c r="AE244" i="3"/>
  <c r="AD244" i="3"/>
  <c r="AH787" i="3"/>
  <c r="AH592" i="3"/>
  <c r="AH611" i="3"/>
  <c r="AD820" i="3"/>
  <c r="AE820" i="3"/>
  <c r="AA222" i="3"/>
  <c r="AB222" i="3"/>
  <c r="AA518" i="3"/>
  <c r="AB518" i="3"/>
  <c r="AB763" i="3"/>
  <c r="AH157" i="3"/>
  <c r="AA960" i="3"/>
  <c r="AA736" i="3"/>
  <c r="AB736" i="3"/>
  <c r="AB31" i="3"/>
  <c r="AA31" i="3"/>
  <c r="AH789" i="3"/>
  <c r="AH462" i="3"/>
  <c r="AH693" i="3"/>
  <c r="AH448" i="3"/>
  <c r="AH620" i="3"/>
  <c r="AH834" i="3"/>
  <c r="AB441" i="3"/>
  <c r="AB707" i="3"/>
  <c r="AA833" i="3"/>
  <c r="AB833" i="3"/>
  <c r="AB301" i="3"/>
  <c r="AB747" i="3"/>
  <c r="AA747" i="3"/>
  <c r="AD567" i="3"/>
  <c r="AE567" i="3"/>
  <c r="AB502" i="3"/>
  <c r="AA502" i="3"/>
  <c r="AA348" i="3"/>
  <c r="AE26" i="3"/>
  <c r="AD26" i="3"/>
  <c r="AA361" i="3"/>
  <c r="AB361" i="3"/>
  <c r="AA746" i="3"/>
  <c r="AB746" i="3"/>
  <c r="AE48" i="3"/>
  <c r="AD48" i="3"/>
  <c r="AB251" i="3"/>
  <c r="AA251" i="3"/>
  <c r="AA24" i="3"/>
  <c r="AB24" i="3"/>
  <c r="AB362" i="3"/>
  <c r="AA362" i="3"/>
  <c r="AB248" i="3"/>
  <c r="AA248" i="3"/>
  <c r="AA427" i="3"/>
  <c r="AB427" i="3"/>
  <c r="AA928" i="3"/>
  <c r="AB928" i="3"/>
  <c r="AB23" i="3"/>
  <c r="AA23" i="3"/>
  <c r="AE439" i="3"/>
  <c r="AD439" i="3"/>
  <c r="AB61" i="3"/>
  <c r="AA61" i="3"/>
  <c r="AA608" i="3"/>
  <c r="AB608" i="3"/>
  <c r="AB875" i="3"/>
  <c r="AA875" i="3"/>
  <c r="AA480" i="3"/>
  <c r="AB480" i="3"/>
  <c r="AB706" i="3"/>
  <c r="AA706" i="3"/>
  <c r="AA476" i="3"/>
  <c r="AB476" i="3"/>
  <c r="AB623" i="3"/>
  <c r="AA623" i="3"/>
  <c r="AB603" i="3"/>
  <c r="AA603" i="3"/>
  <c r="AH695" i="3"/>
  <c r="AA655" i="3"/>
  <c r="AB655" i="3"/>
  <c r="AH73" i="3"/>
  <c r="AH781" i="3"/>
  <c r="AH528" i="3"/>
  <c r="AH966" i="3"/>
  <c r="AH217" i="3"/>
  <c r="AH253" i="3"/>
  <c r="AH131" i="3"/>
  <c r="AD598" i="3"/>
  <c r="AE598" i="3"/>
  <c r="AE382" i="3"/>
  <c r="AD382" i="3"/>
  <c r="AB718" i="3"/>
  <c r="AA718" i="3"/>
  <c r="AA97" i="3"/>
  <c r="AB97" i="3"/>
  <c r="AA295" i="3"/>
  <c r="AB295" i="3"/>
  <c r="AA785" i="3"/>
  <c r="AB785" i="3"/>
  <c r="AA519" i="3"/>
  <c r="AB519" i="3"/>
  <c r="AA213" i="3"/>
  <c r="AB213" i="3"/>
  <c r="AH358" i="3"/>
  <c r="AD696" i="3"/>
  <c r="AE696" i="3"/>
  <c r="AH367" i="3"/>
  <c r="AH813" i="3"/>
  <c r="AH642" i="3"/>
  <c r="AH309" i="3"/>
  <c r="AD861" i="3"/>
  <c r="AE861" i="3"/>
  <c r="AB270" i="3"/>
  <c r="AA270" i="3"/>
  <c r="AH527" i="3"/>
  <c r="AB499" i="3"/>
  <c r="AA499" i="3"/>
  <c r="AB578" i="3"/>
  <c r="AA578" i="3"/>
  <c r="AB628" i="3"/>
  <c r="AA628" i="3"/>
  <c r="AA769" i="3"/>
  <c r="AB769" i="3"/>
  <c r="AB837" i="3"/>
  <c r="AA837" i="3"/>
  <c r="AH573" i="3"/>
  <c r="AE544" i="3"/>
  <c r="AD544" i="3"/>
  <c r="AH762" i="3"/>
  <c r="AH267" i="3"/>
  <c r="AH758" i="3"/>
  <c r="AH488" i="3"/>
  <c r="AH53" i="3"/>
  <c r="AH681" i="3"/>
  <c r="AH247" i="3"/>
  <c r="AH405" i="3"/>
  <c r="AE364" i="3"/>
  <c r="AD364" i="3"/>
  <c r="AD481" i="3"/>
  <c r="AE481" i="3"/>
  <c r="AH375" i="3"/>
  <c r="AH564" i="3"/>
  <c r="AE493" i="3"/>
  <c r="AD493" i="3"/>
  <c r="AZ30" i="3"/>
  <c r="AX30" i="3" s="1"/>
  <c r="AH147" i="3"/>
  <c r="AD964" i="3"/>
  <c r="AE964" i="3"/>
  <c r="AH896" i="3"/>
  <c r="AH289" i="3"/>
  <c r="AH315" i="3"/>
  <c r="AH784" i="3"/>
  <c r="AH220" i="3"/>
  <c r="AH132" i="3"/>
  <c r="AH135" i="3"/>
  <c r="AH90" i="3"/>
  <c r="AH680" i="3"/>
  <c r="AH890" i="3"/>
  <c r="AH975" i="3"/>
  <c r="AH846" i="3"/>
  <c r="AH465" i="3"/>
  <c r="AH433" i="3"/>
  <c r="AH455" i="3"/>
  <c r="AH406" i="3"/>
  <c r="AH22" i="3"/>
  <c r="AA117" i="3"/>
  <c r="AB117" i="3"/>
  <c r="AE520" i="3"/>
  <c r="AD520" i="3"/>
  <c r="AH452" i="3"/>
  <c r="AH438" i="3"/>
  <c r="AH614" i="3"/>
  <c r="AZ16" i="3"/>
  <c r="AX16" i="3" s="1"/>
  <c r="AH42" i="3"/>
  <c r="AH930" i="3"/>
  <c r="AH845" i="3"/>
  <c r="AH319" i="3"/>
  <c r="AH689" i="3"/>
  <c r="AH211" i="3"/>
  <c r="AH203" i="3"/>
  <c r="AH25" i="3"/>
  <c r="AH757" i="3"/>
  <c r="AH245" i="3"/>
  <c r="AH243" i="3"/>
  <c r="AE249" i="3"/>
  <c r="AD249" i="3"/>
  <c r="AH37" i="3"/>
  <c r="AZ85" i="3"/>
  <c r="AX85" i="3" s="1"/>
  <c r="AD297" i="3"/>
  <c r="AE297" i="3"/>
  <c r="AB193" i="3"/>
  <c r="AA193" i="3"/>
  <c r="AH170" i="3"/>
  <c r="AH435" i="3"/>
  <c r="AH853" i="3"/>
  <c r="AZ94" i="3"/>
  <c r="AX94" i="3" s="1"/>
  <c r="AH806" i="3"/>
  <c r="AH797" i="3"/>
  <c r="AH557" i="3"/>
  <c r="AH21" i="3"/>
  <c r="AH517" i="3"/>
  <c r="AH934" i="3"/>
  <c r="AH223" i="3"/>
  <c r="AA223" i="3" s="1"/>
  <c r="AE223" i="3" s="1"/>
  <c r="AH310" i="3"/>
  <c r="AH51" i="3"/>
  <c r="AZ67" i="3"/>
  <c r="AX67" i="3" s="1"/>
  <c r="AZ55" i="3"/>
  <c r="AX55" i="3" s="1"/>
  <c r="AH907" i="3"/>
  <c r="AH88" i="3"/>
  <c r="AZ29" i="3"/>
  <c r="AX29" i="3" s="1"/>
  <c r="AH283" i="3"/>
  <c r="AE299" i="3"/>
  <c r="AD299" i="3"/>
  <c r="AH786" i="3"/>
  <c r="AH940" i="3"/>
  <c r="AZ6" i="3"/>
  <c r="AX6" i="3" s="1"/>
  <c r="AZ28" i="3"/>
  <c r="AX28" i="3" s="1"/>
  <c r="AH594" i="3"/>
  <c r="AH194" i="3"/>
  <c r="AH334" i="3"/>
  <c r="AH280" i="3"/>
  <c r="AB716" i="3"/>
  <c r="AA716" i="3"/>
  <c r="AB627" i="3"/>
  <c r="AA627" i="3"/>
  <c r="AA654" i="3"/>
  <c r="AB654" i="3"/>
  <c r="AA559" i="3"/>
  <c r="AB559" i="3"/>
  <c r="AD389" i="3"/>
  <c r="AE389" i="3"/>
  <c r="AA40" i="3"/>
  <c r="AB40" i="3"/>
  <c r="AA77" i="3"/>
  <c r="AB77" i="3"/>
  <c r="AB236" i="3"/>
  <c r="AA236" i="3"/>
  <c r="AA947" i="3"/>
  <c r="AB947" i="3"/>
  <c r="AA423" i="3"/>
  <c r="AB423" i="3"/>
  <c r="AB376" i="3"/>
  <c r="AA376" i="3"/>
  <c r="AE589" i="3"/>
  <c r="AD589" i="3"/>
  <c r="AB410" i="3"/>
  <c r="AA410" i="3"/>
  <c r="AE538" i="3"/>
  <c r="AD538" i="3"/>
  <c r="AB235" i="3"/>
  <c r="AA235" i="3"/>
  <c r="AH390" i="3"/>
  <c r="AE323" i="3"/>
  <c r="AD323" i="3"/>
  <c r="AA201" i="3"/>
  <c r="AB201" i="3"/>
  <c r="AD66" i="3"/>
  <c r="AA106" i="3"/>
  <c r="AB106" i="3"/>
  <c r="AB563" i="3"/>
  <c r="AA563" i="3"/>
  <c r="AA750" i="3"/>
  <c r="AB750" i="3"/>
  <c r="AA240" i="3"/>
  <c r="AB240" i="3"/>
  <c r="AA507" i="3"/>
  <c r="AB507" i="3"/>
  <c r="AH446" i="3"/>
  <c r="AD543" i="3"/>
  <c r="AE543" i="3"/>
  <c r="AB467" i="3"/>
  <c r="AA467" i="3"/>
  <c r="AB932" i="3"/>
  <c r="AA932" i="3"/>
  <c r="AD584" i="3"/>
  <c r="AE584" i="3"/>
  <c r="AB748" i="3"/>
  <c r="AA748" i="3"/>
  <c r="AA643" i="3"/>
  <c r="AB643" i="3"/>
  <c r="AB768" i="3"/>
  <c r="AA768" i="3"/>
  <c r="AA187" i="3"/>
  <c r="AB187" i="3"/>
  <c r="AD58" i="3"/>
  <c r="AE58" i="3"/>
  <c r="AB506" i="3"/>
  <c r="AD163" i="3"/>
  <c r="AE163" i="3"/>
  <c r="AA851" i="3"/>
  <c r="AH791" i="3"/>
  <c r="AH67" i="3"/>
  <c r="AD27" i="3"/>
  <c r="AE27" i="3"/>
  <c r="AH232" i="3"/>
  <c r="AD588" i="3"/>
  <c r="AE588" i="3"/>
  <c r="AB87" i="3"/>
  <c r="AA87" i="3"/>
  <c r="AH792" i="3"/>
  <c r="AD431" i="3"/>
  <c r="AE431" i="3"/>
  <c r="AA665" i="3"/>
  <c r="AH327" i="3"/>
  <c r="AA72" i="3"/>
  <c r="AB205" i="3"/>
  <c r="AA205" i="3"/>
  <c r="AB651" i="3"/>
  <c r="AA651" i="3"/>
  <c r="AZ45" i="3"/>
  <c r="AX45" i="3" s="1"/>
  <c r="AH440" i="3"/>
  <c r="AB548" i="3"/>
  <c r="AB411" i="3"/>
  <c r="AB957" i="3"/>
  <c r="AA957" i="3"/>
  <c r="AZ24" i="3"/>
  <c r="AX24" i="3" s="1"/>
  <c r="AH492" i="3"/>
  <c r="AH857" i="3"/>
  <c r="AH599" i="3"/>
  <c r="AH473" i="3"/>
  <c r="AB812" i="3"/>
  <c r="AA812" i="3"/>
  <c r="AE477" i="3"/>
  <c r="AD477" i="3"/>
  <c r="AB96" i="3"/>
  <c r="AA96" i="3"/>
  <c r="AZ63" i="3"/>
  <c r="AX63" i="3" s="1"/>
  <c r="AH409" i="3"/>
  <c r="AH555" i="3"/>
  <c r="AH418" i="3"/>
  <c r="AA516" i="3"/>
  <c r="AB516" i="3"/>
  <c r="AH404" i="3"/>
  <c r="AH531" i="3"/>
  <c r="AB749" i="3"/>
  <c r="AB176" i="3"/>
  <c r="AB883" i="3"/>
  <c r="AA883" i="3"/>
  <c r="AH189" i="3"/>
  <c r="AH393" i="3"/>
  <c r="AZ17" i="3"/>
  <c r="AX17" i="3" s="1"/>
  <c r="AH316" i="3"/>
  <c r="AH873" i="3"/>
  <c r="AH632" i="3"/>
  <c r="AH353" i="3"/>
  <c r="AB972" i="3"/>
  <c r="AA842" i="3"/>
  <c r="AB842" i="3"/>
  <c r="AD741" i="3"/>
  <c r="AE741" i="3"/>
  <c r="AB839" i="3"/>
  <c r="AA839" i="3"/>
  <c r="AA905" i="3"/>
  <c r="AB905" i="3"/>
  <c r="AE816" i="3"/>
  <c r="AD816" i="3"/>
  <c r="AB859" i="3"/>
  <c r="AA859" i="3"/>
  <c r="AE879" i="3"/>
  <c r="AD879" i="3"/>
  <c r="AD808" i="3"/>
  <c r="AE808" i="3"/>
  <c r="AB818" i="3"/>
  <c r="AA818" i="3"/>
  <c r="AD974" i="3"/>
  <c r="AE974" i="3"/>
  <c r="AE976" i="3"/>
  <c r="AD976" i="3"/>
  <c r="AD972" i="3"/>
  <c r="AE972" i="3"/>
  <c r="AB968" i="3"/>
  <c r="AA968" i="3"/>
  <c r="AD973" i="3"/>
  <c r="AE973" i="3"/>
  <c r="AA74" i="3" l="1"/>
  <c r="AB639" i="3"/>
  <c r="AA442" i="3"/>
  <c r="AD863" i="3"/>
  <c r="AE478" i="3"/>
  <c r="AA855" i="3"/>
  <c r="AD970" i="3"/>
  <c r="AE970" i="3"/>
  <c r="AE486" i="3"/>
  <c r="AB345" i="3"/>
  <c r="AA317" i="3"/>
  <c r="AE317" i="3" s="1"/>
  <c r="AA962" i="3"/>
  <c r="AB508" i="3"/>
  <c r="AA688" i="3"/>
  <c r="AD688" i="3" s="1"/>
  <c r="AA254" i="3"/>
  <c r="AB68" i="3"/>
  <c r="AA399" i="3"/>
  <c r="AE399" i="3" s="1"/>
  <c r="AB425" i="3"/>
  <c r="AA672" i="3"/>
  <c r="AB772" i="3"/>
  <c r="AA958" i="3"/>
  <c r="AA522" i="3"/>
  <c r="AE522" i="3" s="1"/>
  <c r="AB115" i="3"/>
  <c r="AA900" i="3"/>
  <c r="AE900" i="3" s="1"/>
  <c r="AB753" i="3"/>
  <c r="AB158" i="3"/>
  <c r="AD953" i="3"/>
  <c r="AB326" i="3"/>
  <c r="AA482" i="3"/>
  <c r="AB436" i="3"/>
  <c r="AB124" i="3"/>
  <c r="AA740" i="3"/>
  <c r="AE740" i="3" s="1"/>
  <c r="AB70" i="3"/>
  <c r="AA373" i="3"/>
  <c r="AD373" i="3" s="1"/>
  <c r="AA432" i="3"/>
  <c r="AD432" i="3" s="1"/>
  <c r="AE795" i="3"/>
  <c r="AA468" i="3"/>
  <c r="AA647" i="3"/>
  <c r="AA188" i="3"/>
  <c r="AB391" i="3"/>
  <c r="AA825" i="3"/>
  <c r="AD825" i="3" s="1"/>
  <c r="AA891" i="3"/>
  <c r="AE891" i="3" s="1"/>
  <c r="AA179" i="3"/>
  <c r="AD179" i="3" s="1"/>
  <c r="AA230" i="3"/>
  <c r="AB745" i="3"/>
  <c r="AA359" i="3"/>
  <c r="AD359" i="3" s="1"/>
  <c r="AB948" i="3"/>
  <c r="AB515" i="3"/>
  <c r="AA532" i="3"/>
  <c r="AB239" i="3"/>
  <c r="AA790" i="3"/>
  <c r="AD790" i="3" s="1"/>
  <c r="AB71" i="3"/>
  <c r="AA108" i="3"/>
  <c r="AB346" i="3"/>
  <c r="AB336" i="3"/>
  <c r="AA277" i="3"/>
  <c r="AE277" i="3" s="1"/>
  <c r="AB30" i="3"/>
  <c r="AB731" i="3"/>
  <c r="AD287" i="3"/>
  <c r="AB571" i="3"/>
  <c r="AA271" i="3"/>
  <c r="AD596" i="3"/>
  <c r="AA810" i="3"/>
  <c r="AD810" i="3" s="1"/>
  <c r="AE80" i="3"/>
  <c r="AA76" i="3"/>
  <c r="AD76" i="3" s="1"/>
  <c r="AA870" i="3"/>
  <c r="AE870" i="3" s="1"/>
  <c r="AE977" i="3"/>
  <c r="AB349" i="3"/>
  <c r="AA202" i="3"/>
  <c r="AE505" i="3"/>
  <c r="AB830" i="3"/>
  <c r="AA56" i="3"/>
  <c r="AD56" i="3" s="1"/>
  <c r="AE41" i="3"/>
  <c r="AA648" i="3"/>
  <c r="AD648" i="3" s="1"/>
  <c r="AB898" i="3"/>
  <c r="AD633" i="3"/>
  <c r="AA450" i="3"/>
  <c r="AE767" i="3"/>
  <c r="AB166" i="3"/>
  <c r="AA197" i="3"/>
  <c r="AE197" i="3" s="1"/>
  <c r="AB826" i="3"/>
  <c r="AE704" i="3"/>
  <c r="AB822" i="3"/>
  <c r="AB377" i="3"/>
  <c r="AA910" i="3"/>
  <c r="AA417" i="3"/>
  <c r="AD417" i="3" s="1"/>
  <c r="AE739" i="3"/>
  <c r="AB668" i="3"/>
  <c r="AA766" i="3"/>
  <c r="AD766" i="3" s="1"/>
  <c r="AB255" i="3"/>
  <c r="AE868" i="3"/>
  <c r="AB630" i="3"/>
  <c r="AB274" i="3"/>
  <c r="AD191" i="3"/>
  <c r="AA302" i="3"/>
  <c r="AE302" i="3" s="1"/>
  <c r="AB788" i="3"/>
  <c r="AD971" i="3"/>
  <c r="AE971" i="3"/>
  <c r="AA579" i="3"/>
  <c r="AD579" i="3" s="1"/>
  <c r="AB798" i="3"/>
  <c r="AA801" i="3"/>
  <c r="AE801" i="3" s="1"/>
  <c r="AB554" i="3"/>
  <c r="AB566" i="3"/>
  <c r="AA123" i="3"/>
  <c r="AE123" i="3" s="1"/>
  <c r="AB540" i="3"/>
  <c r="AE322" i="3"/>
  <c r="AE644" i="3"/>
  <c r="AB303" i="3"/>
  <c r="AA424" i="3"/>
  <c r="AA333" i="3"/>
  <c r="AE333" i="3" s="1"/>
  <c r="AB35" i="3"/>
  <c r="AA526" i="3"/>
  <c r="AD526" i="3" s="1"/>
  <c r="AA258" i="3"/>
  <c r="AE258" i="3" s="1"/>
  <c r="AA338" i="3"/>
  <c r="AE338" i="3" s="1"/>
  <c r="AA479" i="3"/>
  <c r="AE479" i="3" s="1"/>
  <c r="AA590" i="3"/>
  <c r="AB587" i="3"/>
  <c r="AB738" i="3"/>
  <c r="AB529" i="3"/>
  <c r="AB666" i="3"/>
  <c r="AB803" i="3"/>
  <c r="AD754" i="3"/>
  <c r="AB702" i="3"/>
  <c r="AA699" i="3"/>
  <c r="AE699" i="3" s="1"/>
  <c r="AB329" i="3"/>
  <c r="AE899" i="3"/>
  <c r="AB514" i="3"/>
  <c r="AE320" i="3"/>
  <c r="AA618" i="3"/>
  <c r="AE618" i="3" s="1"/>
  <c r="AB650" i="3"/>
  <c r="AB250" i="3"/>
  <c r="AB321" i="3"/>
  <c r="AB99" i="3"/>
  <c r="AA119" i="3"/>
  <c r="AE119" i="3" s="1"/>
  <c r="AA581" i="3"/>
  <c r="AE581" i="3" s="1"/>
  <c r="AA259" i="3"/>
  <c r="AE259" i="3" s="1"/>
  <c r="AA33" i="3"/>
  <c r="AE33" i="3" s="1"/>
  <c r="AB272" i="3"/>
  <c r="AA729" i="3"/>
  <c r="AD729" i="3" s="1"/>
  <c r="AE218" i="3"/>
  <c r="AB619" i="3"/>
  <c r="AB942" i="3"/>
  <c r="AA535" i="3"/>
  <c r="AE535" i="3" s="1"/>
  <c r="AA292" i="3"/>
  <c r="AD292" i="3" s="1"/>
  <c r="AB871" i="3"/>
  <c r="AA776" i="3"/>
  <c r="AE776" i="3" s="1"/>
  <c r="AB395" i="3"/>
  <c r="AE445" i="3"/>
  <c r="AD489" i="3"/>
  <c r="AA103" i="3"/>
  <c r="AD103" i="3" s="1"/>
  <c r="AB471" i="3"/>
  <c r="AA269" i="3"/>
  <c r="AE269" i="3" s="1"/>
  <c r="AA771" i="3"/>
  <c r="AD771" i="3" s="1"/>
  <c r="AB152" i="3"/>
  <c r="AA28" i="3"/>
  <c r="AD28" i="3" s="1"/>
  <c r="AA241" i="3"/>
  <c r="AD241" i="3" s="1"/>
  <c r="AA430" i="3"/>
  <c r="AA658" i="3"/>
  <c r="AE658" i="3" s="1"/>
  <c r="AA941" i="3"/>
  <c r="AD941" i="3" s="1"/>
  <c r="AE324" i="3"/>
  <c r="AB161" i="3"/>
  <c r="AB365" i="3"/>
  <c r="AA355" i="3"/>
  <c r="AD355" i="3" s="1"/>
  <c r="AA143" i="3"/>
  <c r="AE143" i="3" s="1"/>
  <c r="AA288" i="3"/>
  <c r="AA219" i="3"/>
  <c r="AD219" i="3" s="1"/>
  <c r="AB709" i="3"/>
  <c r="AA262" i="3"/>
  <c r="AD262" i="3" s="1"/>
  <c r="AB398" i="3"/>
  <c r="AA154" i="3"/>
  <c r="AE154" i="3" s="1"/>
  <c r="AD252" i="3"/>
  <c r="AA874" i="3"/>
  <c r="AE874" i="3" s="1"/>
  <c r="AB332" i="3"/>
  <c r="AB114" i="3"/>
  <c r="AA841" i="3"/>
  <c r="AE841" i="3" s="1"/>
  <c r="AA862" i="3"/>
  <c r="AE862" i="3" s="1"/>
  <c r="AA945" i="3"/>
  <c r="AD945" i="3" s="1"/>
  <c r="AB275" i="3"/>
  <c r="AB419" i="3"/>
  <c r="AA836" i="3"/>
  <c r="AE836" i="3" s="1"/>
  <c r="AB829" i="3"/>
  <c r="AB392" i="3"/>
  <c r="AB293" i="3"/>
  <c r="AB397" i="3"/>
  <c r="AA264" i="3"/>
  <c r="AD264" i="3" s="1"/>
  <c r="AA496" i="3"/>
  <c r="AE496" i="3" s="1"/>
  <c r="AB286" i="3"/>
  <c r="AA497" i="3"/>
  <c r="AE497" i="3" s="1"/>
  <c r="AB342" i="3"/>
  <c r="AA936" i="3"/>
  <c r="AD936" i="3" s="1"/>
  <c r="AD356" i="3"/>
  <c r="AD539" i="3"/>
  <c r="AB144" i="3"/>
  <c r="AA368" i="3"/>
  <c r="AE368" i="3" s="1"/>
  <c r="AB925" i="3"/>
  <c r="AB129" i="3"/>
  <c r="AB420" i="3"/>
  <c r="AA331" i="3"/>
  <c r="AD331" i="3" s="1"/>
  <c r="AA45" i="3"/>
  <c r="AD45" i="3" s="1"/>
  <c r="AA308" i="3"/>
  <c r="AD308" i="3" s="1"/>
  <c r="AB449" i="3"/>
  <c r="AB460" i="3"/>
  <c r="AB545" i="3"/>
  <c r="AA725" i="3"/>
  <c r="AD725" i="3" s="1"/>
  <c r="AE204" i="3"/>
  <c r="AA128" i="3"/>
  <c r="AE128" i="3" s="1"/>
  <c r="AB692" i="3"/>
  <c r="AA894" i="3"/>
  <c r="AE894" i="3" s="1"/>
  <c r="AB54" i="3"/>
  <c r="AB703" i="3"/>
  <c r="AA434" i="3"/>
  <c r="AE434" i="3" s="1"/>
  <c r="AD534" i="3"/>
  <c r="AB314" i="3"/>
  <c r="AA678" i="3"/>
  <c r="AE678" i="3" s="1"/>
  <c r="AB755" i="3"/>
  <c r="AA273" i="3"/>
  <c r="AE273" i="3" s="1"/>
  <c r="AB922" i="3"/>
  <c r="AB819" i="3"/>
  <c r="AA764" i="3"/>
  <c r="AD764" i="3" s="1"/>
  <c r="AB865" i="3"/>
  <c r="AB509" i="3"/>
  <c r="AB226" i="3"/>
  <c r="AB604" i="3"/>
  <c r="AA817" i="3"/>
  <c r="AE817" i="3" s="1"/>
  <c r="AB69" i="3"/>
  <c r="AD422" i="3"/>
  <c r="AA710" i="3"/>
  <c r="AD710" i="3" s="1"/>
  <c r="AA134" i="3"/>
  <c r="AD134" i="3" s="1"/>
  <c r="AA848" i="3"/>
  <c r="AE848" i="3" s="1"/>
  <c r="AB285" i="3"/>
  <c r="AA872" i="3"/>
  <c r="AE872" i="3" s="1"/>
  <c r="AB552" i="3"/>
  <c r="AB268" i="3"/>
  <c r="AB737" i="3"/>
  <c r="AB858" i="3"/>
  <c r="AB722" i="3"/>
  <c r="AA530" i="3"/>
  <c r="AE530" i="3" s="1"/>
  <c r="AA29" i="3"/>
  <c r="AD29" i="3" s="1"/>
  <c r="AB903" i="3"/>
  <c r="AA533" i="3"/>
  <c r="AD533" i="3" s="1"/>
  <c r="AA924" i="3"/>
  <c r="AD924" i="3" s="1"/>
  <c r="AA610" i="3"/>
  <c r="AD610" i="3" s="1"/>
  <c r="AA89" i="3"/>
  <c r="AE89" i="3" s="1"/>
  <c r="AA866" i="3"/>
  <c r="AD866" i="3" s="1"/>
  <c r="AA86" i="3"/>
  <c r="AD86" i="3" s="1"/>
  <c r="AA697" i="3"/>
  <c r="AE697" i="3" s="1"/>
  <c r="AA821" i="3"/>
  <c r="AE821" i="3" s="1"/>
  <c r="AB228" i="3"/>
  <c r="AB79" i="3"/>
  <c r="AA536" i="3"/>
  <c r="AE536" i="3" s="1"/>
  <c r="AB372" i="3"/>
  <c r="AB562" i="3"/>
  <c r="AB153" i="3"/>
  <c r="AB892" i="3"/>
  <c r="AA463" i="3"/>
  <c r="AE463" i="3" s="1"/>
  <c r="AB261" i="3"/>
  <c r="AA65" i="3"/>
  <c r="AE65" i="3" s="1"/>
  <c r="AA889" i="3"/>
  <c r="AE889" i="3" s="1"/>
  <c r="AA888" i="3"/>
  <c r="AD888" i="3" s="1"/>
  <c r="AA698" i="3"/>
  <c r="AD698" i="3" s="1"/>
  <c r="AB49" i="3"/>
  <c r="AB127" i="3"/>
  <c r="AD372" i="3"/>
  <c r="AE372" i="3"/>
  <c r="AB90" i="3"/>
  <c r="AA90" i="3"/>
  <c r="AB789" i="3"/>
  <c r="AA789" i="3"/>
  <c r="AA611" i="3"/>
  <c r="AB611" i="3"/>
  <c r="AE576" i="3"/>
  <c r="AD576" i="3"/>
  <c r="AD807" i="3"/>
  <c r="AE807" i="3"/>
  <c r="AE104" i="3"/>
  <c r="AD104" i="3"/>
  <c r="AB94" i="3"/>
  <c r="AA94" i="3"/>
  <c r="AB291" i="3"/>
  <c r="AA291" i="3"/>
  <c r="AE161" i="3"/>
  <c r="AD161" i="3"/>
  <c r="AA118" i="3"/>
  <c r="AB118" i="3"/>
  <c r="AB743" i="3"/>
  <c r="AA743" i="3"/>
  <c r="AE675" i="3"/>
  <c r="AD675" i="3"/>
  <c r="AD870" i="3"/>
  <c r="AD626" i="3"/>
  <c r="AE626" i="3"/>
  <c r="AD855" i="3"/>
  <c r="AE855" i="3"/>
  <c r="AA60" i="3"/>
  <c r="AB60" i="3"/>
  <c r="AE379" i="3"/>
  <c r="AD379" i="3"/>
  <c r="AB316" i="3"/>
  <c r="AA316" i="3"/>
  <c r="AD30" i="3"/>
  <c r="AE30" i="3"/>
  <c r="AD812" i="3"/>
  <c r="AE812" i="3"/>
  <c r="AB857" i="3"/>
  <c r="AA857" i="3"/>
  <c r="AE411" i="3"/>
  <c r="AD411" i="3"/>
  <c r="AE702" i="3"/>
  <c r="AD702" i="3"/>
  <c r="AE124" i="3"/>
  <c r="AD124" i="3"/>
  <c r="AA792" i="3"/>
  <c r="AB792" i="3"/>
  <c r="AD768" i="3"/>
  <c r="AE768" i="3"/>
  <c r="AE507" i="3"/>
  <c r="AD507" i="3"/>
  <c r="AD106" i="3"/>
  <c r="AE106" i="3"/>
  <c r="AD255" i="3"/>
  <c r="AE255" i="3"/>
  <c r="AE376" i="3"/>
  <c r="AD376" i="3"/>
  <c r="AE627" i="3"/>
  <c r="AD627" i="3"/>
  <c r="AB88" i="3"/>
  <c r="AA88" i="3"/>
  <c r="AA853" i="3"/>
  <c r="AB853" i="3"/>
  <c r="AB930" i="3"/>
  <c r="AA930" i="3"/>
  <c r="AB455" i="3"/>
  <c r="AA455" i="3"/>
  <c r="AB135" i="3"/>
  <c r="AA135" i="3"/>
  <c r="AA896" i="3"/>
  <c r="AB896" i="3"/>
  <c r="AA375" i="3"/>
  <c r="AB375" i="3"/>
  <c r="AB53" i="3"/>
  <c r="AA53" i="3"/>
  <c r="AD837" i="3"/>
  <c r="AE837" i="3"/>
  <c r="AE499" i="3"/>
  <c r="AD499" i="3"/>
  <c r="AA73" i="3"/>
  <c r="AB73" i="3"/>
  <c r="AE362" i="3"/>
  <c r="AD362" i="3"/>
  <c r="AE251" i="3"/>
  <c r="AD251" i="3"/>
  <c r="AB834" i="3"/>
  <c r="AA834" i="3"/>
  <c r="AD31" i="3"/>
  <c r="AE31" i="3"/>
  <c r="AE871" i="3"/>
  <c r="AD871" i="3"/>
  <c r="AE222" i="3"/>
  <c r="AD222" i="3"/>
  <c r="AB592" i="3"/>
  <c r="AA592" i="3"/>
  <c r="AE311" i="3"/>
  <c r="AD311" i="3"/>
  <c r="AD482" i="3"/>
  <c r="AE482" i="3"/>
  <c r="AD658" i="3"/>
  <c r="AA933" i="3"/>
  <c r="AB933" i="3"/>
  <c r="AD230" i="3"/>
  <c r="AE230" i="3"/>
  <c r="AD339" i="3"/>
  <c r="AE339" i="3"/>
  <c r="AE826" i="3"/>
  <c r="AD826" i="3"/>
  <c r="AE233" i="3"/>
  <c r="AD233" i="3"/>
  <c r="AE779" i="3"/>
  <c r="AD779" i="3"/>
  <c r="AA125" i="3"/>
  <c r="AB125" i="3"/>
  <c r="AB732" i="3"/>
  <c r="AA732" i="3"/>
  <c r="AD714" i="3"/>
  <c r="AE714" i="3"/>
  <c r="AD552" i="3"/>
  <c r="AE552" i="3"/>
  <c r="AE745" i="3"/>
  <c r="AD745" i="3"/>
  <c r="AA246" i="3"/>
  <c r="AB246" i="3"/>
  <c r="AB265" i="3"/>
  <c r="AA265" i="3"/>
  <c r="AA961" i="3"/>
  <c r="AB961" i="3"/>
  <c r="AD494" i="3"/>
  <c r="AE494" i="3"/>
  <c r="AD755" i="3"/>
  <c r="AE755" i="3"/>
  <c r="AD712" i="3"/>
  <c r="AE712" i="3"/>
  <c r="AD498" i="3"/>
  <c r="AE498" i="3"/>
  <c r="AD682" i="3"/>
  <c r="AE682" i="3"/>
  <c r="AD636" i="3"/>
  <c r="AE636" i="3"/>
  <c r="AE585" i="3"/>
  <c r="AD585" i="3"/>
  <c r="AE911" i="3"/>
  <c r="AD911" i="3"/>
  <c r="AD515" i="3"/>
  <c r="AE515" i="3"/>
  <c r="AE70" i="3"/>
  <c r="AD70" i="3"/>
  <c r="AD900" i="3"/>
  <c r="AE152" i="3"/>
  <c r="AD152" i="3"/>
  <c r="AE600" i="3"/>
  <c r="AD600" i="3"/>
  <c r="AE326" i="3"/>
  <c r="AD326" i="3"/>
  <c r="AD801" i="3"/>
  <c r="AD551" i="3"/>
  <c r="AE551" i="3"/>
  <c r="AE660" i="3"/>
  <c r="AD660" i="3"/>
  <c r="AB227" i="3"/>
  <c r="AA227" i="3"/>
  <c r="AA155" i="3"/>
  <c r="AB155" i="3"/>
  <c r="AB464" i="3"/>
  <c r="AA464" i="3"/>
  <c r="AB38" i="3"/>
  <c r="AA38" i="3"/>
  <c r="AB956" i="3"/>
  <c r="AA956" i="3"/>
  <c r="AA601" i="3"/>
  <c r="AB601" i="3"/>
  <c r="AB561" i="3"/>
  <c r="AA561" i="3"/>
  <c r="AA256" i="3"/>
  <c r="AB256" i="3"/>
  <c r="AA690" i="3"/>
  <c r="AB690" i="3"/>
  <c r="AB546" i="3"/>
  <c r="AA546" i="3"/>
  <c r="AD550" i="3"/>
  <c r="AE550" i="3"/>
  <c r="AE443" i="3"/>
  <c r="AD443" i="3"/>
  <c r="AA370" i="3"/>
  <c r="AB370" i="3"/>
  <c r="AD583" i="3"/>
  <c r="AE583" i="3"/>
  <c r="AE709" i="3"/>
  <c r="AD709" i="3"/>
  <c r="AD49" i="3"/>
  <c r="AE49" i="3"/>
  <c r="AD788" i="3"/>
  <c r="AE788" i="3"/>
  <c r="AE775" i="3"/>
  <c r="AD775" i="3"/>
  <c r="AE307" i="3"/>
  <c r="AD307" i="3"/>
  <c r="AE437" i="3"/>
  <c r="AD437" i="3"/>
  <c r="AA93" i="3"/>
  <c r="AB93" i="3"/>
  <c r="AE796" i="3"/>
  <c r="AD796" i="3"/>
  <c r="AB85" i="3"/>
  <c r="AA85" i="3"/>
  <c r="AA756" i="3"/>
  <c r="AB756" i="3"/>
  <c r="AB396" i="3"/>
  <c r="AA396" i="3"/>
  <c r="AE719" i="3"/>
  <c r="AD719" i="3"/>
  <c r="AA341" i="3"/>
  <c r="AB341" i="3"/>
  <c r="AD811" i="3"/>
  <c r="AE811" i="3"/>
  <c r="AA595" i="3"/>
  <c r="AB595" i="3"/>
  <c r="AB279" i="3"/>
  <c r="AA279" i="3"/>
  <c r="AE335" i="3"/>
  <c r="AD335" i="3"/>
  <c r="AB873" i="3"/>
  <c r="AA873" i="3"/>
  <c r="AB406" i="3"/>
  <c r="AA406" i="3"/>
  <c r="AB573" i="3"/>
  <c r="AA573" i="3"/>
  <c r="AE288" i="3"/>
  <c r="AD288" i="3"/>
  <c r="AD261" i="3"/>
  <c r="AE261" i="3"/>
  <c r="AD444" i="3"/>
  <c r="AE444" i="3"/>
  <c r="AD512" i="3"/>
  <c r="AE512" i="3"/>
  <c r="AE345" i="3"/>
  <c r="AD345" i="3"/>
  <c r="AD214" i="3"/>
  <c r="AE214" i="3"/>
  <c r="AD666" i="3"/>
  <c r="AE666" i="3"/>
  <c r="AE342" i="3"/>
  <c r="AD342" i="3"/>
  <c r="AE778" i="3"/>
  <c r="AD778" i="3"/>
  <c r="AD646" i="3"/>
  <c r="AE646" i="3"/>
  <c r="AB151" i="3"/>
  <c r="AA151" i="3"/>
  <c r="AB637" i="3"/>
  <c r="AA637" i="3"/>
  <c r="AD917" i="3"/>
  <c r="AE917" i="3"/>
  <c r="AB887" i="3"/>
  <c r="AA887" i="3"/>
  <c r="AE566" i="3"/>
  <c r="AD566" i="3"/>
  <c r="AE516" i="3"/>
  <c r="AD516" i="3"/>
  <c r="AB555" i="3"/>
  <c r="AA555" i="3"/>
  <c r="AA492" i="3"/>
  <c r="AB492" i="3"/>
  <c r="AD548" i="3"/>
  <c r="AE548" i="3"/>
  <c r="AD72" i="3"/>
  <c r="AE72" i="3"/>
  <c r="AE830" i="3"/>
  <c r="AD830" i="3"/>
  <c r="AD851" i="3"/>
  <c r="AE851" i="3"/>
  <c r="AE395" i="3"/>
  <c r="AD395" i="3"/>
  <c r="AE77" i="3"/>
  <c r="AD77" i="3"/>
  <c r="AB907" i="3"/>
  <c r="AA907" i="3"/>
  <c r="AA934" i="3"/>
  <c r="AB934" i="3"/>
  <c r="AB435" i="3"/>
  <c r="AA435" i="3"/>
  <c r="AB42" i="3"/>
  <c r="AA42" i="3"/>
  <c r="AB433" i="3"/>
  <c r="AA433" i="3"/>
  <c r="AA488" i="3"/>
  <c r="AB488" i="3"/>
  <c r="AB309" i="3"/>
  <c r="AA309" i="3"/>
  <c r="AB358" i="3"/>
  <c r="AA358" i="3"/>
  <c r="AD295" i="3"/>
  <c r="AE295" i="3"/>
  <c r="AE476" i="3"/>
  <c r="AD476" i="3"/>
  <c r="AE608" i="3"/>
  <c r="AD608" i="3"/>
  <c r="AD424" i="3"/>
  <c r="AE424" i="3"/>
  <c r="AE587" i="3"/>
  <c r="AD587" i="3"/>
  <c r="AE202" i="3"/>
  <c r="AD202" i="3"/>
  <c r="AE736" i="3"/>
  <c r="AD736" i="3"/>
  <c r="AE540" i="3"/>
  <c r="AD540" i="3"/>
  <c r="AA787" i="3"/>
  <c r="AB787" i="3"/>
  <c r="AE127" i="3"/>
  <c r="AD127" i="3"/>
  <c r="AA39" i="3"/>
  <c r="AB39" i="3"/>
  <c r="AE490" i="3"/>
  <c r="AD490" i="3"/>
  <c r="AD914" i="3"/>
  <c r="AE914" i="3"/>
  <c r="AB744" i="3"/>
  <c r="AA744" i="3"/>
  <c r="AD609" i="3"/>
  <c r="AE609" i="3"/>
  <c r="AE52" i="3"/>
  <c r="AD52" i="3"/>
  <c r="AE510" i="3"/>
  <c r="AD510" i="3"/>
  <c r="AE377" i="3"/>
  <c r="AD377" i="3"/>
  <c r="AB511" i="3"/>
  <c r="AA511" i="3"/>
  <c r="AA472" i="3"/>
  <c r="AB472" i="3"/>
  <c r="AA257" i="3"/>
  <c r="AB257" i="3"/>
  <c r="AA919" i="3"/>
  <c r="AB919" i="3"/>
  <c r="AA351" i="3"/>
  <c r="AB351" i="3"/>
  <c r="AE760" i="3"/>
  <c r="AD760" i="3"/>
  <c r="AE640" i="3"/>
  <c r="AD640" i="3"/>
  <c r="AA207" i="3"/>
  <c r="AB207" i="3"/>
  <c r="AE777" i="3"/>
  <c r="AD777" i="3"/>
  <c r="AE860" i="3"/>
  <c r="AD860" i="3"/>
  <c r="AD436" i="3"/>
  <c r="AE436" i="3"/>
  <c r="AD856" i="3"/>
  <c r="AE856" i="3"/>
  <c r="AE772" i="3"/>
  <c r="AD772" i="3"/>
  <c r="AD468" i="3"/>
  <c r="AE468" i="3"/>
  <c r="AD819" i="3"/>
  <c r="AE819" i="3"/>
  <c r="AD647" i="3"/>
  <c r="AE647" i="3"/>
  <c r="AD753" i="3"/>
  <c r="AE753" i="3"/>
  <c r="AE226" i="3"/>
  <c r="AD226" i="3"/>
  <c r="AE239" i="3"/>
  <c r="AD239" i="3"/>
  <c r="AD615" i="3"/>
  <c r="AE615" i="3"/>
  <c r="AD300" i="3"/>
  <c r="AE300" i="3"/>
  <c r="AA101" i="3"/>
  <c r="AB101" i="3"/>
  <c r="AB854" i="3"/>
  <c r="AA854" i="3"/>
  <c r="AA635" i="3"/>
  <c r="AB635" i="3"/>
  <c r="AB591" i="3"/>
  <c r="AA591" i="3"/>
  <c r="AA195" i="3"/>
  <c r="AB195" i="3"/>
  <c r="AA501" i="3"/>
  <c r="AB501" i="3"/>
  <c r="AB470" i="3"/>
  <c r="AA470" i="3"/>
  <c r="AB168" i="3"/>
  <c r="AA168" i="3"/>
  <c r="AB513" i="3"/>
  <c r="AA513" i="3"/>
  <c r="AA216" i="3"/>
  <c r="AB216" i="3"/>
  <c r="AA149" i="3"/>
  <c r="AB149" i="3"/>
  <c r="AE84" i="3"/>
  <c r="AD84" i="3"/>
  <c r="AE208" i="3"/>
  <c r="AD208" i="3"/>
  <c r="AA290" i="3"/>
  <c r="AB290" i="3"/>
  <c r="AD717" i="3"/>
  <c r="AE717" i="3"/>
  <c r="AD832" i="3"/>
  <c r="AE832" i="3"/>
  <c r="AE263" i="3"/>
  <c r="AD263" i="3"/>
  <c r="AE827" i="3"/>
  <c r="AD827" i="3"/>
  <c r="AE373" i="3"/>
  <c r="AB751" i="3"/>
  <c r="AA751" i="3"/>
  <c r="AE68" i="3"/>
  <c r="AD68" i="3"/>
  <c r="AB713" i="3"/>
  <c r="AA713" i="3"/>
  <c r="AA374" i="3"/>
  <c r="AB374" i="3"/>
  <c r="AD829" i="3"/>
  <c r="AE829" i="3"/>
  <c r="AB949" i="3"/>
  <c r="AA949" i="3"/>
  <c r="AA500" i="3"/>
  <c r="AB500" i="3"/>
  <c r="AB337" i="3"/>
  <c r="AA337" i="3"/>
  <c r="AB475" i="3"/>
  <c r="AA475" i="3"/>
  <c r="AD730" i="3"/>
  <c r="AE730" i="3"/>
  <c r="AB394" i="3"/>
  <c r="AA394" i="3"/>
  <c r="AE111" i="3"/>
  <c r="AD111" i="3"/>
  <c r="AD397" i="3"/>
  <c r="AE397" i="3"/>
  <c r="AA418" i="3"/>
  <c r="AB418" i="3"/>
  <c r="AD425" i="3"/>
  <c r="AE425" i="3"/>
  <c r="AA791" i="3"/>
  <c r="AB791" i="3"/>
  <c r="AA452" i="3"/>
  <c r="AB452" i="3"/>
  <c r="AA564" i="3"/>
  <c r="AB564" i="3"/>
  <c r="AE785" i="3"/>
  <c r="AD785" i="3"/>
  <c r="AD361" i="3"/>
  <c r="AE361" i="3"/>
  <c r="AD471" i="3"/>
  <c r="AE471" i="3"/>
  <c r="AB659" i="3"/>
  <c r="AA659" i="3"/>
  <c r="AE650" i="3"/>
  <c r="AD650" i="3"/>
  <c r="AD59" i="3"/>
  <c r="AE59" i="3"/>
  <c r="AA537" i="3"/>
  <c r="AB537" i="3"/>
  <c r="AB802" i="3"/>
  <c r="AA802" i="3"/>
  <c r="AD737" i="3"/>
  <c r="AE737" i="3"/>
  <c r="AA473" i="3"/>
  <c r="AB473" i="3"/>
  <c r="AE932" i="3"/>
  <c r="AD932" i="3"/>
  <c r="AE240" i="3"/>
  <c r="AD240" i="3"/>
  <c r="AD858" i="3"/>
  <c r="AE858" i="3"/>
  <c r="AD410" i="3"/>
  <c r="AE410" i="3"/>
  <c r="AD716" i="3"/>
  <c r="AE716" i="3"/>
  <c r="AB940" i="3"/>
  <c r="AA940" i="3"/>
  <c r="AA517" i="3"/>
  <c r="AB517" i="3"/>
  <c r="AA170" i="3"/>
  <c r="AB170" i="3"/>
  <c r="AA37" i="3"/>
  <c r="AB37" i="3"/>
  <c r="AB25" i="3"/>
  <c r="AA25" i="3"/>
  <c r="AB465" i="3"/>
  <c r="AA465" i="3"/>
  <c r="AA758" i="3"/>
  <c r="AB758" i="3"/>
  <c r="AB642" i="3"/>
  <c r="AA642" i="3"/>
  <c r="AA131" i="3"/>
  <c r="AB131" i="3"/>
  <c r="AD655" i="3"/>
  <c r="AE655" i="3"/>
  <c r="AD706" i="3"/>
  <c r="AE706" i="3"/>
  <c r="AE61" i="3"/>
  <c r="AD61" i="3"/>
  <c r="AE747" i="3"/>
  <c r="AD747" i="3"/>
  <c r="AE707" i="3"/>
  <c r="AD707" i="3"/>
  <c r="AE722" i="3"/>
  <c r="AD722" i="3"/>
  <c r="AA448" i="3"/>
  <c r="AB448" i="3"/>
  <c r="AE763" i="3"/>
  <c r="AD763" i="3"/>
  <c r="AE275" i="3"/>
  <c r="AD275" i="3"/>
  <c r="AE242" i="3"/>
  <c r="AD242" i="3"/>
  <c r="AB47" i="3"/>
  <c r="AA47" i="3"/>
  <c r="AB121" i="3"/>
  <c r="AA121" i="3"/>
  <c r="AD904" i="3"/>
  <c r="AE904" i="3"/>
  <c r="AE219" i="3"/>
  <c r="AB782" i="3"/>
  <c r="AA782" i="3"/>
  <c r="AA451" i="3"/>
  <c r="AB451" i="3"/>
  <c r="AA915" i="3"/>
  <c r="AB915" i="3"/>
  <c r="AB656" i="3"/>
  <c r="AA656" i="3"/>
  <c r="AB683" i="3"/>
  <c r="AA683" i="3"/>
  <c r="AB674" i="3"/>
  <c r="AA674" i="3"/>
  <c r="AA631" i="3"/>
  <c r="AB631" i="3"/>
  <c r="AA495" i="3"/>
  <c r="AB495" i="3"/>
  <c r="AB92" i="3"/>
  <c r="AA92" i="3"/>
  <c r="AD685" i="3"/>
  <c r="AE685" i="3"/>
  <c r="AE55" i="3"/>
  <c r="AD55" i="3"/>
  <c r="AA112" i="3"/>
  <c r="AB112" i="3"/>
  <c r="AB402" i="3"/>
  <c r="AA402" i="3"/>
  <c r="AD679" i="3"/>
  <c r="AE679" i="3"/>
  <c r="AE738" i="3"/>
  <c r="AD738" i="3"/>
  <c r="AE800" i="3"/>
  <c r="AD800" i="3"/>
  <c r="AD668" i="3"/>
  <c r="AE668" i="3"/>
  <c r="AD148" i="3"/>
  <c r="AE148" i="3"/>
  <c r="AD303" i="3"/>
  <c r="AE303" i="3"/>
  <c r="AE378" i="3"/>
  <c r="AD378" i="3"/>
  <c r="AD225" i="3"/>
  <c r="AE225" i="3"/>
  <c r="AD474" i="3"/>
  <c r="AE474" i="3"/>
  <c r="AB943" i="3"/>
  <c r="AA943" i="3"/>
  <c r="AA946" i="3"/>
  <c r="AB946" i="3"/>
  <c r="AA652" i="3"/>
  <c r="AB652" i="3"/>
  <c r="AA694" i="3"/>
  <c r="AB694" i="3"/>
  <c r="AB765" i="3"/>
  <c r="AA765" i="3"/>
  <c r="AB133" i="3"/>
  <c r="AA133" i="3"/>
  <c r="AB83" i="3"/>
  <c r="AA83" i="3"/>
  <c r="AA173" i="3"/>
  <c r="AB173" i="3"/>
  <c r="AB793" i="3"/>
  <c r="AA793" i="3"/>
  <c r="AB457" i="3"/>
  <c r="AA457" i="3"/>
  <c r="AD701" i="3"/>
  <c r="AE701" i="3"/>
  <c r="AD849" i="3"/>
  <c r="AE849" i="3"/>
  <c r="AB136" i="3"/>
  <c r="AA136" i="3"/>
  <c r="AE419" i="3"/>
  <c r="AD419" i="3"/>
  <c r="AD398" i="3"/>
  <c r="AE398" i="3"/>
  <c r="AB130" i="3"/>
  <c r="AA130" i="3"/>
  <c r="AD950" i="3"/>
  <c r="AE950" i="3"/>
  <c r="AB708" i="3"/>
  <c r="AA708" i="3"/>
  <c r="AB720" i="3"/>
  <c r="AA720" i="3"/>
  <c r="AB809" i="3"/>
  <c r="AA809" i="3"/>
  <c r="AA403" i="3"/>
  <c r="AB403" i="3"/>
  <c r="AB95" i="3"/>
  <c r="AA95" i="3"/>
  <c r="AE619" i="3"/>
  <c r="AD619" i="3"/>
  <c r="AA521" i="3"/>
  <c r="AB521" i="3"/>
  <c r="AD369" i="3"/>
  <c r="AE369" i="3"/>
  <c r="AD726" i="3"/>
  <c r="AE726" i="3"/>
  <c r="AD944" i="3"/>
  <c r="AE944" i="3"/>
  <c r="AE332" i="3"/>
  <c r="AD332" i="3"/>
  <c r="AD651" i="3"/>
  <c r="AE651" i="3"/>
  <c r="AD430" i="3"/>
  <c r="AE430" i="3"/>
  <c r="AE654" i="3"/>
  <c r="AD654" i="3"/>
  <c r="AB289" i="3"/>
  <c r="AA289" i="3"/>
  <c r="AA781" i="3"/>
  <c r="AB781" i="3"/>
  <c r="AE833" i="3"/>
  <c r="AD833" i="3"/>
  <c r="AB565" i="3"/>
  <c r="AA565" i="3"/>
  <c r="AB182" i="3"/>
  <c r="AA182" i="3"/>
  <c r="AA676" i="3"/>
  <c r="AB676" i="3"/>
  <c r="AE43" i="3"/>
  <c r="AD43" i="3"/>
  <c r="AD509" i="3"/>
  <c r="AE509" i="3"/>
  <c r="AD365" i="3"/>
  <c r="AE365" i="3"/>
  <c r="AD192" i="3"/>
  <c r="AE192" i="3"/>
  <c r="AB304" i="3"/>
  <c r="AA304" i="3"/>
  <c r="AA126" i="3"/>
  <c r="AB126" i="3"/>
  <c r="AB102" i="3"/>
  <c r="AA102" i="3"/>
  <c r="AE574" i="3"/>
  <c r="AD574" i="3"/>
  <c r="AB959" i="3"/>
  <c r="AA959" i="3"/>
  <c r="AD569" i="3"/>
  <c r="AE569" i="3"/>
  <c r="AA677" i="3"/>
  <c r="AB677" i="3"/>
  <c r="AB885" i="3"/>
  <c r="AA885" i="3"/>
  <c r="AB278" i="3"/>
  <c r="AA278" i="3"/>
  <c r="AE336" i="3"/>
  <c r="AD336" i="3"/>
  <c r="AA531" i="3"/>
  <c r="AB531" i="3"/>
  <c r="AA409" i="3"/>
  <c r="AB409" i="3"/>
  <c r="AA189" i="3"/>
  <c r="AB189" i="3"/>
  <c r="AD176" i="3"/>
  <c r="AE176" i="3"/>
  <c r="AA404" i="3"/>
  <c r="AB404" i="3"/>
  <c r="AB599" i="3"/>
  <c r="AA599" i="3"/>
  <c r="AD205" i="3"/>
  <c r="AE205" i="3"/>
  <c r="AB327" i="3"/>
  <c r="AA327" i="3"/>
  <c r="AA232" i="3"/>
  <c r="AB232" i="3"/>
  <c r="AE74" i="3"/>
  <c r="AD74" i="3"/>
  <c r="AE506" i="3"/>
  <c r="AD506" i="3"/>
  <c r="AD643" i="3"/>
  <c r="AE643" i="3"/>
  <c r="AE948" i="3"/>
  <c r="AD948" i="3"/>
  <c r="AA390" i="3"/>
  <c r="AB390" i="3"/>
  <c r="AD423" i="3"/>
  <c r="AE423" i="3"/>
  <c r="AD559" i="3"/>
  <c r="AE559" i="3"/>
  <c r="AA786" i="3"/>
  <c r="AB786" i="3"/>
  <c r="AA21" i="3"/>
  <c r="AB21" i="3"/>
  <c r="AB203" i="3"/>
  <c r="AA203" i="3"/>
  <c r="AB614" i="3"/>
  <c r="AA614" i="3"/>
  <c r="AE117" i="3"/>
  <c r="AD117" i="3"/>
  <c r="AB846" i="3"/>
  <c r="AA846" i="3"/>
  <c r="AB132" i="3"/>
  <c r="AA132" i="3"/>
  <c r="AA147" i="3"/>
  <c r="AB147" i="3"/>
  <c r="AB267" i="3"/>
  <c r="AA267" i="3"/>
  <c r="AD769" i="3"/>
  <c r="AE769" i="3"/>
  <c r="AE213" i="3"/>
  <c r="AD213" i="3"/>
  <c r="AD97" i="3"/>
  <c r="AE97" i="3"/>
  <c r="AA253" i="3"/>
  <c r="AB253" i="3"/>
  <c r="AA695" i="3"/>
  <c r="AB695" i="3"/>
  <c r="AE928" i="3"/>
  <c r="AD928" i="3"/>
  <c r="AD24" i="3"/>
  <c r="AE24" i="3"/>
  <c r="AD746" i="3"/>
  <c r="AE746" i="3"/>
  <c r="AA620" i="3"/>
  <c r="AB620" i="3"/>
  <c r="AB693" i="3"/>
  <c r="AA693" i="3"/>
  <c r="AD960" i="3"/>
  <c r="AE960" i="3"/>
  <c r="AD759" i="3"/>
  <c r="AE759" i="3"/>
  <c r="AD276" i="3"/>
  <c r="AE276" i="3"/>
  <c r="AB684" i="3"/>
  <c r="AA684" i="3"/>
  <c r="AB209" i="3"/>
  <c r="AA209" i="3"/>
  <c r="AE305" i="3"/>
  <c r="AD305" i="3"/>
  <c r="AD872" i="3"/>
  <c r="AA794" i="3"/>
  <c r="AB794" i="3"/>
  <c r="AE526" i="3"/>
  <c r="AE241" i="3"/>
  <c r="AB878" i="3"/>
  <c r="AA878" i="3"/>
  <c r="AB260" i="3"/>
  <c r="AA260" i="3"/>
  <c r="AB383" i="3"/>
  <c r="AA383" i="3"/>
  <c r="AB145" i="3"/>
  <c r="AA145" i="3"/>
  <c r="AB686" i="3"/>
  <c r="AA686" i="3"/>
  <c r="AD910" i="3"/>
  <c r="AE910" i="3"/>
  <c r="AA469" i="3"/>
  <c r="AB469" i="3"/>
  <c r="AB140" i="3"/>
  <c r="AA140" i="3"/>
  <c r="AB200" i="3"/>
  <c r="AA200" i="3"/>
  <c r="AD454" i="3"/>
  <c r="AE454" i="3"/>
  <c r="AD916" i="3"/>
  <c r="AE916" i="3"/>
  <c r="AB178" i="3"/>
  <c r="AA178" i="3"/>
  <c r="AE138" i="3"/>
  <c r="AD138" i="3"/>
  <c r="AE268" i="3"/>
  <c r="AD268" i="3"/>
  <c r="AD532" i="3"/>
  <c r="AE532" i="3"/>
  <c r="AB44" i="3"/>
  <c r="AA44" i="3"/>
  <c r="AD715" i="3"/>
  <c r="AE715" i="3"/>
  <c r="AD922" i="3"/>
  <c r="AE922" i="3"/>
  <c r="AE529" i="3"/>
  <c r="AD529" i="3"/>
  <c r="AE562" i="3"/>
  <c r="AD562" i="3"/>
  <c r="AD453" i="3"/>
  <c r="AE453" i="3"/>
  <c r="AE153" i="3"/>
  <c r="AD153" i="3"/>
  <c r="AE392" i="3"/>
  <c r="AD392" i="3"/>
  <c r="AD958" i="3"/>
  <c r="AE958" i="3"/>
  <c r="AE925" i="3"/>
  <c r="AD925" i="3"/>
  <c r="AE892" i="3"/>
  <c r="AD892" i="3"/>
  <c r="AE951" i="3"/>
  <c r="AD951" i="3"/>
  <c r="AB281" i="3"/>
  <c r="AA281" i="3"/>
  <c r="AA164" i="3"/>
  <c r="AB164" i="3"/>
  <c r="AB814" i="3"/>
  <c r="AA814" i="3"/>
  <c r="AB935" i="3"/>
  <c r="AA935" i="3"/>
  <c r="AA461" i="3"/>
  <c r="AB461" i="3"/>
  <c r="AA137" i="3"/>
  <c r="AB137" i="3"/>
  <c r="AB613" i="3"/>
  <c r="AA613" i="3"/>
  <c r="AA669" i="3"/>
  <c r="AB669" i="3"/>
  <c r="AE298" i="3"/>
  <c r="AD298" i="3"/>
  <c r="AE908" i="3"/>
  <c r="AD908" i="3"/>
  <c r="AB75" i="3"/>
  <c r="AA75" i="3"/>
  <c r="AE139" i="3"/>
  <c r="AD139" i="3"/>
  <c r="AB400" i="3"/>
  <c r="AA400" i="3"/>
  <c r="AD909" i="3"/>
  <c r="AE909" i="3"/>
  <c r="AE687" i="3"/>
  <c r="AD687" i="3"/>
  <c r="AD381" i="3"/>
  <c r="AE381" i="3"/>
  <c r="AE662" i="3"/>
  <c r="AD662" i="3"/>
  <c r="AE355" i="3"/>
  <c r="AB938" i="3"/>
  <c r="AA938" i="3"/>
  <c r="AA180" i="3"/>
  <c r="AB180" i="3"/>
  <c r="AA296" i="3"/>
  <c r="AB296" i="3"/>
  <c r="AD508" i="3"/>
  <c r="AE508" i="3"/>
  <c r="AE918" i="3"/>
  <c r="AD918" i="3"/>
  <c r="AB926" i="3"/>
  <c r="AA926" i="3"/>
  <c r="AB881" i="3"/>
  <c r="AA881" i="3"/>
  <c r="AE556" i="3"/>
  <c r="AD556" i="3"/>
  <c r="AD487" i="3"/>
  <c r="AE487" i="3"/>
  <c r="AB344" i="3"/>
  <c r="AA344" i="3"/>
  <c r="AB282" i="3"/>
  <c r="AA282" i="3"/>
  <c r="AD657" i="3"/>
  <c r="AE657" i="3"/>
  <c r="AA893" i="3"/>
  <c r="AB893" i="3"/>
  <c r="AA120" i="3"/>
  <c r="AB120" i="3"/>
  <c r="AE783" i="3"/>
  <c r="AD783" i="3"/>
  <c r="AD87" i="3"/>
  <c r="AE87" i="3"/>
  <c r="AD40" i="3"/>
  <c r="AE40" i="3"/>
  <c r="AB594" i="3"/>
  <c r="AA594" i="3"/>
  <c r="AA845" i="3"/>
  <c r="AB845" i="3"/>
  <c r="AA681" i="3"/>
  <c r="AB681" i="3"/>
  <c r="AE883" i="3"/>
  <c r="AD883" i="3"/>
  <c r="AE349" i="3"/>
  <c r="AD349" i="3"/>
  <c r="AD822" i="3"/>
  <c r="AE822" i="3"/>
  <c r="AE467" i="3"/>
  <c r="AD467" i="3"/>
  <c r="AD333" i="3"/>
  <c r="AB51" i="3"/>
  <c r="AA51" i="3"/>
  <c r="AA557" i="3"/>
  <c r="AB557" i="3"/>
  <c r="AB211" i="3"/>
  <c r="AA211" i="3"/>
  <c r="AB438" i="3"/>
  <c r="AA438" i="3"/>
  <c r="AB22" i="3"/>
  <c r="AA22" i="3"/>
  <c r="AA975" i="3"/>
  <c r="AB975" i="3"/>
  <c r="AA220" i="3"/>
  <c r="AB220" i="3"/>
  <c r="AA762" i="3"/>
  <c r="AB762" i="3"/>
  <c r="AE628" i="3"/>
  <c r="AD628" i="3"/>
  <c r="AA527" i="3"/>
  <c r="AB527" i="3"/>
  <c r="AD718" i="3"/>
  <c r="AE718" i="3"/>
  <c r="AB217" i="3"/>
  <c r="AA217" i="3"/>
  <c r="AE603" i="3"/>
  <c r="AD603" i="3"/>
  <c r="AD301" i="3"/>
  <c r="AE301" i="3"/>
  <c r="AA462" i="3"/>
  <c r="AB462" i="3"/>
  <c r="AD518" i="3"/>
  <c r="AE518" i="3"/>
  <c r="AE115" i="3"/>
  <c r="AD115" i="3"/>
  <c r="AB570" i="3"/>
  <c r="AA570" i="3"/>
  <c r="AE942" i="3"/>
  <c r="AD942" i="3"/>
  <c r="AA177" i="3"/>
  <c r="AB177" i="3"/>
  <c r="AA577" i="3"/>
  <c r="AB577" i="3"/>
  <c r="AA146" i="3"/>
  <c r="AB146" i="3"/>
  <c r="AD840" i="3"/>
  <c r="AE840" i="3"/>
  <c r="AE314" i="3"/>
  <c r="AD314" i="3"/>
  <c r="AE313" i="3"/>
  <c r="AD313" i="3"/>
  <c r="AD456" i="3"/>
  <c r="AE456" i="3"/>
  <c r="AE954" i="3"/>
  <c r="AD954" i="3"/>
  <c r="AE134" i="3"/>
  <c r="AE122" i="3"/>
  <c r="AD122" i="3"/>
  <c r="AA165" i="3"/>
  <c r="AB165" i="3"/>
  <c r="AB780" i="3"/>
  <c r="AA780" i="3"/>
  <c r="AB181" i="3"/>
  <c r="AA181" i="3"/>
  <c r="AA649" i="3"/>
  <c r="AB649" i="3"/>
  <c r="AA408" i="3"/>
  <c r="AB408" i="3"/>
  <c r="AB673" i="3"/>
  <c r="AA673" i="3"/>
  <c r="AB880" i="3"/>
  <c r="AA880" i="3"/>
  <c r="AB850" i="3"/>
  <c r="AA850" i="3"/>
  <c r="AD385" i="3"/>
  <c r="AE385" i="3"/>
  <c r="AE172" i="3"/>
  <c r="AD172" i="3"/>
  <c r="AE963" i="3"/>
  <c r="AD963" i="3"/>
  <c r="AD284" i="3"/>
  <c r="AE284" i="3"/>
  <c r="AE671" i="3"/>
  <c r="AD671" i="3"/>
  <c r="AE962" i="3"/>
  <c r="AD962" i="3"/>
  <c r="AD605" i="3"/>
  <c r="AE605" i="3"/>
  <c r="AD497" i="3"/>
  <c r="AD302" i="3"/>
  <c r="AE725" i="3"/>
  <c r="AD57" i="3"/>
  <c r="AE57" i="3"/>
  <c r="AE76" i="3"/>
  <c r="AA407" i="3"/>
  <c r="AB407" i="3"/>
  <c r="AA330" i="3"/>
  <c r="AB330" i="3"/>
  <c r="AA113" i="3"/>
  <c r="AB113" i="3"/>
  <c r="AB869" i="3"/>
  <c r="AA869" i="3"/>
  <c r="AB735" i="3"/>
  <c r="AA735" i="3"/>
  <c r="AB721" i="3"/>
  <c r="AA721" i="3"/>
  <c r="AA927" i="3"/>
  <c r="AB927" i="3"/>
  <c r="AA724" i="3"/>
  <c r="AB724" i="3"/>
  <c r="AB541" i="3"/>
  <c r="AA541" i="3"/>
  <c r="AE458" i="3"/>
  <c r="AD458" i="3"/>
  <c r="AB416" i="3"/>
  <c r="AA416" i="3"/>
  <c r="AB931" i="3"/>
  <c r="AA931" i="3"/>
  <c r="AE114" i="3"/>
  <c r="AD114" i="3"/>
  <c r="AD293" i="3"/>
  <c r="AE293" i="3"/>
  <c r="AE442" i="3"/>
  <c r="AD442" i="3"/>
  <c r="AA653" i="3"/>
  <c r="AB653" i="3"/>
  <c r="AD572" i="3"/>
  <c r="AE572" i="3"/>
  <c r="AB340" i="3"/>
  <c r="AA340" i="3"/>
  <c r="AA602" i="3"/>
  <c r="AB602" i="3"/>
  <c r="AA199" i="3"/>
  <c r="AB199" i="3"/>
  <c r="AB190" i="3"/>
  <c r="AA190" i="3"/>
  <c r="AE285" i="3"/>
  <c r="AD285" i="3"/>
  <c r="AB664" i="3"/>
  <c r="AA664" i="3"/>
  <c r="AE663" i="3"/>
  <c r="AD663" i="3"/>
  <c r="AE835" i="3"/>
  <c r="AD835" i="3"/>
  <c r="AB884" i="3"/>
  <c r="AA884" i="3"/>
  <c r="AE129" i="3"/>
  <c r="AD129" i="3"/>
  <c r="AE903" i="3"/>
  <c r="AD903" i="3"/>
  <c r="AE318" i="3"/>
  <c r="AD318" i="3"/>
  <c r="AE63" i="3"/>
  <c r="AD63" i="3"/>
  <c r="AB632" i="3"/>
  <c r="AA632" i="3"/>
  <c r="AD187" i="3"/>
  <c r="AE187" i="3"/>
  <c r="AA757" i="3"/>
  <c r="AB757" i="3"/>
  <c r="AB206" i="3"/>
  <c r="AA206" i="3"/>
  <c r="AB393" i="3"/>
  <c r="AA393" i="3"/>
  <c r="AD749" i="3"/>
  <c r="AE749" i="3"/>
  <c r="AD96" i="3"/>
  <c r="AE96" i="3"/>
  <c r="AE108" i="3"/>
  <c r="AD108" i="3"/>
  <c r="AE450" i="3"/>
  <c r="AD450" i="3"/>
  <c r="AD748" i="3"/>
  <c r="AE748" i="3"/>
  <c r="AB446" i="3"/>
  <c r="AA446" i="3"/>
  <c r="AE750" i="3"/>
  <c r="AD750" i="3"/>
  <c r="AD235" i="3"/>
  <c r="AE235" i="3"/>
  <c r="AB280" i="3"/>
  <c r="AA280" i="3"/>
  <c r="AA353" i="3"/>
  <c r="AB353" i="3"/>
  <c r="AE420" i="3"/>
  <c r="AD420" i="3"/>
  <c r="AE71" i="3"/>
  <c r="AD71" i="3"/>
  <c r="AD957" i="3"/>
  <c r="AE957" i="3"/>
  <c r="AB440" i="3"/>
  <c r="AA440" i="3"/>
  <c r="AD665" i="3"/>
  <c r="AE665" i="3"/>
  <c r="AE563" i="3"/>
  <c r="AD563" i="3"/>
  <c r="AE865" i="3"/>
  <c r="AD865" i="3"/>
  <c r="AD947" i="3"/>
  <c r="AE947" i="3"/>
  <c r="AD158" i="3"/>
  <c r="AE158" i="3"/>
  <c r="AA334" i="3"/>
  <c r="AB334" i="3"/>
  <c r="AA310" i="3"/>
  <c r="AB310" i="3"/>
  <c r="AB797" i="3"/>
  <c r="AA797" i="3"/>
  <c r="AE193" i="3"/>
  <c r="AD193" i="3"/>
  <c r="AA243" i="3"/>
  <c r="AB243" i="3"/>
  <c r="AA689" i="3"/>
  <c r="AB689" i="3"/>
  <c r="AA890" i="3"/>
  <c r="AB890" i="3"/>
  <c r="AA784" i="3"/>
  <c r="AB784" i="3"/>
  <c r="AA405" i="3"/>
  <c r="AB405" i="3"/>
  <c r="AE270" i="3"/>
  <c r="AD270" i="3"/>
  <c r="AA813" i="3"/>
  <c r="AB813" i="3"/>
  <c r="AE519" i="3"/>
  <c r="AD519" i="3"/>
  <c r="AA966" i="3"/>
  <c r="AB966" i="3"/>
  <c r="AE480" i="3"/>
  <c r="AD480" i="3"/>
  <c r="AE427" i="3"/>
  <c r="AD427" i="3"/>
  <c r="AD703" i="3"/>
  <c r="AE703" i="3"/>
  <c r="AD348" i="3"/>
  <c r="AE348" i="3"/>
  <c r="AD391" i="3"/>
  <c r="AE391" i="3"/>
  <c r="AE731" i="3"/>
  <c r="AD731" i="3"/>
  <c r="AE882" i="3"/>
  <c r="AD882" i="3"/>
  <c r="AE103" i="3"/>
  <c r="AE639" i="3"/>
  <c r="AD639" i="3"/>
  <c r="AA459" i="3"/>
  <c r="AB459" i="3"/>
  <c r="AE35" i="3"/>
  <c r="AD35" i="3"/>
  <c r="AE229" i="3"/>
  <c r="AD229" i="3"/>
  <c r="AD906" i="3"/>
  <c r="AE906" i="3"/>
  <c r="AE672" i="3"/>
  <c r="AD672" i="3"/>
  <c r="AE286" i="3"/>
  <c r="AD286" i="3"/>
  <c r="AD449" i="3"/>
  <c r="AE449" i="3"/>
  <c r="AA929" i="3"/>
  <c r="AB929" i="3"/>
  <c r="AA325" i="3"/>
  <c r="AB325" i="3"/>
  <c r="AB770" i="3"/>
  <c r="AA770" i="3"/>
  <c r="AB62" i="3"/>
  <c r="AA62" i="3"/>
  <c r="AA484" i="3"/>
  <c r="AB484" i="3"/>
  <c r="AD171" i="3"/>
  <c r="AE171" i="3"/>
  <c r="AE503" i="3"/>
  <c r="AD503" i="3"/>
  <c r="AD913" i="3"/>
  <c r="AE913" i="3"/>
  <c r="AE460" i="3"/>
  <c r="AD460" i="3"/>
  <c r="AE144" i="3"/>
  <c r="AD144" i="3"/>
  <c r="AD805" i="3"/>
  <c r="AE805" i="3"/>
  <c r="AE274" i="3"/>
  <c r="AD274" i="3"/>
  <c r="AE346" i="3"/>
  <c r="AD346" i="3"/>
  <c r="AD69" i="3"/>
  <c r="AE69" i="3"/>
  <c r="AD250" i="3"/>
  <c r="AE250" i="3"/>
  <c r="AD545" i="3"/>
  <c r="AE545" i="3"/>
  <c r="AD571" i="3"/>
  <c r="AE571" i="3"/>
  <c r="AD321" i="3"/>
  <c r="AE321" i="3"/>
  <c r="AE371" i="3"/>
  <c r="AD371" i="3"/>
  <c r="AD254" i="3"/>
  <c r="AE254" i="3"/>
  <c r="AD99" i="3"/>
  <c r="AE99" i="3"/>
  <c r="AE294" i="3"/>
  <c r="AD294" i="3"/>
  <c r="AA965" i="3"/>
  <c r="AB965" i="3"/>
  <c r="AA142" i="3"/>
  <c r="AB142" i="3"/>
  <c r="AB196" i="3"/>
  <c r="AA196" i="3"/>
  <c r="AA705" i="3"/>
  <c r="AB705" i="3"/>
  <c r="AB98" i="3"/>
  <c r="AA98" i="3"/>
  <c r="AA110" i="3"/>
  <c r="AB110" i="3"/>
  <c r="AA549" i="3"/>
  <c r="AB549" i="3"/>
  <c r="AE107" i="3"/>
  <c r="AD107" i="3"/>
  <c r="AE466" i="3"/>
  <c r="AD466" i="3"/>
  <c r="AE590" i="3"/>
  <c r="AD590" i="3"/>
  <c r="AE554" i="3"/>
  <c r="AD554" i="3"/>
  <c r="AE761" i="3"/>
  <c r="AD761" i="3"/>
  <c r="AB607" i="3"/>
  <c r="AA607" i="3"/>
  <c r="AA198" i="3"/>
  <c r="AB198" i="3"/>
  <c r="AA428" i="3"/>
  <c r="AB428" i="3"/>
  <c r="AE109" i="3"/>
  <c r="AD109" i="3"/>
  <c r="AA105" i="3"/>
  <c r="AB105" i="3"/>
  <c r="AB525" i="3"/>
  <c r="AA525" i="3"/>
  <c r="AB580" i="3"/>
  <c r="AA580" i="3"/>
  <c r="AE271" i="3"/>
  <c r="AD271" i="3"/>
  <c r="AE156" i="3"/>
  <c r="AD156" i="3"/>
  <c r="AD352" i="3"/>
  <c r="AE352" i="3"/>
  <c r="AE412" i="3"/>
  <c r="AD412" i="3"/>
  <c r="AD877" i="3"/>
  <c r="AE877" i="3"/>
  <c r="AE141" i="3"/>
  <c r="AD141" i="3"/>
  <c r="AD692" i="3"/>
  <c r="AE692" i="3"/>
  <c r="AD831" i="3"/>
  <c r="AE831" i="3"/>
  <c r="AE166" i="3"/>
  <c r="AD166" i="3"/>
  <c r="AB67" i="3"/>
  <c r="AA67" i="3"/>
  <c r="AE54" i="3"/>
  <c r="AD54" i="3"/>
  <c r="AE898" i="3"/>
  <c r="AD898" i="3"/>
  <c r="AE201" i="3"/>
  <c r="AD201" i="3"/>
  <c r="AD188" i="3"/>
  <c r="AE188" i="3"/>
  <c r="AD236" i="3"/>
  <c r="AE236" i="3"/>
  <c r="AB194" i="3"/>
  <c r="AA194" i="3"/>
  <c r="AB283" i="3"/>
  <c r="AA283" i="3"/>
  <c r="AB806" i="3"/>
  <c r="AA806" i="3"/>
  <c r="AA245" i="3"/>
  <c r="AB245" i="3"/>
  <c r="AA319" i="3"/>
  <c r="AB319" i="3"/>
  <c r="AA680" i="3"/>
  <c r="AB680" i="3"/>
  <c r="AB315" i="3"/>
  <c r="AA315" i="3"/>
  <c r="AA247" i="3"/>
  <c r="AB247" i="3"/>
  <c r="AE578" i="3"/>
  <c r="AD578" i="3"/>
  <c r="AB367" i="3"/>
  <c r="AA367" i="3"/>
  <c r="AA528" i="3"/>
  <c r="AB528" i="3"/>
  <c r="AD623" i="3"/>
  <c r="AE623" i="3"/>
  <c r="AD875" i="3"/>
  <c r="AE875" i="3"/>
  <c r="AD23" i="3"/>
  <c r="AE23" i="3"/>
  <c r="AD248" i="3"/>
  <c r="AE248" i="3"/>
  <c r="AE502" i="3"/>
  <c r="AD502" i="3"/>
  <c r="AE441" i="3"/>
  <c r="AD441" i="3"/>
  <c r="AE432" i="3"/>
  <c r="AE228" i="3"/>
  <c r="AD228" i="3"/>
  <c r="AB157" i="3"/>
  <c r="AA157" i="3"/>
  <c r="AD79" i="3"/>
  <c r="AE79" i="3"/>
  <c r="AB621" i="3"/>
  <c r="AA621" i="3"/>
  <c r="AD667" i="3"/>
  <c r="AE667" i="3"/>
  <c r="AD363" i="3"/>
  <c r="AE363" i="3"/>
  <c r="AD162" i="3"/>
  <c r="AE162" i="3"/>
  <c r="AE560" i="3"/>
  <c r="AD560" i="3"/>
  <c r="AB485" i="3"/>
  <c r="AA485" i="3"/>
  <c r="AA625" i="3"/>
  <c r="AB625" i="3"/>
  <c r="AA553" i="3"/>
  <c r="AB553" i="3"/>
  <c r="AE328" i="3"/>
  <c r="AD328" i="3"/>
  <c r="AA728" i="3"/>
  <c r="AB728" i="3"/>
  <c r="AE329" i="3"/>
  <c r="AD329" i="3"/>
  <c r="AE272" i="3"/>
  <c r="AD272" i="3"/>
  <c r="AB955" i="3"/>
  <c r="AA955" i="3"/>
  <c r="AD815" i="3"/>
  <c r="AE815" i="3"/>
  <c r="AD604" i="3"/>
  <c r="AE604" i="3"/>
  <c r="AE46" i="3"/>
  <c r="AD46" i="3"/>
  <c r="AA447" i="3"/>
  <c r="AB447" i="3"/>
  <c r="AD234" i="3"/>
  <c r="AE234" i="3"/>
  <c r="AD630" i="3"/>
  <c r="AE630" i="3"/>
  <c r="AE514" i="3"/>
  <c r="AD514" i="3"/>
  <c r="AD530" i="3"/>
  <c r="AD798" i="3"/>
  <c r="AE798" i="3"/>
  <c r="AD582" i="3"/>
  <c r="AE582" i="3"/>
  <c r="AE413" i="3"/>
  <c r="AD413" i="3"/>
  <c r="AE359" i="3"/>
  <c r="AE803" i="3"/>
  <c r="AD803" i="3"/>
  <c r="AB923" i="3"/>
  <c r="AA923" i="3"/>
  <c r="AB629" i="3"/>
  <c r="AA629" i="3"/>
  <c r="AA183" i="3"/>
  <c r="AB183" i="3"/>
  <c r="AB901" i="3"/>
  <c r="AA901" i="3"/>
  <c r="AB167" i="3"/>
  <c r="AA167" i="3"/>
  <c r="AB838" i="3"/>
  <c r="AA838" i="3"/>
  <c r="AB638" i="3"/>
  <c r="AA638" i="3"/>
  <c r="AB902" i="3"/>
  <c r="AA902" i="3"/>
  <c r="AD32" i="3"/>
  <c r="AE32" i="3"/>
  <c r="AD184" i="3"/>
  <c r="AE184" i="3"/>
  <c r="AD867" i="3"/>
  <c r="AE867" i="3"/>
  <c r="AD742" i="3"/>
  <c r="AE742" i="3"/>
  <c r="AD143" i="3"/>
  <c r="AB895" i="3"/>
  <c r="AA895" i="3"/>
  <c r="AA823" i="3"/>
  <c r="AB823" i="3"/>
  <c r="AA312" i="3"/>
  <c r="AB312" i="3"/>
  <c r="AA523" i="3"/>
  <c r="AB523" i="3"/>
  <c r="AB799" i="3"/>
  <c r="AA799" i="3"/>
  <c r="AA843" i="3"/>
  <c r="AB843" i="3"/>
  <c r="AB661" i="3"/>
  <c r="AA661" i="3"/>
  <c r="AA306" i="3"/>
  <c r="AB306" i="3"/>
  <c r="AD399" i="3"/>
  <c r="AE876" i="3"/>
  <c r="AD876" i="3"/>
  <c r="AE905" i="3"/>
  <c r="AD905" i="3"/>
  <c r="AD842" i="3"/>
  <c r="AE842" i="3"/>
  <c r="AD818" i="3"/>
  <c r="AE818" i="3"/>
  <c r="AE839" i="3"/>
  <c r="AD839" i="3"/>
  <c r="AD859" i="3"/>
  <c r="AE859" i="3"/>
  <c r="AE968" i="3"/>
  <c r="AD968" i="3"/>
  <c r="AD277" i="3" l="1"/>
  <c r="AD123" i="3"/>
  <c r="AE56" i="3"/>
  <c r="AD740" i="3"/>
  <c r="AD269" i="3"/>
  <c r="AD259" i="3"/>
  <c r="AD317" i="3"/>
  <c r="AE86" i="3"/>
  <c r="AE179" i="3"/>
  <c r="AD33" i="3"/>
  <c r="AE825" i="3"/>
  <c r="AE417" i="3"/>
  <c r="AE688" i="3"/>
  <c r="AE648" i="3"/>
  <c r="AD119" i="3"/>
  <c r="AE766" i="3"/>
  <c r="AD891" i="3"/>
  <c r="AD522" i="3"/>
  <c r="AD776" i="3"/>
  <c r="AD618" i="3"/>
  <c r="AE790" i="3"/>
  <c r="AE710" i="3"/>
  <c r="AD89" i="3"/>
  <c r="AD535" i="3"/>
  <c r="AE941" i="3"/>
  <c r="AE810" i="3"/>
  <c r="AD581" i="3"/>
  <c r="AE764" i="3"/>
  <c r="AD65" i="3"/>
  <c r="AE729" i="3"/>
  <c r="AD434" i="3"/>
  <c r="AE924" i="3"/>
  <c r="AE28" i="3"/>
  <c r="AD479" i="3"/>
  <c r="AE579" i="3"/>
  <c r="AE888" i="3"/>
  <c r="AD258" i="3"/>
  <c r="AD197" i="3"/>
  <c r="AE262" i="3"/>
  <c r="AD894" i="3"/>
  <c r="AE292" i="3"/>
  <c r="AD862" i="3"/>
  <c r="AD338" i="3"/>
  <c r="AE610" i="3"/>
  <c r="AE945" i="3"/>
  <c r="AD496" i="3"/>
  <c r="AD536" i="3"/>
  <c r="AD368" i="3"/>
  <c r="AD874" i="3"/>
  <c r="AE264" i="3"/>
  <c r="AD699" i="3"/>
  <c r="AD836" i="3"/>
  <c r="AE771" i="3"/>
  <c r="AD463" i="3"/>
  <c r="AD821" i="3"/>
  <c r="AD889" i="3"/>
  <c r="AD154" i="3"/>
  <c r="AD841" i="3"/>
  <c r="AE45" i="3"/>
  <c r="AD678" i="3"/>
  <c r="AE331" i="3"/>
  <c r="AE936" i="3"/>
  <c r="AD697" i="3"/>
  <c r="AD848" i="3"/>
  <c r="AE29" i="3"/>
  <c r="AD128" i="3"/>
  <c r="AE308" i="3"/>
  <c r="AD273" i="3"/>
  <c r="AE533" i="3"/>
  <c r="AD817" i="3"/>
  <c r="AE866" i="3"/>
  <c r="AE698" i="3"/>
  <c r="AE705" i="3"/>
  <c r="AD705" i="3"/>
  <c r="AD527" i="3"/>
  <c r="AE527" i="3"/>
  <c r="AD893" i="3"/>
  <c r="AE893" i="3"/>
  <c r="AD677" i="3"/>
  <c r="AE677" i="3"/>
  <c r="AD495" i="3"/>
  <c r="AE495" i="3"/>
  <c r="AE713" i="3"/>
  <c r="AD713" i="3"/>
  <c r="AD470" i="3"/>
  <c r="AE470" i="3"/>
  <c r="AD433" i="3"/>
  <c r="AE433" i="3"/>
  <c r="AE546" i="3"/>
  <c r="AD546" i="3"/>
  <c r="AE834" i="3"/>
  <c r="AD834" i="3"/>
  <c r="AD94" i="3"/>
  <c r="AE94" i="3"/>
  <c r="AD901" i="3"/>
  <c r="AE901" i="3"/>
  <c r="AE367" i="3"/>
  <c r="AD367" i="3"/>
  <c r="AE283" i="3"/>
  <c r="AD283" i="3"/>
  <c r="AD196" i="3"/>
  <c r="AE196" i="3"/>
  <c r="AD62" i="3"/>
  <c r="AE62" i="3"/>
  <c r="AE797" i="3"/>
  <c r="AD797" i="3"/>
  <c r="AE280" i="3"/>
  <c r="AD280" i="3"/>
  <c r="AD931" i="3"/>
  <c r="AE931" i="3"/>
  <c r="AE869" i="3"/>
  <c r="AD869" i="3"/>
  <c r="AD673" i="3"/>
  <c r="AE673" i="3"/>
  <c r="AD181" i="3"/>
  <c r="AE181" i="3"/>
  <c r="AE22" i="3"/>
  <c r="AD22" i="3"/>
  <c r="AE51" i="3"/>
  <c r="AD51" i="3"/>
  <c r="AE594" i="3"/>
  <c r="AD594" i="3"/>
  <c r="AE938" i="3"/>
  <c r="AD938" i="3"/>
  <c r="AE400" i="3"/>
  <c r="AD400" i="3"/>
  <c r="AE281" i="3"/>
  <c r="AD281" i="3"/>
  <c r="AE200" i="3"/>
  <c r="AD200" i="3"/>
  <c r="AE686" i="3"/>
  <c r="AD686" i="3"/>
  <c r="AE878" i="3"/>
  <c r="AD878" i="3"/>
  <c r="AD684" i="3"/>
  <c r="AE684" i="3"/>
  <c r="AD693" i="3"/>
  <c r="AE693" i="3"/>
  <c r="AE132" i="3"/>
  <c r="AD132" i="3"/>
  <c r="AD203" i="3"/>
  <c r="AE203" i="3"/>
  <c r="AE182" i="3"/>
  <c r="AD182" i="3"/>
  <c r="AE95" i="3"/>
  <c r="AD95" i="3"/>
  <c r="AD708" i="3"/>
  <c r="AE708" i="3"/>
  <c r="AE465" i="3"/>
  <c r="AD465" i="3"/>
  <c r="AE500" i="3"/>
  <c r="AD500" i="3"/>
  <c r="AD149" i="3"/>
  <c r="AE149" i="3"/>
  <c r="AE635" i="3"/>
  <c r="AD635" i="3"/>
  <c r="AD207" i="3"/>
  <c r="AE207" i="3"/>
  <c r="AD919" i="3"/>
  <c r="AE919" i="3"/>
  <c r="AD595" i="3"/>
  <c r="AE595" i="3"/>
  <c r="AD601" i="3"/>
  <c r="AE601" i="3"/>
  <c r="AD155" i="3"/>
  <c r="AE155" i="3"/>
  <c r="AD933" i="3"/>
  <c r="AE933" i="3"/>
  <c r="AD896" i="3"/>
  <c r="AE896" i="3"/>
  <c r="AE853" i="3"/>
  <c r="AD853" i="3"/>
  <c r="AD611" i="3"/>
  <c r="AE611" i="3"/>
  <c r="AD312" i="3"/>
  <c r="AE312" i="3"/>
  <c r="AE528" i="3"/>
  <c r="AD528" i="3"/>
  <c r="AD459" i="3"/>
  <c r="AE459" i="3"/>
  <c r="AE649" i="3"/>
  <c r="AD649" i="3"/>
  <c r="AD845" i="3"/>
  <c r="AE845" i="3"/>
  <c r="AD180" i="3"/>
  <c r="AE180" i="3"/>
  <c r="AD164" i="3"/>
  <c r="AE164" i="3"/>
  <c r="AD170" i="3"/>
  <c r="AE170" i="3"/>
  <c r="AD659" i="3"/>
  <c r="AE659" i="3"/>
  <c r="AD151" i="3"/>
  <c r="AE151" i="3"/>
  <c r="AE396" i="3"/>
  <c r="AD396" i="3"/>
  <c r="AD265" i="3"/>
  <c r="AE265" i="3"/>
  <c r="AD592" i="3"/>
  <c r="AE592" i="3"/>
  <c r="AE902" i="3"/>
  <c r="AD902" i="3"/>
  <c r="AD955" i="3"/>
  <c r="AE955" i="3"/>
  <c r="AD843" i="3"/>
  <c r="AE843" i="3"/>
  <c r="AD823" i="3"/>
  <c r="AE823" i="3"/>
  <c r="AE447" i="3"/>
  <c r="AD447" i="3"/>
  <c r="AD680" i="3"/>
  <c r="AE680" i="3"/>
  <c r="AE105" i="3"/>
  <c r="AD105" i="3"/>
  <c r="AE198" i="3"/>
  <c r="AD198" i="3"/>
  <c r="AE549" i="3"/>
  <c r="AD549" i="3"/>
  <c r="AE813" i="3"/>
  <c r="AD813" i="3"/>
  <c r="AE890" i="3"/>
  <c r="AD890" i="3"/>
  <c r="AD199" i="3"/>
  <c r="AE199" i="3"/>
  <c r="AD653" i="3"/>
  <c r="AE653" i="3"/>
  <c r="AE724" i="3"/>
  <c r="AD724" i="3"/>
  <c r="AE577" i="3"/>
  <c r="AD577" i="3"/>
  <c r="AD462" i="3"/>
  <c r="AE462" i="3"/>
  <c r="AD461" i="3"/>
  <c r="AE461" i="3"/>
  <c r="AE794" i="3"/>
  <c r="AD794" i="3"/>
  <c r="AD409" i="3"/>
  <c r="AE409" i="3"/>
  <c r="AD126" i="3"/>
  <c r="AE126" i="3"/>
  <c r="AE173" i="3"/>
  <c r="AD173" i="3"/>
  <c r="AE694" i="3"/>
  <c r="AD694" i="3"/>
  <c r="AE631" i="3"/>
  <c r="AD631" i="3"/>
  <c r="AE915" i="3"/>
  <c r="AD915" i="3"/>
  <c r="AE517" i="3"/>
  <c r="AD517" i="3"/>
  <c r="AD473" i="3"/>
  <c r="AE473" i="3"/>
  <c r="AE949" i="3"/>
  <c r="AD949" i="3"/>
  <c r="AE854" i="3"/>
  <c r="AD854" i="3"/>
  <c r="AD358" i="3"/>
  <c r="AE358" i="3"/>
  <c r="AD42" i="3"/>
  <c r="AE42" i="3"/>
  <c r="AD887" i="3"/>
  <c r="AE887" i="3"/>
  <c r="AD406" i="3"/>
  <c r="AE406" i="3"/>
  <c r="AD956" i="3"/>
  <c r="AE956" i="3"/>
  <c r="AD227" i="3"/>
  <c r="AE227" i="3"/>
  <c r="AD732" i="3"/>
  <c r="AE732" i="3"/>
  <c r="AD135" i="3"/>
  <c r="AE135" i="3"/>
  <c r="AD88" i="3"/>
  <c r="AE88" i="3"/>
  <c r="AE857" i="3"/>
  <c r="AD857" i="3"/>
  <c r="AE316" i="3"/>
  <c r="AD316" i="3"/>
  <c r="AE789" i="3"/>
  <c r="AD789" i="3"/>
  <c r="AE784" i="3"/>
  <c r="AD784" i="3"/>
  <c r="AD147" i="3"/>
  <c r="AE147" i="3"/>
  <c r="AE676" i="3"/>
  <c r="AD676" i="3"/>
  <c r="AE802" i="3"/>
  <c r="AD802" i="3"/>
  <c r="AE157" i="3"/>
  <c r="AD157" i="3"/>
  <c r="AE194" i="3"/>
  <c r="AD194" i="3"/>
  <c r="AD770" i="3"/>
  <c r="AE770" i="3"/>
  <c r="AE393" i="3"/>
  <c r="AD393" i="3"/>
  <c r="AE416" i="3"/>
  <c r="AD416" i="3"/>
  <c r="AE780" i="3"/>
  <c r="AD780" i="3"/>
  <c r="AD217" i="3"/>
  <c r="AE217" i="3"/>
  <c r="AE438" i="3"/>
  <c r="AD438" i="3"/>
  <c r="AE282" i="3"/>
  <c r="AD282" i="3"/>
  <c r="AE881" i="3"/>
  <c r="AD881" i="3"/>
  <c r="AD935" i="3"/>
  <c r="AE935" i="3"/>
  <c r="AD44" i="3"/>
  <c r="AE44" i="3"/>
  <c r="AD178" i="3"/>
  <c r="AE178" i="3"/>
  <c r="AE140" i="3"/>
  <c r="AD140" i="3"/>
  <c r="AE145" i="3"/>
  <c r="AD145" i="3"/>
  <c r="AE846" i="3"/>
  <c r="AD846" i="3"/>
  <c r="AD278" i="3"/>
  <c r="AE278" i="3"/>
  <c r="AE959" i="3"/>
  <c r="AD959" i="3"/>
  <c r="AE304" i="3"/>
  <c r="AD304" i="3"/>
  <c r="AD83" i="3"/>
  <c r="AE83" i="3"/>
  <c r="AD674" i="3"/>
  <c r="AE674" i="3"/>
  <c r="AE25" i="3"/>
  <c r="AD25" i="3"/>
  <c r="AE940" i="3"/>
  <c r="AD940" i="3"/>
  <c r="AE537" i="3"/>
  <c r="AD537" i="3"/>
  <c r="AD564" i="3"/>
  <c r="AE564" i="3"/>
  <c r="AD418" i="3"/>
  <c r="AE418" i="3"/>
  <c r="AD290" i="3"/>
  <c r="AE290" i="3"/>
  <c r="AE216" i="3"/>
  <c r="AD216" i="3"/>
  <c r="AE501" i="3"/>
  <c r="AD501" i="3"/>
  <c r="AE257" i="3"/>
  <c r="AD257" i="3"/>
  <c r="AE492" i="3"/>
  <c r="AD492" i="3"/>
  <c r="AD756" i="3"/>
  <c r="AE756" i="3"/>
  <c r="AE93" i="3"/>
  <c r="AD93" i="3"/>
  <c r="AE370" i="3"/>
  <c r="AD370" i="3"/>
  <c r="AE690" i="3"/>
  <c r="AD690" i="3"/>
  <c r="AD246" i="3"/>
  <c r="AE246" i="3"/>
  <c r="AD792" i="3"/>
  <c r="AE792" i="3"/>
  <c r="AE118" i="3"/>
  <c r="AD118" i="3"/>
  <c r="AD484" i="3"/>
  <c r="AE484" i="3"/>
  <c r="AE975" i="3"/>
  <c r="AD975" i="3"/>
  <c r="AD907" i="3"/>
  <c r="AE907" i="3"/>
  <c r="AD895" i="3"/>
  <c r="AE895" i="3"/>
  <c r="AE621" i="3"/>
  <c r="AD621" i="3"/>
  <c r="AD607" i="3"/>
  <c r="AE607" i="3"/>
  <c r="AE632" i="3"/>
  <c r="AD632" i="3"/>
  <c r="AD183" i="3"/>
  <c r="AE183" i="3"/>
  <c r="AE553" i="3"/>
  <c r="AD553" i="3"/>
  <c r="AD319" i="3"/>
  <c r="AE319" i="3"/>
  <c r="AE110" i="3"/>
  <c r="AD110" i="3"/>
  <c r="AD142" i="3"/>
  <c r="AE142" i="3"/>
  <c r="AE689" i="3"/>
  <c r="AD689" i="3"/>
  <c r="AE310" i="3"/>
  <c r="AD310" i="3"/>
  <c r="AE602" i="3"/>
  <c r="AD602" i="3"/>
  <c r="AE927" i="3"/>
  <c r="AD927" i="3"/>
  <c r="AE113" i="3"/>
  <c r="AD113" i="3"/>
  <c r="AD177" i="3"/>
  <c r="AE177" i="3"/>
  <c r="AE762" i="3"/>
  <c r="AD762" i="3"/>
  <c r="AD296" i="3"/>
  <c r="AE296" i="3"/>
  <c r="AD669" i="3"/>
  <c r="AE669" i="3"/>
  <c r="AD620" i="3"/>
  <c r="AE620" i="3"/>
  <c r="AD695" i="3"/>
  <c r="AE695" i="3"/>
  <c r="AE21" i="3"/>
  <c r="AD21" i="3"/>
  <c r="AD390" i="3"/>
  <c r="AE390" i="3"/>
  <c r="AE189" i="3"/>
  <c r="AD189" i="3"/>
  <c r="AD531" i="3"/>
  <c r="AE531" i="3"/>
  <c r="AD781" i="3"/>
  <c r="AE781" i="3"/>
  <c r="AE403" i="3"/>
  <c r="AD403" i="3"/>
  <c r="AE652" i="3"/>
  <c r="AD652" i="3"/>
  <c r="AE451" i="3"/>
  <c r="AD451" i="3"/>
  <c r="AD448" i="3"/>
  <c r="AE448" i="3"/>
  <c r="AD131" i="3"/>
  <c r="AE131" i="3"/>
  <c r="AE475" i="3"/>
  <c r="AD475" i="3"/>
  <c r="AD751" i="3"/>
  <c r="AE751" i="3"/>
  <c r="AD513" i="3"/>
  <c r="AE513" i="3"/>
  <c r="AD309" i="3"/>
  <c r="AE309" i="3"/>
  <c r="AD435" i="3"/>
  <c r="AE435" i="3"/>
  <c r="AD555" i="3"/>
  <c r="AE555" i="3"/>
  <c r="AD85" i="3"/>
  <c r="AE85" i="3"/>
  <c r="AD38" i="3"/>
  <c r="AE38" i="3"/>
  <c r="AE53" i="3"/>
  <c r="AD53" i="3"/>
  <c r="AD455" i="3"/>
  <c r="AE455" i="3"/>
  <c r="AD90" i="3"/>
  <c r="AE90" i="3"/>
  <c r="AD757" i="3"/>
  <c r="AE757" i="3"/>
  <c r="AE146" i="3"/>
  <c r="AD146" i="3"/>
  <c r="AD137" i="3"/>
  <c r="AE137" i="3"/>
  <c r="AD404" i="3"/>
  <c r="AE404" i="3"/>
  <c r="AD758" i="3"/>
  <c r="AE758" i="3"/>
  <c r="AE394" i="3"/>
  <c r="AD394" i="3"/>
  <c r="AE744" i="3"/>
  <c r="AD744" i="3"/>
  <c r="AD573" i="3"/>
  <c r="AE573" i="3"/>
  <c r="AD799" i="3"/>
  <c r="AE799" i="3"/>
  <c r="AE638" i="3"/>
  <c r="AD638" i="3"/>
  <c r="AE664" i="3"/>
  <c r="AD664" i="3"/>
  <c r="AE838" i="3"/>
  <c r="AD838" i="3"/>
  <c r="AD629" i="3"/>
  <c r="AE629" i="3"/>
  <c r="AD580" i="3"/>
  <c r="AE580" i="3"/>
  <c r="AD98" i="3"/>
  <c r="AE98" i="3"/>
  <c r="AE440" i="3"/>
  <c r="AD440" i="3"/>
  <c r="AE206" i="3"/>
  <c r="AD206" i="3"/>
  <c r="AD884" i="3"/>
  <c r="AE884" i="3"/>
  <c r="AD340" i="3"/>
  <c r="AE340" i="3"/>
  <c r="AE721" i="3"/>
  <c r="AD721" i="3"/>
  <c r="AD850" i="3"/>
  <c r="AE850" i="3"/>
  <c r="AE211" i="3"/>
  <c r="AD211" i="3"/>
  <c r="AE344" i="3"/>
  <c r="AD344" i="3"/>
  <c r="AE926" i="3"/>
  <c r="AD926" i="3"/>
  <c r="AE75" i="3"/>
  <c r="AD75" i="3"/>
  <c r="AD613" i="3"/>
  <c r="AE613" i="3"/>
  <c r="AD814" i="3"/>
  <c r="AE814" i="3"/>
  <c r="AD383" i="3"/>
  <c r="AE383" i="3"/>
  <c r="AE267" i="3"/>
  <c r="AD267" i="3"/>
  <c r="AD599" i="3"/>
  <c r="AE599" i="3"/>
  <c r="AD885" i="3"/>
  <c r="AE885" i="3"/>
  <c r="AE565" i="3"/>
  <c r="AD565" i="3"/>
  <c r="AD289" i="3"/>
  <c r="AE289" i="3"/>
  <c r="AE809" i="3"/>
  <c r="AD809" i="3"/>
  <c r="AD130" i="3"/>
  <c r="AE130" i="3"/>
  <c r="AD136" i="3"/>
  <c r="AE136" i="3"/>
  <c r="AE457" i="3"/>
  <c r="AD457" i="3"/>
  <c r="AD133" i="3"/>
  <c r="AE133" i="3"/>
  <c r="AE402" i="3"/>
  <c r="AD402" i="3"/>
  <c r="AE92" i="3"/>
  <c r="AD92" i="3"/>
  <c r="AD683" i="3"/>
  <c r="AE683" i="3"/>
  <c r="AE782" i="3"/>
  <c r="AD782" i="3"/>
  <c r="AE121" i="3"/>
  <c r="AD121" i="3"/>
  <c r="AE642" i="3"/>
  <c r="AD642" i="3"/>
  <c r="AE452" i="3"/>
  <c r="AD452" i="3"/>
  <c r="AE195" i="3"/>
  <c r="AD195" i="3"/>
  <c r="AE101" i="3"/>
  <c r="AD101" i="3"/>
  <c r="AE472" i="3"/>
  <c r="AD472" i="3"/>
  <c r="AE341" i="3"/>
  <c r="AD341" i="3"/>
  <c r="AD256" i="3"/>
  <c r="AE256" i="3"/>
  <c r="AD961" i="3"/>
  <c r="AE961" i="3"/>
  <c r="AD125" i="3"/>
  <c r="AE125" i="3"/>
  <c r="AE929" i="3"/>
  <c r="AD929" i="3"/>
  <c r="AE353" i="3"/>
  <c r="AD353" i="3"/>
  <c r="AE407" i="3"/>
  <c r="AD407" i="3"/>
  <c r="AD743" i="3"/>
  <c r="AE743" i="3"/>
  <c r="AE306" i="3"/>
  <c r="AD306" i="3"/>
  <c r="AE523" i="3"/>
  <c r="AD523" i="3"/>
  <c r="AD625" i="3"/>
  <c r="AE625" i="3"/>
  <c r="AD247" i="3"/>
  <c r="AE247" i="3"/>
  <c r="AD245" i="3"/>
  <c r="AE245" i="3"/>
  <c r="AD428" i="3"/>
  <c r="AE428" i="3"/>
  <c r="AD965" i="3"/>
  <c r="AE965" i="3"/>
  <c r="AD325" i="3"/>
  <c r="AE325" i="3"/>
  <c r="AD966" i="3"/>
  <c r="AE966" i="3"/>
  <c r="AE405" i="3"/>
  <c r="AD405" i="3"/>
  <c r="AE243" i="3"/>
  <c r="AD243" i="3"/>
  <c r="AD334" i="3"/>
  <c r="AE334" i="3"/>
  <c r="AE330" i="3"/>
  <c r="AD330" i="3"/>
  <c r="AE408" i="3"/>
  <c r="AD408" i="3"/>
  <c r="AD165" i="3"/>
  <c r="AE165" i="3"/>
  <c r="AD220" i="3"/>
  <c r="AE220" i="3"/>
  <c r="AE681" i="3"/>
  <c r="AD681" i="3"/>
  <c r="AE120" i="3"/>
  <c r="AD120" i="3"/>
  <c r="AD469" i="3"/>
  <c r="AE469" i="3"/>
  <c r="AE253" i="3"/>
  <c r="AD253" i="3"/>
  <c r="AD786" i="3"/>
  <c r="AE786" i="3"/>
  <c r="AE232" i="3"/>
  <c r="AD232" i="3"/>
  <c r="AD521" i="3"/>
  <c r="AE521" i="3"/>
  <c r="AE946" i="3"/>
  <c r="AD946" i="3"/>
  <c r="AD37" i="3"/>
  <c r="AE37" i="3"/>
  <c r="AD337" i="3"/>
  <c r="AE337" i="3"/>
  <c r="AD168" i="3"/>
  <c r="AE168" i="3"/>
  <c r="AE591" i="3"/>
  <c r="AD591" i="3"/>
  <c r="AD511" i="3"/>
  <c r="AE511" i="3"/>
  <c r="AE637" i="3"/>
  <c r="AD637" i="3"/>
  <c r="AE873" i="3"/>
  <c r="AD873" i="3"/>
  <c r="AD279" i="3"/>
  <c r="AE279" i="3"/>
  <c r="AD561" i="3"/>
  <c r="AE561" i="3"/>
  <c r="AD464" i="3"/>
  <c r="AE464" i="3"/>
  <c r="AE930" i="3"/>
  <c r="AD930" i="3"/>
  <c r="AE291" i="3"/>
  <c r="AD291" i="3"/>
  <c r="AE728" i="3"/>
  <c r="AD728" i="3"/>
  <c r="AD557" i="3"/>
  <c r="AE557" i="3"/>
  <c r="AE112" i="3"/>
  <c r="AD112" i="3"/>
  <c r="AD661" i="3"/>
  <c r="AE661" i="3"/>
  <c r="AE167" i="3"/>
  <c r="AD167" i="3"/>
  <c r="AD923" i="3"/>
  <c r="AE923" i="3"/>
  <c r="AE485" i="3"/>
  <c r="AD485" i="3"/>
  <c r="AD315" i="3"/>
  <c r="AE315" i="3"/>
  <c r="AE806" i="3"/>
  <c r="AD806" i="3"/>
  <c r="AD67" i="3"/>
  <c r="AE67" i="3"/>
  <c r="AE525" i="3"/>
  <c r="AD525" i="3"/>
  <c r="AE446" i="3"/>
  <c r="AD446" i="3"/>
  <c r="AE190" i="3"/>
  <c r="AD190" i="3"/>
  <c r="AE541" i="3"/>
  <c r="AD541" i="3"/>
  <c r="AD735" i="3"/>
  <c r="AE735" i="3"/>
  <c r="AE880" i="3"/>
  <c r="AD880" i="3"/>
  <c r="AD570" i="3"/>
  <c r="AE570" i="3"/>
  <c r="AD260" i="3"/>
  <c r="AE260" i="3"/>
  <c r="AD209" i="3"/>
  <c r="AE209" i="3"/>
  <c r="AE614" i="3"/>
  <c r="AD614" i="3"/>
  <c r="AE327" i="3"/>
  <c r="AD327" i="3"/>
  <c r="AD102" i="3"/>
  <c r="AE102" i="3"/>
  <c r="AD720" i="3"/>
  <c r="AE720" i="3"/>
  <c r="AD793" i="3"/>
  <c r="AE793" i="3"/>
  <c r="AE765" i="3"/>
  <c r="AD765" i="3"/>
  <c r="AD943" i="3"/>
  <c r="AE943" i="3"/>
  <c r="AE656" i="3"/>
  <c r="AD656" i="3"/>
  <c r="AE47" i="3"/>
  <c r="AD47" i="3"/>
  <c r="AD791" i="3"/>
  <c r="AE791" i="3"/>
  <c r="AD374" i="3"/>
  <c r="AE374" i="3"/>
  <c r="AE351" i="3"/>
  <c r="AD351" i="3"/>
  <c r="AE39" i="3"/>
  <c r="AD39" i="3"/>
  <c r="AD787" i="3"/>
  <c r="AE787" i="3"/>
  <c r="AE488" i="3"/>
  <c r="AD488" i="3"/>
  <c r="AE934" i="3"/>
  <c r="AD934" i="3"/>
  <c r="AD73" i="3"/>
  <c r="AE73" i="3"/>
  <c r="AE375" i="3"/>
  <c r="AD375" i="3"/>
  <c r="AE60" i="3"/>
  <c r="AD60" i="3"/>
  <c r="AC11" i="3" l="1"/>
</calcChain>
</file>

<file path=xl/sharedStrings.xml><?xml version="1.0" encoding="utf-8"?>
<sst xmlns="http://schemas.openxmlformats.org/spreadsheetml/2006/main" count="10414" uniqueCount="2382">
  <si>
    <t> 05.11.1983 04:19 </t>
  </si>
  <si>
    <t>2445646.419 </t>
  </si>
  <si>
    <t> 07.11.1983 22:03 </t>
  </si>
  <si>
    <t>2445672.376 </t>
  </si>
  <si>
    <t> 03.12.1983 21:01 </t>
  </si>
  <si>
    <t>2445672.384 </t>
  </si>
  <si>
    <t> 03.12.1983 21:12 </t>
  </si>
  <si>
    <t> J.Borovicka </t>
  </si>
  <si>
    <t>2445672.391 </t>
  </si>
  <si>
    <t> 03.12.1983 21:23 </t>
  </si>
  <si>
    <t>2445694.250 </t>
  </si>
  <si>
    <t> 25.12.1983 18:00 </t>
  </si>
  <si>
    <t> BBS 70 </t>
  </si>
  <si>
    <t>2445698.339 </t>
  </si>
  <si>
    <t> 29.12.1983 20:08 </t>
  </si>
  <si>
    <t>2445698.345 </t>
  </si>
  <si>
    <t> 29.12.1983 20:16 </t>
  </si>
  <si>
    <t>2445750.299 </t>
  </si>
  <si>
    <t> 19.02.1984 19:10 </t>
  </si>
  <si>
    <t> BBS 71 </t>
  </si>
  <si>
    <t>2445780.369 </t>
  </si>
  <si>
    <t> 20.03.1984 20:51 </t>
  </si>
  <si>
    <t>2445810.432 </t>
  </si>
  <si>
    <t> 19.04.1984 22:22 </t>
  </si>
  <si>
    <t> BRNO 27 </t>
  </si>
  <si>
    <t>2445810.440 </t>
  </si>
  <si>
    <t> 19.04.1984 22:33 </t>
  </si>
  <si>
    <t> BBS 72 </t>
  </si>
  <si>
    <t>2445821.375 </t>
  </si>
  <si>
    <t> 30.04.1984 21:00 </t>
  </si>
  <si>
    <t>2445892.452 </t>
  </si>
  <si>
    <t> 10.07.1984 22:50 </t>
  </si>
  <si>
    <t> BBS 73 </t>
  </si>
  <si>
    <t>2445903.380 </t>
  </si>
  <si>
    <t> 21.07.1984 21:07 </t>
  </si>
  <si>
    <t>2445933.456 </t>
  </si>
  <si>
    <t> 20.08.1984 22:56 </t>
  </si>
  <si>
    <t> T.Brelstaff </t>
  </si>
  <si>
    <t> VSSC 61.17 </t>
  </si>
  <si>
    <t>2445933.460 </t>
  </si>
  <si>
    <t> 20.08.1984 23:02 </t>
  </si>
  <si>
    <t>2445944.384 </t>
  </si>
  <si>
    <t> 31.08.1984 21:12 </t>
  </si>
  <si>
    <t> BBS 74 </t>
  </si>
  <si>
    <t>2445974.460 </t>
  </si>
  <si>
    <t> 30.09.1984 23:02 </t>
  </si>
  <si>
    <t>2445993.600 </t>
  </si>
  <si>
    <t> 20.10.1984 02:24 </t>
  </si>
  <si>
    <t>2446007.267 </t>
  </si>
  <si>
    <t> 02.11.1984 18:24 </t>
  </si>
  <si>
    <t>2446033.243 </t>
  </si>
  <si>
    <t> 28.11.1984 17:49 </t>
  </si>
  <si>
    <t>2446034.608 </t>
  </si>
  <si>
    <t> 30.11.1984 02:35 </t>
  </si>
  <si>
    <t>2446038.704 </t>
  </si>
  <si>
    <t> 04.12.1984 04:53 </t>
  </si>
  <si>
    <t>2446082.445 </t>
  </si>
  <si>
    <t> 16.01.1985 22:40 </t>
  </si>
  <si>
    <t> M.Varady </t>
  </si>
  <si>
    <t>2446093.386 </t>
  </si>
  <si>
    <t> 27.01.1985 21:15 </t>
  </si>
  <si>
    <t> BBS 76 </t>
  </si>
  <si>
    <t>2446105.686 </t>
  </si>
  <si>
    <t> 09.02.1985 04:27 </t>
  </si>
  <si>
    <t> R.Hill </t>
  </si>
  <si>
    <t>2446119.361 </t>
  </si>
  <si>
    <t> 22.02.1985 20:39 </t>
  </si>
  <si>
    <t> 0.016 </t>
  </si>
  <si>
    <t>2446142.592 </t>
  </si>
  <si>
    <t> 18.03.1985 02:12 </t>
  </si>
  <si>
    <t>2446273.812 </t>
  </si>
  <si>
    <t> 27.07.1985 07:29 </t>
  </si>
  <si>
    <t>2446280.641 </t>
  </si>
  <si>
    <t> 03.08.1985 03:23 </t>
  </si>
  <si>
    <t>2446295.683 </t>
  </si>
  <si>
    <t> 18.08.1985 04:23 </t>
  </si>
  <si>
    <t>2446298.420 </t>
  </si>
  <si>
    <t> 20.08.1985 22:04 </t>
  </si>
  <si>
    <t> 0.014 </t>
  </si>
  <si>
    <t> BBS 78 </t>
  </si>
  <si>
    <t>2446321.648 </t>
  </si>
  <si>
    <t> 13.09.1985 03:33 </t>
  </si>
  <si>
    <t>2446350.351 </t>
  </si>
  <si>
    <t> 11.10.1985 20:25 </t>
  </si>
  <si>
    <t>2446377.693 </t>
  </si>
  <si>
    <t> 08.11.1985 04:37 </t>
  </si>
  <si>
    <t>2446380.423 </t>
  </si>
  <si>
    <t> 10.11.1985 22:09 </t>
  </si>
  <si>
    <t> VSSC 63.23 </t>
  </si>
  <si>
    <t>2446387.262 </t>
  </si>
  <si>
    <t> 17.11.1985 18:17 </t>
  </si>
  <si>
    <t>2446392.725 </t>
  </si>
  <si>
    <t> 23.11.1985 05:24 </t>
  </si>
  <si>
    <t>2446402.290 </t>
  </si>
  <si>
    <t> 02.12.1985 18:57 </t>
  </si>
  <si>
    <t> BBS 79 </t>
  </si>
  <si>
    <t>2446402.293 </t>
  </si>
  <si>
    <t> 02.12.1985 19:01 </t>
  </si>
  <si>
    <t>2446403.664 </t>
  </si>
  <si>
    <t> 04.12.1985 03:56 </t>
  </si>
  <si>
    <t>2446411.860 </t>
  </si>
  <si>
    <t> 12.12.1985 08:38 </t>
  </si>
  <si>
    <t> P.Atwood </t>
  </si>
  <si>
    <t>2446414.599 </t>
  </si>
  <si>
    <t> 15.12.1985 02:22 </t>
  </si>
  <si>
    <t>2446417.330 </t>
  </si>
  <si>
    <t> 17.12.1985 19:55 </t>
  </si>
  <si>
    <t>2446418.698 </t>
  </si>
  <si>
    <t> 19.12.1985 04:45 </t>
  </si>
  <si>
    <t>2446455.607 </t>
  </si>
  <si>
    <t> 25.01.1986 02:34 </t>
  </si>
  <si>
    <t>2446626.460 </t>
  </si>
  <si>
    <t> 14.07.1986 23:02 </t>
  </si>
  <si>
    <t> L.Sedlak </t>
  </si>
  <si>
    <t> BRNO 28 </t>
  </si>
  <si>
    <t>2446626.464 </t>
  </si>
  <si>
    <t> 14.07.1986 23:08 </t>
  </si>
  <si>
    <t> BBS 80 </t>
  </si>
  <si>
    <t>2446641.505 </t>
  </si>
  <si>
    <t> 30.07.1986 00:07 </t>
  </si>
  <si>
    <t> VSSC 66.35 </t>
  </si>
  <si>
    <t>2446667.466 </t>
  </si>
  <si>
    <t> 24.08.1986 23:11 </t>
  </si>
  <si>
    <t>2446701.644 </t>
  </si>
  <si>
    <t> 28.09.1986 03:27 </t>
  </si>
  <si>
    <t>2446704.380 </t>
  </si>
  <si>
    <t> 30.09.1986 21:07 </t>
  </si>
  <si>
    <t>2446708.480 </t>
  </si>
  <si>
    <t> 04.10.1986 23:31 </t>
  </si>
  <si>
    <t> BBS 82 </t>
  </si>
  <si>
    <t>2446712.579 </t>
  </si>
  <si>
    <t> 09.10.1986 01:53 </t>
  </si>
  <si>
    <t>2446734.442 </t>
  </si>
  <si>
    <t> 30.10.1986 22:36 </t>
  </si>
  <si>
    <t> G.Kirby </t>
  </si>
  <si>
    <t>2446735.818 </t>
  </si>
  <si>
    <t> 01.11.1986 07:37 </t>
  </si>
  <si>
    <t>2446745.383 </t>
  </si>
  <si>
    <t> 10.11.1986 21:11 </t>
  </si>
  <si>
    <t>2446764.520 </t>
  </si>
  <si>
    <t> 30.11.1986 00:28 </t>
  </si>
  <si>
    <t>2446768.621 </t>
  </si>
  <si>
    <t> 04.12.1986 02:54 </t>
  </si>
  <si>
    <t>2446779.555 </t>
  </si>
  <si>
    <t> 15.12.1986 01:19 </t>
  </si>
  <si>
    <t>2446797.324 </t>
  </si>
  <si>
    <t> 01.01.1987 19:46 </t>
  </si>
  <si>
    <t> BBS 83 </t>
  </si>
  <si>
    <t>2446809.629 </t>
  </si>
  <si>
    <t> 14.01.1987 03:05 </t>
  </si>
  <si>
    <t>2446835.596 </t>
  </si>
  <si>
    <t> 09.02.1987 02:18 </t>
  </si>
  <si>
    <t> P.Sventek </t>
  </si>
  <si>
    <t>2446849.267 </t>
  </si>
  <si>
    <t> 22.02.1987 18:24 </t>
  </si>
  <si>
    <t>2446857.465 </t>
  </si>
  <si>
    <t> 02.03.1987 23:09 </t>
  </si>
  <si>
    <t> VSSC 70.19 </t>
  </si>
  <si>
    <t>2446939.476 </t>
  </si>
  <si>
    <t> 23.05.1987 23:25 </t>
  </si>
  <si>
    <t> I.Middlemist </t>
  </si>
  <si>
    <t>2447029.692 </t>
  </si>
  <si>
    <t> 22.08.1987 04:36 </t>
  </si>
  <si>
    <t>2447032.425 </t>
  </si>
  <si>
    <t> 24.08.1987 22:12 </t>
  </si>
  <si>
    <t> O.Rehacek </t>
  </si>
  <si>
    <t> BRNO 30 </t>
  </si>
  <si>
    <t>2447032.437 </t>
  </si>
  <si>
    <t> 24.08.1987 22:29 </t>
  </si>
  <si>
    <t> 0.020 </t>
  </si>
  <si>
    <t>2447040.628 </t>
  </si>
  <si>
    <t> 02.09.1987 03:04 </t>
  </si>
  <si>
    <t>2447081.632 </t>
  </si>
  <si>
    <t> 13.10.1987 03:10 </t>
  </si>
  <si>
    <t>2447085.738 </t>
  </si>
  <si>
    <t> 17.10.1987 05:42 </t>
  </si>
  <si>
    <t>2447088.474 </t>
  </si>
  <si>
    <t> 19.10.1987 23:22 </t>
  </si>
  <si>
    <t> BBS 86 </t>
  </si>
  <si>
    <t>2447111.705 </t>
  </si>
  <si>
    <t> 12.11.1987 04:55 </t>
  </si>
  <si>
    <t>2447118.541 </t>
  </si>
  <si>
    <t> 19.11.1987 00:59 </t>
  </si>
  <si>
    <t>2447151.343 </t>
  </si>
  <si>
    <t> 21.12.1987 20:13 </t>
  </si>
  <si>
    <t>2447151.352 </t>
  </si>
  <si>
    <t> 21.12.1987 20:26 </t>
  </si>
  <si>
    <t>2447152.714 </t>
  </si>
  <si>
    <t> 23.12.1987 05:08 </t>
  </si>
  <si>
    <t>2447203.295 </t>
  </si>
  <si>
    <t> 11.02.1988 19:04 </t>
  </si>
  <si>
    <t> 0.019 </t>
  </si>
  <si>
    <t> BBS 88 </t>
  </si>
  <si>
    <t>2447207.385 </t>
  </si>
  <si>
    <t> 15.02.1988 21:14 </t>
  </si>
  <si>
    <t> B.Koch </t>
  </si>
  <si>
    <t>BAVM 52 </t>
  </si>
  <si>
    <t>2447263.434 </t>
  </si>
  <si>
    <t> 11.04.1988 22:24 </t>
  </si>
  <si>
    <t> BBS 89 </t>
  </si>
  <si>
    <t>2447316.742 </t>
  </si>
  <si>
    <t> 04.06.1988 05:48 </t>
  </si>
  <si>
    <t>2447330.411 </t>
  </si>
  <si>
    <t> 17.06.1988 21:51 </t>
  </si>
  <si>
    <t> E.Blättler </t>
  </si>
  <si>
    <t>2447371.417 </t>
  </si>
  <si>
    <t> 28.07.1988 22:00 </t>
  </si>
  <si>
    <t> R.Santler </t>
  </si>
  <si>
    <t>2447379.611 </t>
  </si>
  <si>
    <t> 06.08.1988 02:39 </t>
  </si>
  <si>
    <t>2447401.482 </t>
  </si>
  <si>
    <t> 27.08.1988 23:34 </t>
  </si>
  <si>
    <t>2447409.687 </t>
  </si>
  <si>
    <t> 05.09.1988 04:29 </t>
  </si>
  <si>
    <t>2447412.427 </t>
  </si>
  <si>
    <t> 07.09.1988 22:14 </t>
  </si>
  <si>
    <t>2447420.622 </t>
  </si>
  <si>
    <t> 16.09.1988 02:55 </t>
  </si>
  <si>
    <t>2447435.660 </t>
  </si>
  <si>
    <t> 01.10.1988 03:50 </t>
  </si>
  <si>
    <t> M.Smith </t>
  </si>
  <si>
    <t>2447446.594 </t>
  </si>
  <si>
    <t> 12.10.1988 02:15 </t>
  </si>
  <si>
    <t>2447460.259 </t>
  </si>
  <si>
    <t> 25.10.1988 18:12 </t>
  </si>
  <si>
    <t> BBS 90 </t>
  </si>
  <si>
    <t>2447476.661 </t>
  </si>
  <si>
    <t> 11.11.1988 03:51 </t>
  </si>
  <si>
    <t>2447498.534 </t>
  </si>
  <si>
    <t> 03.12.1988 00:48 </t>
  </si>
  <si>
    <t>2447506.739 </t>
  </si>
  <si>
    <t> 11.12.1988 05:44 </t>
  </si>
  <si>
    <t>2447542.277 </t>
  </si>
  <si>
    <t> 15.01.1989 18:38 </t>
  </si>
  <si>
    <t> BBS 91 </t>
  </si>
  <si>
    <t>2447554.576 </t>
  </si>
  <si>
    <t> 28.01.1989 01:49 </t>
  </si>
  <si>
    <t>2447557.310 </t>
  </si>
  <si>
    <t> 30.01.1989 19:26 </t>
  </si>
  <si>
    <t>2447569.608 </t>
  </si>
  <si>
    <t> 12.02.1989 02:35 </t>
  </si>
  <si>
    <t>2447613.350 </t>
  </si>
  <si>
    <t> 27.03.1989 20:24 </t>
  </si>
  <si>
    <t> W.Blendin </t>
  </si>
  <si>
    <t>2447613.351 </t>
  </si>
  <si>
    <t> 27.03.1989 20:25 </t>
  </si>
  <si>
    <t>2447613.355 </t>
  </si>
  <si>
    <t> 27.03.1989 20:31 </t>
  </si>
  <si>
    <t> A.Stuhl </t>
  </si>
  <si>
    <t> BRNO 31 </t>
  </si>
  <si>
    <t>2447654.373 </t>
  </si>
  <si>
    <t> 07.05.1989 20:57 </t>
  </si>
  <si>
    <t> 0.028 </t>
  </si>
  <si>
    <t>2447725.442 </t>
  </si>
  <si>
    <t> 17.07.1989 22:36 </t>
  </si>
  <si>
    <t> F.Hroch </t>
  </si>
  <si>
    <t>2447744.561 </t>
  </si>
  <si>
    <t> 06.08.1989 01:27 </t>
  </si>
  <si>
    <t> BBS 92 </t>
  </si>
  <si>
    <t>2447751.406 </t>
  </si>
  <si>
    <t> 12.08.1989 21:44 </t>
  </si>
  <si>
    <t> VSSC 73 </t>
  </si>
  <si>
    <t>2447789.683 </t>
  </si>
  <si>
    <t> 20.09.1989 04:23 </t>
  </si>
  <si>
    <t> 0.018 </t>
  </si>
  <si>
    <t>2447803.347 </t>
  </si>
  <si>
    <t> 03.10.1989 20:19 </t>
  </si>
  <si>
    <t>2447818.390 </t>
  </si>
  <si>
    <t> 18.10.1989 21:21 </t>
  </si>
  <si>
    <t> BBS 93 </t>
  </si>
  <si>
    <t>2447856.659 </t>
  </si>
  <si>
    <t> 26.11.1989 03:48 </t>
  </si>
  <si>
    <t>2447859.388 </t>
  </si>
  <si>
    <t> 28.11.1989 21:18 </t>
  </si>
  <si>
    <t>2447911.335 </t>
  </si>
  <si>
    <t> 19.01.1990 20:02 </t>
  </si>
  <si>
    <t> BBS 94 </t>
  </si>
  <si>
    <t>2447967.371 </t>
  </si>
  <si>
    <t> 16.03.1990 20:54 </t>
  </si>
  <si>
    <t>2448094.497 </t>
  </si>
  <si>
    <t> 21.07.1990 23:55 </t>
  </si>
  <si>
    <t> BBS 96 </t>
  </si>
  <si>
    <t>2448131.414 </t>
  </si>
  <si>
    <t> 27.08.1990 21:56 </t>
  </si>
  <si>
    <t> 0.030 </t>
  </si>
  <si>
    <t>2448146.442 </t>
  </si>
  <si>
    <t> 11.09.1990 22:36 </t>
  </si>
  <si>
    <t> 0.023 </t>
  </si>
  <si>
    <t>2448154.645 </t>
  </si>
  <si>
    <t> 20.09.1990 03:28 </t>
  </si>
  <si>
    <t>2448158.743 </t>
  </si>
  <si>
    <t> 24.09.1990 05:49 </t>
  </si>
  <si>
    <t> 0.022 </t>
  </si>
  <si>
    <t>2448187.445 </t>
  </si>
  <si>
    <t> 22.10.1990 22:40 </t>
  </si>
  <si>
    <t>2448191.543 </t>
  </si>
  <si>
    <t> 27.10.1990 01:01 </t>
  </si>
  <si>
    <t>2448236.651 </t>
  </si>
  <si>
    <t> 11.12.1990 03:37 </t>
  </si>
  <si>
    <t>2448251.693 </t>
  </si>
  <si>
    <t> 26.12.1990 04:37 </t>
  </si>
  <si>
    <t>2448265.361 </t>
  </si>
  <si>
    <t> 08.01.1991 20:39 </t>
  </si>
  <si>
    <t> BBS 97 </t>
  </si>
  <si>
    <t>2448306.359 </t>
  </si>
  <si>
    <t> 18.02.1991 20:36 </t>
  </si>
  <si>
    <t> G.Maintz </t>
  </si>
  <si>
    <t>BAVM 59 </t>
  </si>
  <si>
    <t>2448332.336 </t>
  </si>
  <si>
    <t> 16.03.1991 20:03 </t>
  </si>
  <si>
    <t>2448433.482 </t>
  </si>
  <si>
    <t> 25.06.1991 23:34 </t>
  </si>
  <si>
    <t> BBS 98 </t>
  </si>
  <si>
    <t>2448471.759 </t>
  </si>
  <si>
    <t> 03.08.1991 06:12 </t>
  </si>
  <si>
    <t>2448482.694 </t>
  </si>
  <si>
    <t> 14.08.1991 04:39 </t>
  </si>
  <si>
    <t>2448496.366 </t>
  </si>
  <si>
    <t> 27.08.1991 20:47 </t>
  </si>
  <si>
    <t> 0.027 </t>
  </si>
  <si>
    <t>2448500.466 </t>
  </si>
  <si>
    <t> 31.08.1991 23:11 </t>
  </si>
  <si>
    <t>2448538.735 </t>
  </si>
  <si>
    <t> 09.10.1991 05:38 </t>
  </si>
  <si>
    <t>2448545.580 </t>
  </si>
  <si>
    <t> 16.10.1991 01:55 </t>
  </si>
  <si>
    <t> BBS 99 </t>
  </si>
  <si>
    <t>2448548.311 </t>
  </si>
  <si>
    <t> 18.10.1991 19:27 </t>
  </si>
  <si>
    <t>2448601.615 </t>
  </si>
  <si>
    <t> 11.12.1991 02:45 </t>
  </si>
  <si>
    <t>2448619.361 </t>
  </si>
  <si>
    <t> 28.12.1991 20:39 </t>
  </si>
  <si>
    <t> P.Louzilova </t>
  </si>
  <si>
    <t> M.Rottenborn </t>
  </si>
  <si>
    <t>2448619.362 </t>
  </si>
  <si>
    <t> 28.12.1991 20:41 </t>
  </si>
  <si>
    <t> P.Smolik </t>
  </si>
  <si>
    <t>2448619.370 </t>
  </si>
  <si>
    <t> 28.12.1991 20:52 </t>
  </si>
  <si>
    <t> M.Rehor </t>
  </si>
  <si>
    <t>2448619.374 </t>
  </si>
  <si>
    <t> 28.12.1991 20:58 </t>
  </si>
  <si>
    <t> L.Honzik </t>
  </si>
  <si>
    <t>2448619.377 </t>
  </si>
  <si>
    <t> 28.12.1991 21:02 </t>
  </si>
  <si>
    <t> A.Kratochvil </t>
  </si>
  <si>
    <t>2448619.386 </t>
  </si>
  <si>
    <t> 28.12.1991 21:15 </t>
  </si>
  <si>
    <t> M.Zibar </t>
  </si>
  <si>
    <t>2448619.392 </t>
  </si>
  <si>
    <t> 28.12.1991 21:24 </t>
  </si>
  <si>
    <t> BBS 100 </t>
  </si>
  <si>
    <t>2448645.354 </t>
  </si>
  <si>
    <t> 23.01.1992 20:29 </t>
  </si>
  <si>
    <t>2448683.626 </t>
  </si>
  <si>
    <t> 02.03.1992 03:01 </t>
  </si>
  <si>
    <t> AOEB 4 </t>
  </si>
  <si>
    <t>2448830.493 </t>
  </si>
  <si>
    <t> 26.07.1992 23:49 </t>
  </si>
  <si>
    <t> -0.047 </t>
  </si>
  <si>
    <t> T.Marek </t>
  </si>
  <si>
    <t>2448843.550 </t>
  </si>
  <si>
    <t> 09.08.1992 01:12 </t>
  </si>
  <si>
    <t> BBS 102 </t>
  </si>
  <si>
    <t>2448850.387 </t>
  </si>
  <si>
    <t> 15.08.1992 21:17 </t>
  </si>
  <si>
    <t>2448888.663 </t>
  </si>
  <si>
    <t> 23.09.1992 03:54 </t>
  </si>
  <si>
    <t>2448891.400 </t>
  </si>
  <si>
    <t> 25.09.1992 21:36 </t>
  </si>
  <si>
    <t> 0.035 </t>
  </si>
  <si>
    <t>2448914.633 </t>
  </si>
  <si>
    <t> 19.10.1992 03:11 </t>
  </si>
  <si>
    <t>2449007.582 </t>
  </si>
  <si>
    <t> 20.01.1993 01:58 </t>
  </si>
  <si>
    <t> 0.032 </t>
  </si>
  <si>
    <t>2449007.583 </t>
  </si>
  <si>
    <t> 20.01.1993 01:59 </t>
  </si>
  <si>
    <t> 0.033 </t>
  </si>
  <si>
    <t>2449008.947 </t>
  </si>
  <si>
    <t> 21.01.1993 10:43 </t>
  </si>
  <si>
    <t>AU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</si>
  <si>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</si>
  <si>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</si>
  <si>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</si>
  <si>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</si>
  <si>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</si>
  <si>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</si>
  <si>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</si>
  <si>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</si>
  <si>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</si>
  <si>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</si>
  <si>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</si>
  <si>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Q resid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</si>
  <si>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</si>
  <si>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</si>
  <si>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</si>
  <si>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</si>
  <si>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</si>
  <si>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</si>
  <si>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</si>
  <si>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</si>
  <si>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</si>
  <si>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</si>
  <si>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</si>
  <si>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</si>
  <si>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</si>
  <si>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</si>
  <si>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</si>
  <si>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</si>
  <si>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</si>
  <si>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</si>
  <si>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</si>
  <si>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</si>
  <si>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</si>
  <si>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</si>
  <si>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</si>
  <si>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</si>
  <si>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</si>
  <si>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</si>
  <si>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</si>
  <si>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</si>
  <si>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</si>
  <si>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</si>
  <si>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</si>
  <si>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</si>
  <si>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</si>
  <si>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LTE Resid</t>
  </si>
  <si>
    <t>Q. resid</t>
  </si>
  <si>
    <r>
      <t>wt.diff</t>
    </r>
    <r>
      <rPr>
        <b/>
        <vertAlign val="superscript"/>
        <sz val="10"/>
        <rFont val="Arial"/>
        <family val="2"/>
      </rPr>
      <t>2</t>
    </r>
  </si>
  <si>
    <t>M</t>
  </si>
  <si>
    <t>days/year</t>
  </si>
  <si>
    <t> K.Hirosawa </t>
  </si>
  <si>
    <t>VSB 47 </t>
  </si>
  <si>
    <t>2449066.355 </t>
  </si>
  <si>
    <t> 19.03.1993 20:31 </t>
  </si>
  <si>
    <t> BBS 103 </t>
  </si>
  <si>
    <t>2449220.816 </t>
  </si>
  <si>
    <t> 21.08.1993 07:35 </t>
  </si>
  <si>
    <t>2449268.659 </t>
  </si>
  <si>
    <t> 08.10.1993 03:48 </t>
  </si>
  <si>
    <t>2449443.625 </t>
  </si>
  <si>
    <t> 01.04.1994 03:00 </t>
  </si>
  <si>
    <t>2449581.675 </t>
  </si>
  <si>
    <t> 17.08.1994 04:12 </t>
  </si>
  <si>
    <t> 0.038 </t>
  </si>
  <si>
    <t>2449607.640 </t>
  </si>
  <si>
    <t> 12.09.1994 03:21 </t>
  </si>
  <si>
    <t> BBS 107 </t>
  </si>
  <si>
    <t>2449607.649 </t>
  </si>
  <si>
    <t> 12.09.1994 03:34 </t>
  </si>
  <si>
    <t>2449659.588 </t>
  </si>
  <si>
    <t> 03.11.1994 02:06 </t>
  </si>
  <si>
    <t>2449691.03 </t>
  </si>
  <si>
    <t> 04.12.1994 12:43 </t>
  </si>
  <si>
    <t> 0.04 </t>
  </si>
  <si>
    <t> Y.Sekino </t>
  </si>
  <si>
    <t>2449767.574 </t>
  </si>
  <si>
    <t> 19.02.1995 01:46 </t>
  </si>
  <si>
    <t>2449789.439 </t>
  </si>
  <si>
    <t> 12.03.1995 22:32 </t>
  </si>
  <si>
    <t> BBS 109 </t>
  </si>
  <si>
    <t>2449860.514 </t>
  </si>
  <si>
    <t> 23.05.1995 00:20 </t>
  </si>
  <si>
    <t>2449920.664 </t>
  </si>
  <si>
    <t> 22.07.1995 03:56 </t>
  </si>
  <si>
    <t>2449927.4864 </t>
  </si>
  <si>
    <t> 28.07.1995 23:40 </t>
  </si>
  <si>
    <t> 0.0307 </t>
  </si>
  <si>
    <t> S.Gojdic </t>
  </si>
  <si>
    <t> BRNO 32 </t>
  </si>
  <si>
    <t>2449928.868 </t>
  </si>
  <si>
    <t> 30.07.1995 08:49 </t>
  </si>
  <si>
    <t> 0.045 </t>
  </si>
  <si>
    <t>2449965.769 </t>
  </si>
  <si>
    <t> 05.09.1995 06:27 </t>
  </si>
  <si>
    <t>2449990.376 </t>
  </si>
  <si>
    <t> 29.09.1995 21:01 </t>
  </si>
  <si>
    <t> BBS 111 </t>
  </si>
  <si>
    <t>2449990.378 </t>
  </si>
  <si>
    <t> 29.09.1995 21:04 </t>
  </si>
  <si>
    <t> 0.046 </t>
  </si>
  <si>
    <t> BBS 110 </t>
  </si>
  <si>
    <t>2450001.309 </t>
  </si>
  <si>
    <t> 10.10.1995 19:24 </t>
  </si>
  <si>
    <t>2450013.615 </t>
  </si>
  <si>
    <t> 23.10.1995 02:45 </t>
  </si>
  <si>
    <t>2450054.619 </t>
  </si>
  <si>
    <t> 03.12.1995 02:51 </t>
  </si>
  <si>
    <t>2450110.663 </t>
  </si>
  <si>
    <t> 28.01.1996 03:54 </t>
  </si>
  <si>
    <t>2450150.296 </t>
  </si>
  <si>
    <t> 07.03.1996 19:06 </t>
  </si>
  <si>
    <t>2450180.373 </t>
  </si>
  <si>
    <t> 06.04.1996 20:57 </t>
  </si>
  <si>
    <t> BBS 112 </t>
  </si>
  <si>
    <t>2450308.859 </t>
  </si>
  <si>
    <t> 13.08.1996 08:36 </t>
  </si>
  <si>
    <t>2450311.601 </t>
  </si>
  <si>
    <t> 16.08.1996 02:25 </t>
  </si>
  <si>
    <t> 0.054 </t>
  </si>
  <si>
    <t> BBS 113 </t>
  </si>
  <si>
    <t>2450326.632 </t>
  </si>
  <si>
    <t> 31.08.1996 03:10 </t>
  </si>
  <si>
    <t> 0.049 </t>
  </si>
  <si>
    <t>2450355.325 </t>
  </si>
  <si>
    <t> 28.09.1996 19:48 </t>
  </si>
  <si>
    <t>2450370.377 </t>
  </si>
  <si>
    <t> 13.10.1996 21:02 </t>
  </si>
  <si>
    <t>2450396.348 </t>
  </si>
  <si>
    <t> 08.11.1996 20:21 </t>
  </si>
  <si>
    <t> 0.055 </t>
  </si>
  <si>
    <t> BBS 114 </t>
  </si>
  <si>
    <t>2450422.318 </t>
  </si>
  <si>
    <t> 04.12.1996 19:37 </t>
  </si>
  <si>
    <t>2450482.456 </t>
  </si>
  <si>
    <t> 02.02.1997 22:56 </t>
  </si>
  <si>
    <t>2450489.297 </t>
  </si>
  <si>
    <t> 09.02.1997 19:07 </t>
  </si>
  <si>
    <t> 0.056 </t>
  </si>
  <si>
    <t>2450519.362 </t>
  </si>
  <si>
    <t> 11.03.1997 20:41 </t>
  </si>
  <si>
    <t>2450519.366 </t>
  </si>
  <si>
    <t> 11.03.1997 20:47 </t>
  </si>
  <si>
    <t>2450546.705 </t>
  </si>
  <si>
    <t> 08.04.1997 04:55 </t>
  </si>
  <si>
    <t>2450557.629 </t>
  </si>
  <si>
    <t> 19.04.1997 03:05 </t>
  </si>
  <si>
    <t> BBS 115 </t>
  </si>
  <si>
    <t>2450632.816 </t>
  </si>
  <si>
    <t> 03.07.1997 07:35 </t>
  </si>
  <si>
    <t> 0.053 </t>
  </si>
  <si>
    <t> AOEB 6 </t>
  </si>
  <si>
    <t>2450669.725 </t>
  </si>
  <si>
    <t> 09.08.1997 05:24 </t>
  </si>
  <si>
    <t> 0.057 </t>
  </si>
  <si>
    <t>2450672.455 </t>
  </si>
  <si>
    <t> 11.08.1997 22:55 </t>
  </si>
  <si>
    <t>2450695.693 </t>
  </si>
  <si>
    <t> 04.09.1997 04:37 </t>
  </si>
  <si>
    <t>2450706.630 </t>
  </si>
  <si>
    <t> 15.09.1997 03:07 </t>
  </si>
  <si>
    <t>C </t>
  </si>
  <si>
    <t>ns</t>
  </si>
  <si>
    <t> S.Cook </t>
  </si>
  <si>
    <t>2450732.597 </t>
  </si>
  <si>
    <t> 11.10.1997 02:19 </t>
  </si>
  <si>
    <t>2450750.370 </t>
  </si>
  <si>
    <t> 28.10.1997 20:52 </t>
  </si>
  <si>
    <t> BBS 116 </t>
  </si>
  <si>
    <t>2450750.3718 </t>
  </si>
  <si>
    <t> 28.10.1997 20:55 </t>
  </si>
  <si>
    <t> 0.0580 </t>
  </si>
  <si>
    <t>RHN 2021</t>
  </si>
  <si>
    <t> J.Safar </t>
  </si>
  <si>
    <t>IBVS 4887 </t>
  </si>
  <si>
    <t>2450761.301 </t>
  </si>
  <si>
    <t> 08.11.1997 19:13 </t>
  </si>
  <si>
    <t> 0.052 </t>
  </si>
  <si>
    <t>2450814.609 </t>
  </si>
  <si>
    <t> 01.01.1998 02:36 </t>
  </si>
  <si>
    <t>2450974.543 </t>
  </si>
  <si>
    <t> 10.06.1998 01:01 </t>
  </si>
  <si>
    <t> 0.062 </t>
  </si>
  <si>
    <t> BBS 118 </t>
  </si>
  <si>
    <t>2451079.786 </t>
  </si>
  <si>
    <t> 23.09.1998 06:51 </t>
  </si>
  <si>
    <t>2451101.655 </t>
  </si>
  <si>
    <t> 15.10.1998 03:43 </t>
  </si>
  <si>
    <t>2451104.3783 </t>
  </si>
  <si>
    <t> 17.10.1998 21:04 </t>
  </si>
  <si>
    <t> 0.0442 </t>
  </si>
  <si>
    <t>2451111.224 </t>
  </si>
  <si>
    <t> 24.10.1998 17:22 </t>
  </si>
  <si>
    <t> H.Maehara </t>
  </si>
  <si>
    <t>2451138.558 </t>
  </si>
  <si>
    <t> 21.11.1998 01:23 </t>
  </si>
  <si>
    <t>2451157.696 </t>
  </si>
  <si>
    <t> 10.12.1998 04:42 </t>
  </si>
  <si>
    <t>2451197.336 </t>
  </si>
  <si>
    <t> 18.01.1999 20:03 </t>
  </si>
  <si>
    <t> BBS 119 </t>
  </si>
  <si>
    <t>2451197.338 </t>
  </si>
  <si>
    <t> 18.01.1999 20:06 </t>
  </si>
  <si>
    <t> R.Meyer </t>
  </si>
  <si>
    <t>BAVM 122 </t>
  </si>
  <si>
    <t>2451224.675 </t>
  </si>
  <si>
    <t> 15.02.1999 04:12 </t>
  </si>
  <si>
    <t>2451276.618 </t>
  </si>
  <si>
    <t> 08.04.1999 02:49 </t>
  </si>
  <si>
    <t> 0.058 </t>
  </si>
  <si>
    <t>2451294.384 </t>
  </si>
  <si>
    <t> 25.04.1999 21:12 </t>
  </si>
  <si>
    <t> BBS 120 </t>
  </si>
  <si>
    <t>2451391.435 </t>
  </si>
  <si>
    <t> 31.07.1999 22:26 </t>
  </si>
  <si>
    <t>BAVM 131 </t>
  </si>
  <si>
    <t>2451407.836 </t>
  </si>
  <si>
    <t> 17.08.1999 08:03 </t>
  </si>
  <si>
    <t>2451429.707 </t>
  </si>
  <si>
    <t> 08.09.1999 04:58 </t>
  </si>
  <si>
    <t>2451429.710 </t>
  </si>
  <si>
    <t> 08.09.1999 05:02 </t>
  </si>
  <si>
    <t> 0.060 </t>
  </si>
  <si>
    <t> R.Berg </t>
  </si>
  <si>
    <t>2451432.436 </t>
  </si>
  <si>
    <t> 10.09.1999 22:27 </t>
  </si>
  <si>
    <t>2451432.441 </t>
  </si>
  <si>
    <t> 10.09.1999 22:35 </t>
  </si>
  <si>
    <t>2451440.644 </t>
  </si>
  <si>
    <t> 19.09.1999 03:27 </t>
  </si>
  <si>
    <t> 0.059 </t>
  </si>
  <si>
    <t>2451451.580 </t>
  </si>
  <si>
    <t> 30.09.1999 01:55 </t>
  </si>
  <si>
    <t>2451492.582 </t>
  </si>
  <si>
    <t> 10.11.1999 01:58 </t>
  </si>
  <si>
    <t>2451496.681 </t>
  </si>
  <si>
    <t> 14.11.1999 04:20 </t>
  </si>
  <si>
    <t>2451510.356 </t>
  </si>
  <si>
    <t> 27.11.1999 20:32 </t>
  </si>
  <si>
    <t> BBS 121 </t>
  </si>
  <si>
    <t>2451544.527 </t>
  </si>
  <si>
    <t> 01.01.2000 00:38 </t>
  </si>
  <si>
    <t>2451551.362 </t>
  </si>
  <si>
    <t> 07.01.2000 20:41 </t>
  </si>
  <si>
    <t> BBS 122 </t>
  </si>
  <si>
    <t>2451641.572 </t>
  </si>
  <si>
    <t> 07.04.2000 01:43 </t>
  </si>
  <si>
    <t>2451782.369 </t>
  </si>
  <si>
    <t> 25.08.2000 20:51 </t>
  </si>
  <si>
    <t> 0.066 </t>
  </si>
  <si>
    <t>BAVM 143 </t>
  </si>
  <si>
    <t>2451805.600 </t>
  </si>
  <si>
    <t> 18.09.2000 02:24 </t>
  </si>
  <si>
    <t> BBS 123 </t>
  </si>
  <si>
    <t>2451805.602 </t>
  </si>
  <si>
    <t> 18.09.2000 02:26 </t>
  </si>
  <si>
    <t> AOEB 8 </t>
  </si>
  <si>
    <t>2451887.619 </t>
  </si>
  <si>
    <t> 09.12.2000 02:51 </t>
  </si>
  <si>
    <t> C.Stephan </t>
  </si>
  <si>
    <t>2451898.553 </t>
  </si>
  <si>
    <t> 20.12.2000 01:16 </t>
  </si>
  <si>
    <t> 0.065 </t>
  </si>
  <si>
    <t> R.Hays </t>
  </si>
  <si>
    <t>2451901.284 </t>
  </si>
  <si>
    <t> 22.12.2000 18:48 </t>
  </si>
  <si>
    <t> BBS 124 </t>
  </si>
  <si>
    <t>2452140.4882 </t>
  </si>
  <si>
    <t> 18.08.2001 23:43 </t>
  </si>
  <si>
    <t> 0.0638 </t>
  </si>
  <si>
    <t>BAVM 158 </t>
  </si>
  <si>
    <t>2452185.594 </t>
  </si>
  <si>
    <t> 03.10.2001 02:15 </t>
  </si>
  <si>
    <t> 0.063 </t>
  </si>
  <si>
    <t> BBS 126 </t>
  </si>
  <si>
    <t>2452189.695 </t>
  </si>
  <si>
    <t> 07.10.2001 04:40 </t>
  </si>
  <si>
    <t>2452226.604 </t>
  </si>
  <si>
    <t> 13.11.2001 02:29 </t>
  </si>
  <si>
    <t> 0.067 </t>
  </si>
  <si>
    <t>2452230.702 </t>
  </si>
  <si>
    <t> 17.11.2001 04:50 </t>
  </si>
  <si>
    <t> 0.064 </t>
  </si>
  <si>
    <t> M.Simonsen </t>
  </si>
  <si>
    <t>2452230.7022 </t>
  </si>
  <si>
    <t> 17.11.2001 04:51 </t>
  </si>
  <si>
    <t> 0.0641 </t>
  </si>
  <si>
    <t> S.Dvorak </t>
  </si>
  <si>
    <t>2452230.708 </t>
  </si>
  <si>
    <t> 17.11.2001 04:59 </t>
  </si>
  <si>
    <t> 0.070 </t>
  </si>
  <si>
    <t> BBS 127 </t>
  </si>
  <si>
    <t>2452278.547 </t>
  </si>
  <si>
    <t> 04.01.2002 01:07 </t>
  </si>
  <si>
    <t> 0.068 </t>
  </si>
  <si>
    <t>2452319.552 </t>
  </si>
  <si>
    <t> 14.02.2002 01:14 </t>
  </si>
  <si>
    <t>2452323.652 </t>
  </si>
  <si>
    <t> 18.02.2002 03:38 </t>
  </si>
  <si>
    <t>2452398.834 </t>
  </si>
  <si>
    <t> 04.05.2002 08:00 </t>
  </si>
  <si>
    <t> B.Manske </t>
  </si>
  <si>
    <t>2452442.565 </t>
  </si>
  <si>
    <t> 17.06.2002 01:33 </t>
  </si>
  <si>
    <t> 0.061 </t>
  </si>
  <si>
    <t> BBS 128 </t>
  </si>
  <si>
    <t>2452464.44102 </t>
  </si>
  <si>
    <t> 08.07.2002 22:35 </t>
  </si>
  <si>
    <t> 0.06750 </t>
  </si>
  <si>
    <t>o</t>
  </si>
  <si>
    <t> R.Ehrenberger </t>
  </si>
  <si>
    <t>OEJV 0074 </t>
  </si>
  <si>
    <t>2452490.4170 </t>
  </si>
  <si>
    <t> 03.08.2002 22:00 </t>
  </si>
  <si>
    <t> 0.0729 </t>
  </si>
  <si>
    <t> O.Demircan et al. </t>
  </si>
  <si>
    <t>IBVS 5364 </t>
  </si>
  <si>
    <t>2452524.5838 </t>
  </si>
  <si>
    <t> 07.09.2002 02:00 </t>
  </si>
  <si>
    <t> 0.0678 </t>
  </si>
  <si>
    <t>2452535.5197 </t>
  </si>
  <si>
    <t> 18.09.2002 00:28 </t>
  </si>
  <si>
    <t> 0.0687 </t>
  </si>
  <si>
    <t>2452547.818 </t>
  </si>
  <si>
    <t> 30.09.2002 07:37 </t>
  </si>
  <si>
    <t>2452568.322 </t>
  </si>
  <si>
    <t> 20.10.2002 19:43 </t>
  </si>
  <si>
    <t> BBS 129 </t>
  </si>
  <si>
    <t>2452617.529 </t>
  </si>
  <si>
    <t> 09.12.2002 00:41 </t>
  </si>
  <si>
    <t>2452647.6045 </t>
  </si>
  <si>
    <t> 08.01.2003 02:30 </t>
  </si>
  <si>
    <t> 0.0699 </t>
  </si>
  <si>
    <t> R.Nelson </t>
  </si>
  <si>
    <t>IBVS 5493 </t>
  </si>
  <si>
    <t>2452680.416 </t>
  </si>
  <si>
    <t> 09.02.2003 21:59 </t>
  </si>
  <si>
    <t> 0.076 </t>
  </si>
  <si>
    <t> M.Schabacher </t>
  </si>
  <si>
    <t>BAVM 157 </t>
  </si>
  <si>
    <t>2452691.347 </t>
  </si>
  <si>
    <t> 20.02.2003 20:19 </t>
  </si>
  <si>
    <t> 0.072 </t>
  </si>
  <si>
    <t>2452863.5727 </t>
  </si>
  <si>
    <t> 12.08.2003 01:44 </t>
  </si>
  <si>
    <t> 0.0720 </t>
  </si>
  <si>
    <t> G.Monninger </t>
  </si>
  <si>
    <t>BAVM 173 </t>
  </si>
  <si>
    <t>2452863.582 </t>
  </si>
  <si>
    <t> 12.08.2003 01:58 </t>
  </si>
  <si>
    <t> 0.081 </t>
  </si>
  <si>
    <t> BBS 130 </t>
  </si>
  <si>
    <t>2452930.551 </t>
  </si>
  <si>
    <t> 18.10.2003 01:13 </t>
  </si>
  <si>
    <t> 0.074 </t>
  </si>
  <si>
    <t> AOEB 11 </t>
  </si>
  <si>
    <t>2452956.5250 </t>
  </si>
  <si>
    <t> 13.11.2003 00:36 </t>
  </si>
  <si>
    <t> 0.0769 </t>
  </si>
  <si>
    <t> Brauner&amp;Strunk </t>
  </si>
  <si>
    <t>BAVM 172 </t>
  </si>
  <si>
    <t>2452986.5932 </t>
  </si>
  <si>
    <t> 13.12.2003 02:14 </t>
  </si>
  <si>
    <t> 0.0739 </t>
  </si>
  <si>
    <t>2453001.631 </t>
  </si>
  <si>
    <t> 28.12.2003 03:08 </t>
  </si>
  <si>
    <t>2453187.528 </t>
  </si>
  <si>
    <t> 01.07.2004 00:40 </t>
  </si>
  <si>
    <t> 0.078 </t>
  </si>
  <si>
    <t>OEJV 0003 </t>
  </si>
  <si>
    <t>2453250.408 </t>
  </si>
  <si>
    <t> 01.09.2004 21:47 </t>
  </si>
  <si>
    <t> 0.082 </t>
  </si>
  <si>
    <t>BAVM 174 </t>
  </si>
  <si>
    <t>2453258.6038 </t>
  </si>
  <si>
    <t> 10.09.2004 02:29 </t>
  </si>
  <si>
    <t> 0.0766 </t>
  </si>
  <si>
    <t>R</t>
  </si>
  <si>
    <t> G.Lubcke </t>
  </si>
  <si>
    <t> JAAVSO 41;328 </t>
  </si>
  <si>
    <t>2453284.575 </t>
  </si>
  <si>
    <t> 06.10.2004 01:48 </t>
  </si>
  <si>
    <t> 0.077 </t>
  </si>
  <si>
    <t> G.Chaple </t>
  </si>
  <si>
    <t>2453288.676 </t>
  </si>
  <si>
    <t> 10.10.2004 04:13 </t>
  </si>
  <si>
    <t>2453288.680 </t>
  </si>
  <si>
    <t> 10.10.2004 04:19 </t>
  </si>
  <si>
    <t>2453299.610 </t>
  </si>
  <si>
    <t> 21.10.2004 02:38 </t>
  </si>
  <si>
    <t>2453305.0782 </t>
  </si>
  <si>
    <t> 26.10.2004 13:52 </t>
  </si>
  <si>
    <t> 0.0773 </t>
  </si>
  <si>
    <t> C.-H.Kim et al. </t>
  </si>
  <si>
    <t>IBVS 5694 </t>
  </si>
  <si>
    <t>2453326.953 </t>
  </si>
  <si>
    <t> 17.11.2004 10:52 </t>
  </si>
  <si>
    <t> Hirosawa </t>
  </si>
  <si>
    <t>VSB 43 </t>
  </si>
  <si>
    <t>2453407.590 </t>
  </si>
  <si>
    <t> 06.02.2005 02:09 </t>
  </si>
  <si>
    <t>2453563.425 </t>
  </si>
  <si>
    <t> 11.07.2005 22:12 </t>
  </si>
  <si>
    <t> 0.085 </t>
  </si>
  <si>
    <t> K.Rätz </t>
  </si>
  <si>
    <t>BAVM 179 </t>
  </si>
  <si>
    <t>2453611.264 </t>
  </si>
  <si>
    <t> 28.08.2005 18:20 </t>
  </si>
  <si>
    <t> 0.083 </t>
  </si>
  <si>
    <t>VSB 44 </t>
  </si>
  <si>
    <t>2453616.729 </t>
  </si>
  <si>
    <t> 03.09.2005 05:29 </t>
  </si>
  <si>
    <t>2453623.567 </t>
  </si>
  <si>
    <t> 10.09.2005 01:36 </t>
  </si>
  <si>
    <t>2453627.664 </t>
  </si>
  <si>
    <t> 14.09.2005 03:56 </t>
  </si>
  <si>
    <t>2453630.3985 </t>
  </si>
  <si>
    <t> 16.09.2005 21:33 </t>
  </si>
  <si>
    <t> 0.0816 </t>
  </si>
  <si>
    <t> V.Bakis et al. </t>
  </si>
  <si>
    <t>IBVS 5662 </t>
  </si>
  <si>
    <t>2453632.4365 </t>
  </si>
  <si>
    <t> 18.09.2005 22:28 </t>
  </si>
  <si>
    <t> 0.0693 </t>
  </si>
  <si>
    <t>2453638.596 </t>
  </si>
  <si>
    <t> 25.09.2005 02:18 </t>
  </si>
  <si>
    <t>2453638.60009 </t>
  </si>
  <si>
    <t> 25.09.2005 02:24 </t>
  </si>
  <si>
    <t> 0.08198 </t>
  </si>
  <si>
    <t> L.Šmelcer </t>
  </si>
  <si>
    <t>2453653.633 </t>
  </si>
  <si>
    <t> 10.10.2005 03:11 </t>
  </si>
  <si>
    <t> 0.079 </t>
  </si>
  <si>
    <t>2453671.4052 </t>
  </si>
  <si>
    <t> 27.10.2005 21:43 </t>
  </si>
  <si>
    <t> 0.0821 </t>
  </si>
  <si>
    <t> M.Zejda et al. </t>
  </si>
  <si>
    <t>IBVS 5741 </t>
  </si>
  <si>
    <t>2453686.44086 </t>
  </si>
  <si>
    <t> 11.11.2005 22:34 </t>
  </si>
  <si>
    <t> 0.08217 </t>
  </si>
  <si>
    <t>2453709.676 </t>
  </si>
  <si>
    <t> 05.12.2005 04:13 </t>
  </si>
  <si>
    <t> 0.080 </t>
  </si>
  <si>
    <t>2453761.615 </t>
  </si>
  <si>
    <t> 26.01.2006 02:45 </t>
  </si>
  <si>
    <t>2453787.590 </t>
  </si>
  <si>
    <t> 21.02.2006 02:09 </t>
  </si>
  <si>
    <t>2453995.3590 </t>
  </si>
  <si>
    <t> 16.09.2006 20:36 </t>
  </si>
  <si>
    <t> 0.0868 </t>
  </si>
  <si>
    <t> S.Dogru et al. </t>
  </si>
  <si>
    <t>IBVS 5746 </t>
  </si>
  <si>
    <t>2454059.6027 </t>
  </si>
  <si>
    <t> 20.11.2006 02:27 </t>
  </si>
  <si>
    <t> 0.0875 </t>
  </si>
  <si>
    <t> JAAVSO 41;122 </t>
  </si>
  <si>
    <t>2454096.5090 </t>
  </si>
  <si>
    <t> 27.12.2006 00:12 </t>
  </si>
  <si>
    <t> 0.0882 </t>
  </si>
  <si>
    <t> M.Wischnewski </t>
  </si>
  <si>
    <t>BAVM 183 </t>
  </si>
  <si>
    <t>2454174.42108 </t>
  </si>
  <si>
    <t> 14.03.2007 22:06 </t>
  </si>
  <si>
    <t> 0.08844 </t>
  </si>
  <si>
    <t>2454174.42118 </t>
  </si>
  <si>
    <t> 0.08854 </t>
  </si>
  <si>
    <t>2454185.35766 </t>
  </si>
  <si>
    <t> 25.03.2007 20:35 </t>
  </si>
  <si>
    <t> 0.09003 </t>
  </si>
  <si>
    <t>2454185.35776 </t>
  </si>
  <si>
    <t> 0.09013 </t>
  </si>
  <si>
    <t>2454185.35786 </t>
  </si>
  <si>
    <t> 0.09023 </t>
  </si>
  <si>
    <t>2454372.6209 </t>
  </si>
  <si>
    <t> 29.09.2007 02:54 </t>
  </si>
  <si>
    <t> 0.0916 </t>
  </si>
  <si>
    <t>JAAVSO 36(2);171 </t>
  </si>
  <si>
    <t>2454391.7572 </t>
  </si>
  <si>
    <t> 18.10.2007 06:10 </t>
  </si>
  <si>
    <t> J.Bialozynski </t>
  </si>
  <si>
    <t>2454506.5768 </t>
  </si>
  <si>
    <t> 10.02.2008 01:50 </t>
  </si>
  <si>
    <t> 0.0938 </t>
  </si>
  <si>
    <t> M.Vanleenhove </t>
  </si>
  <si>
    <t>IBVS 5933 </t>
  </si>
  <si>
    <t>2454562.6194 </t>
  </si>
  <si>
    <t> 06.04.2008 02:51 </t>
  </si>
  <si>
    <t> 0.0946 </t>
  </si>
  <si>
    <t>JAAVSO 36(2);186 </t>
  </si>
  <si>
    <t>2454652.8344 </t>
  </si>
  <si>
    <t> 05.07.2008 08:01 </t>
  </si>
  <si>
    <t> 0.0959 </t>
  </si>
  <si>
    <t>2454708.8772 </t>
  </si>
  <si>
    <t> 30.08.2008 09:03 </t>
  </si>
  <si>
    <t> 0.0969 </t>
  </si>
  <si>
    <t>2454753.2939 </t>
  </si>
  <si>
    <t> 13.10.2008 19:03 </t>
  </si>
  <si>
    <t> 0.0902 </t>
  </si>
  <si>
    <t>OEJV 0107 </t>
  </si>
  <si>
    <t>2454781.3221 </t>
  </si>
  <si>
    <t> 10.11.2008 19:43 </t>
  </si>
  <si>
    <t> 0.0975 </t>
  </si>
  <si>
    <t> Y.Ogmen </t>
  </si>
  <si>
    <t> JAAVSO 38;85 </t>
  </si>
  <si>
    <t>2454831.893 </t>
  </si>
  <si>
    <t> 31.12.2008 09:25 </t>
  </si>
  <si>
    <t> 0.094 </t>
  </si>
  <si>
    <t>VSB 48 </t>
  </si>
  <si>
    <t>2454845.5652 </t>
  </si>
  <si>
    <t> 14.01.2009 01:33 </t>
  </si>
  <si>
    <t>JAAVSO 37(1);44 </t>
  </si>
  <si>
    <t>2454930.3131 </t>
  </si>
  <si>
    <t> 08.04.2009 19:30 </t>
  </si>
  <si>
    <t> 0.0992 </t>
  </si>
  <si>
    <t>IBVS 5893 </t>
  </si>
  <si>
    <t>2455114.8430 </t>
  </si>
  <si>
    <t> 10.10.2009 08:13 </t>
  </si>
  <si>
    <t> 0.1012 </t>
  </si>
  <si>
    <t> JAAVSO 38;120 </t>
  </si>
  <si>
    <t>2455148.3371 </t>
  </si>
  <si>
    <t> 12.11.2009 20:05 </t>
  </si>
  <si>
    <t> 0.1069 </t>
  </si>
  <si>
    <t>m</t>
  </si>
  <si>
    <t> A.Liakos &amp; P.Niarchos </t>
  </si>
  <si>
    <t>IBVS 5943 </t>
  </si>
  <si>
    <t>2455157.2167 </t>
  </si>
  <si>
    <t> 21.11.2009 17:12 </t>
  </si>
  <si>
    <t> 0.1018 </t>
  </si>
  <si>
    <t>2455199.5901 </t>
  </si>
  <si>
    <t> 03.01.2010 02:09 </t>
  </si>
  <si>
    <t> 0.1021 </t>
  </si>
  <si>
    <t>2455463.3994 </t>
  </si>
  <si>
    <t> 23.09.2010 21:35 </t>
  </si>
  <si>
    <t> 0.1048 </t>
  </si>
  <si>
    <t> L.Pagel </t>
  </si>
  <si>
    <t>BAVM 231 </t>
  </si>
  <si>
    <t>2455527.6444 </t>
  </si>
  <si>
    <t> 27.11.2010 03:27 </t>
  </si>
  <si>
    <t> 0.1067 </t>
  </si>
  <si>
    <t> R.Poklar </t>
  </si>
  <si>
    <t> JAAVSO 39;177 </t>
  </si>
  <si>
    <t>2455804.4452 </t>
  </si>
  <si>
    <t> 30.08.2011 22:41 </t>
  </si>
  <si>
    <t> 0.1156 </t>
  </si>
  <si>
    <t>-I</t>
  </si>
  <si>
    <t> F.Agerer </t>
  </si>
  <si>
    <t>BAVM 225 </t>
  </si>
  <si>
    <t>2456194.6881 </t>
  </si>
  <si>
    <t> 24.09.2012 04:30 </t>
  </si>
  <si>
    <t> 0.1160 </t>
  </si>
  <si>
    <t>2456219.2932 </t>
  </si>
  <si>
    <t> 18.10.2012 19:02 </t>
  </si>
  <si>
    <t> 0.1174 </t>
  </si>
  <si>
    <t>2456541.8783 </t>
  </si>
  <si>
    <t> 06.09.2013 09:04 </t>
  </si>
  <si>
    <t> 0.1202 </t>
  </si>
  <si>
    <t>2456596.5543 </t>
  </si>
  <si>
    <t> 31.10.2013 01:18 </t>
  </si>
  <si>
    <t> 0.1213 </t>
  </si>
  <si>
    <t>BAVM 234 </t>
  </si>
  <si>
    <t>2456644.3958 </t>
  </si>
  <si>
    <t> 17.12.2013 21:29 </t>
  </si>
  <si>
    <t> 0.1222 </t>
  </si>
  <si>
    <t>2456924.6078 </t>
  </si>
  <si>
    <t> 24.09.2014 02:35 </t>
  </si>
  <si>
    <t> 0.1251 </t>
  </si>
  <si>
    <t> JAAVSO 42;426 </t>
  </si>
  <si>
    <t>BAD?</t>
  </si>
  <si>
    <t>s5</t>
  </si>
  <si>
    <t>s6</t>
  </si>
  <si>
    <t>s7</t>
  </si>
  <si>
    <t>IBVS 0596</t>
  </si>
  <si>
    <t>IBVS 0786</t>
  </si>
  <si>
    <t>IBVS 0187 </t>
  </si>
  <si>
    <t>IBVS 0328 </t>
  </si>
  <si>
    <t>wt</t>
  </si>
  <si>
    <t>Q.+LiTE fit</t>
  </si>
  <si>
    <t>Peter H</t>
  </si>
  <si>
    <t>BBSAG Bull....2</t>
  </si>
  <si>
    <t>B</t>
  </si>
  <si>
    <t>BBSAG Bull....3</t>
  </si>
  <si>
    <t>BBSAG Bull....4</t>
  </si>
  <si>
    <t>BBSAG Bull....5</t>
  </si>
  <si>
    <t>BBSAG Bull....6</t>
  </si>
  <si>
    <t>Loclearher K</t>
  </si>
  <si>
    <t>BBSAG Bull....8</t>
  </si>
  <si>
    <t>BBSAG Bull...18</t>
  </si>
  <si>
    <t>BBSAG Bull...20</t>
  </si>
  <si>
    <t>BBSAG Bull...21</t>
  </si>
  <si>
    <t>Diethelm R</t>
  </si>
  <si>
    <t>BBSAG Bull...25</t>
  </si>
  <si>
    <t>BBSAG Bull...26</t>
  </si>
  <si>
    <t>BBSAG Bull...27</t>
  </si>
  <si>
    <t>BBSAG Bull...29</t>
  </si>
  <si>
    <t>BBSAG Bull...30</t>
  </si>
  <si>
    <t>BBSAG Bull...33</t>
  </si>
  <si>
    <t>BBSAG Bull.</t>
  </si>
  <si>
    <t>BBSAG Bull.2</t>
  </si>
  <si>
    <t>BBSAG Bull.3</t>
  </si>
  <si>
    <t>BBSAG Bull.4</t>
  </si>
  <si>
    <t>BBSAG Bull.5</t>
  </si>
  <si>
    <t>BBSAG Bull.6</t>
  </si>
  <si>
    <t>BBSAG Bull.7</t>
  </si>
  <si>
    <t>BBSAG Bull.11</t>
  </si>
  <si>
    <t>BBSAG Bull.12</t>
  </si>
  <si>
    <t>BBSAG Bull.13</t>
  </si>
  <si>
    <t>BBSAG Bull.18</t>
  </si>
  <si>
    <t>BBSAG Bull.21</t>
  </si>
  <si>
    <t>BBSAG Bull.23</t>
  </si>
  <si>
    <t>BBSAG Bull.24</t>
  </si>
  <si>
    <t>W. Farrar</t>
  </si>
  <si>
    <t>AAVSO 1</t>
  </si>
  <si>
    <t>A</t>
  </si>
  <si>
    <t>BBSAG Bull.26</t>
  </si>
  <si>
    <t>v</t>
  </si>
  <si>
    <t>G. Samolyk</t>
  </si>
  <si>
    <t>clear. Hesseltine</t>
  </si>
  <si>
    <t>M. Baldwin</t>
  </si>
  <si>
    <t>BBSAG Bull.27</t>
  </si>
  <si>
    <t>BBSAG Bull.28</t>
  </si>
  <si>
    <t>BBSAG Bull.29</t>
  </si>
  <si>
    <t>E. Mayer</t>
  </si>
  <si>
    <t>BBSAG Bull.30</t>
  </si>
  <si>
    <t>D. Ruokonen</t>
  </si>
  <si>
    <t>BBSAG Bull.31</t>
  </si>
  <si>
    <t>BBSAG Bull.32</t>
  </si>
  <si>
    <t>BBSAG Bull.34</t>
  </si>
  <si>
    <t>BBSAG Bull.35</t>
  </si>
  <si>
    <t>BBSAG Bull.36</t>
  </si>
  <si>
    <t>BBSAG Bull.38</t>
  </si>
  <si>
    <t>BBSAG Bull.39</t>
  </si>
  <si>
    <t>BBSAG Bull.40</t>
  </si>
  <si>
    <t>BRNO 23</t>
  </si>
  <si>
    <t>K</t>
  </si>
  <si>
    <t>BBSAG Bull.45</t>
  </si>
  <si>
    <t>BBSAG Bull.46</t>
  </si>
  <si>
    <t>M. Heifner</t>
  </si>
  <si>
    <t>BBSAG Bull.47</t>
  </si>
  <si>
    <t>G. Hanson</t>
  </si>
  <si>
    <t>BBSAG Bull.49</t>
  </si>
  <si>
    <t>M. Wesolowski</t>
  </si>
  <si>
    <t>BRNO 26</t>
  </si>
  <si>
    <t>BBSAG Bull.50</t>
  </si>
  <si>
    <t>Mallama A</t>
  </si>
  <si>
    <t>BBSAG Bull.52</t>
  </si>
  <si>
    <t>E. Halbaclearh</t>
  </si>
  <si>
    <t>D. Williams</t>
  </si>
  <si>
    <t>Stoikidis N</t>
  </si>
  <si>
    <t>BBSAG Bull.57</t>
  </si>
  <si>
    <t>BBSAG Bull.58</t>
  </si>
  <si>
    <t>Germann R</t>
  </si>
  <si>
    <t>Mavrofridis G</t>
  </si>
  <si>
    <t>BBSAG Bull.60</t>
  </si>
  <si>
    <t>BAV-MIT 34</t>
  </si>
  <si>
    <t>R. Lee</t>
  </si>
  <si>
    <t>K. Beaman</t>
  </si>
  <si>
    <t>BBSAG Bull.62</t>
  </si>
  <si>
    <t>Kohl M</t>
  </si>
  <si>
    <t>D. Troiani</t>
  </si>
  <si>
    <t>BBSAG Bull.64</t>
  </si>
  <si>
    <t>BBSAG Bull.68</t>
  </si>
  <si>
    <t>BBSAG Bull.65</t>
  </si>
  <si>
    <t>Elias D</t>
  </si>
  <si>
    <t>BBSAG Bull.66</t>
  </si>
  <si>
    <t>Parris A</t>
  </si>
  <si>
    <t>BBSAG Bull.69</t>
  </si>
  <si>
    <t>BBSAG Bull.70</t>
  </si>
  <si>
    <t>BBSAG Bull.71</t>
  </si>
  <si>
    <t>BRNO 27</t>
  </si>
  <si>
    <t>BBSAG Bull.72</t>
  </si>
  <si>
    <t>BBSAG Bull.73</t>
  </si>
  <si>
    <t>BAAVSS 61,14</t>
  </si>
  <si>
    <t>BBSAG Bull.74</t>
  </si>
  <si>
    <t>BBSAG Bull.76</t>
  </si>
  <si>
    <t>R. Hill</t>
  </si>
  <si>
    <t>BBSAG Bull.78</t>
  </si>
  <si>
    <t>BAAVSS 63,19</t>
  </si>
  <si>
    <t>BBSAG 79</t>
  </si>
  <si>
    <t>BBSAG Bull.79</t>
  </si>
  <si>
    <t>P. Atwood</t>
  </si>
  <si>
    <t>BRNO 28</t>
  </si>
  <si>
    <t>BBSAG Bull.80</t>
  </si>
  <si>
    <t>BAAVSS 66,32</t>
  </si>
  <si>
    <t>BBSAG Bull.82</t>
  </si>
  <si>
    <t>BBSAG Bull.83</t>
  </si>
  <si>
    <t>P. Sventek</t>
  </si>
  <si>
    <t>BAAVSS 70</t>
  </si>
  <si>
    <t>BRNO 30</t>
  </si>
  <si>
    <t>BBSAG Bull.86</t>
  </si>
  <si>
    <t>BBSAG Bull.88</t>
  </si>
  <si>
    <t>BAV-M 52</t>
  </si>
  <si>
    <t>BBSAG Bull.89</t>
  </si>
  <si>
    <t>Blaettler E</t>
  </si>
  <si>
    <t>Pasclearhke A</t>
  </si>
  <si>
    <t>M. Smith</t>
  </si>
  <si>
    <t>BBSAG Bull.90</t>
  </si>
  <si>
    <t>BBSAG Bull.91</t>
  </si>
  <si>
    <t>BRNO 31</t>
  </si>
  <si>
    <t>BBSAG Bull.92</t>
  </si>
  <si>
    <t>BBSAG Bull.93</t>
  </si>
  <si>
    <t>BBSAG Bull.94</t>
  </si>
  <si>
    <t>BBSAG Bull.96</t>
  </si>
  <si>
    <t>BBSAG Bull.97</t>
  </si>
  <si>
    <t>BAV-M 59</t>
  </si>
  <si>
    <t>BBSAG Bull.98</t>
  </si>
  <si>
    <t>BBSAG Bull.99</t>
  </si>
  <si>
    <t>BBSAG Bull.100</t>
  </si>
  <si>
    <t>AAVSO 4</t>
  </si>
  <si>
    <t>BBSAG Bull.102</t>
  </si>
  <si>
    <t>BBSAG Bull.103</t>
  </si>
  <si>
    <t>BBSAG Bull.107</t>
  </si>
  <si>
    <t>BBSAG Bull.109</t>
  </si>
  <si>
    <t>BBSAG Bull.111</t>
  </si>
  <si>
    <t>BBSAG Bull.110</t>
  </si>
  <si>
    <t>BBSAG Bull.112</t>
  </si>
  <si>
    <t>BBSAG Bull.113</t>
  </si>
  <si>
    <t>BBSAG Bull.114</t>
  </si>
  <si>
    <t>BBSAG Bull.115</t>
  </si>
  <si>
    <t>BBSAG Bull.116</t>
  </si>
  <si>
    <t>Loclearher Kurt</t>
  </si>
  <si>
    <t>BBSAG Bull.118</t>
  </si>
  <si>
    <t>K.Loclearher</t>
  </si>
  <si>
    <t>BBSAG 119</t>
  </si>
  <si>
    <t>BBSAG 120</t>
  </si>
  <si>
    <t>IBVS 4887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</si>
  <si>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</si>
  <si>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</si>
  <si>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</si>
  <si>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</si>
  <si>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</si>
  <si>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</si>
  <si>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</si>
  <si>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</si>
  <si>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</si>
  <si>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</si>
  <si>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</si>
  <si>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</si>
  <si>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</si>
  <si>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</si>
  <si>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</si>
  <si>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</si>
  <si>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</si>
  <si>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</si>
  <si>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</si>
  <si>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</si>
  <si>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</si>
  <si>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</si>
  <si>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</si>
  <si>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</si>
  <si>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</si>
  <si>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EA</t>
  </si>
  <si>
    <t>OEJV 0204</t>
  </si>
  <si>
    <t>JAVSO..48…87</t>
  </si>
  <si>
    <t>JAVSO..48..256</t>
  </si>
  <si>
    <t>OEJV 0211</t>
  </si>
  <si>
    <t>VSB 069</t>
  </si>
  <si>
    <t>VSB 073</t>
  </si>
  <si>
    <t>JAVSO..47..105</t>
  </si>
  <si>
    <t>IBVS 5364</t>
  </si>
  <si>
    <t>I</t>
  </si>
  <si>
    <t>IBVS 5464</t>
  </si>
  <si>
    <t>IBVS 5484</t>
  </si>
  <si>
    <t>IBVS 5493</t>
  </si>
  <si>
    <t>IBVS 5543</t>
  </si>
  <si>
    <t>IBVS 0187</t>
  </si>
  <si>
    <t>IBVS 0035</t>
  </si>
  <si>
    <t>IBVS 0119</t>
  </si>
  <si>
    <t>IBVS 0129</t>
  </si>
  <si>
    <t>IBVS 0154</t>
  </si>
  <si>
    <t>IBVS 0180</t>
  </si>
  <si>
    <t>IBVS 0221</t>
  </si>
  <si>
    <t>IBVS 0795</t>
  </si>
  <si>
    <t>IBVS 0247</t>
  </si>
  <si>
    <t>IBVS 0299</t>
  </si>
  <si>
    <t>pg</t>
  </si>
  <si>
    <t>IBVS 0328</t>
  </si>
  <si>
    <t>IBVS 0456</t>
  </si>
  <si>
    <t>IBVS 0637</t>
  </si>
  <si>
    <t>IBVS 0779</t>
  </si>
  <si>
    <t>IBVS 0740</t>
  </si>
  <si>
    <t/>
  </si>
  <si>
    <t>IBVS 5643</t>
  </si>
  <si>
    <t>AB Cas / GSC 4320-0505</t>
  </si>
  <si>
    <t>IBVS 5657</t>
  </si>
  <si>
    <t>IBVS 5694</t>
  </si>
  <si>
    <t>IBVS 5662</t>
  </si>
  <si>
    <t>II</t>
  </si>
  <si>
    <t># of data points:</t>
  </si>
  <si>
    <t>IBVS 5438</t>
  </si>
  <si>
    <t>My time zone &gt;&gt;&gt;&gt;&gt;</t>
  </si>
  <si>
    <t>(PST=8, PDT=MDT=7, MDT=CST=6, etc.)</t>
  </si>
  <si>
    <t>JD today</t>
  </si>
  <si>
    <t>New Cycle</t>
  </si>
  <si>
    <t>IBVS 5741</t>
  </si>
  <si>
    <t>IBVS 5746</t>
  </si>
  <si>
    <t>IBVS 5761</t>
  </si>
  <si>
    <t>Start of linear fit &gt;&gt;&gt;&gt;&gt;&gt;&gt;&gt;&gt;&gt;&gt;&gt;&gt;&gt;&gt;&gt;&gt;&gt;&gt;&gt;&gt;</t>
  </si>
  <si>
    <t>OEJV 0074</t>
  </si>
  <si>
    <t>CCD+I</t>
  </si>
  <si>
    <t>IBVS 5893</t>
  </si>
  <si>
    <t>OEJV 0107</t>
  </si>
  <si>
    <t>IBVS 5943</t>
  </si>
  <si>
    <t>IBVS 5933</t>
  </si>
  <si>
    <t>Add cycle</t>
  </si>
  <si>
    <t>Old Cycle</t>
  </si>
  <si>
    <t>OEJV 0003</t>
  </si>
  <si>
    <t>OEJV 0001</t>
  </si>
  <si>
    <t>vis</t>
  </si>
  <si>
    <t>IBVS 6010</t>
  </si>
  <si>
    <t>.0035</t>
  </si>
  <si>
    <t>JAVSO..39..177</t>
  </si>
  <si>
    <t>JAVSO..38..183</t>
  </si>
  <si>
    <t>JAVSO..37...44</t>
  </si>
  <si>
    <t>JAVSO..36..186</t>
  </si>
  <si>
    <t>JAVSO..38...85</t>
  </si>
  <si>
    <t>JAVSO..36..171</t>
  </si>
  <si>
    <t>2013JAVSO..41..328</t>
  </si>
  <si>
    <t>2013JAVSO..41..122</t>
  </si>
  <si>
    <t>IBVS 6070</t>
  </si>
  <si>
    <t>JAVSO..41..328</t>
  </si>
  <si>
    <t>JAVSO..41..122</t>
  </si>
  <si>
    <t>IBVS 6118</t>
  </si>
  <si>
    <t>JAVSO..42..426</t>
  </si>
  <si>
    <t>IBVS 5984</t>
  </si>
  <si>
    <t>Minima from the Lichtenknecker Database of the BAV</t>
  </si>
  <si>
    <t>C</t>
  </si>
  <si>
    <t>CCD</t>
  </si>
  <si>
    <t>E</t>
  </si>
  <si>
    <t>PE</t>
  </si>
  <si>
    <t>http://www.bav-astro.de/LkDB/index.php?lang=en&amp;sprache_dial=en</t>
  </si>
  <si>
    <t>F</t>
  </si>
  <si>
    <t>P</t>
  </si>
  <si>
    <t>V</t>
  </si>
  <si>
    <t> -0.003 </t>
  </si>
  <si>
    <t>F </t>
  </si>
  <si>
    <t>2425404.416 </t>
  </si>
  <si>
    <t> 06.06.1928 21:59 </t>
  </si>
  <si>
    <t> 0.043 </t>
  </si>
  <si>
    <t>V </t>
  </si>
  <si>
    <t> C.Hoffmeister </t>
  </si>
  <si>
    <t> KVBB 19.33 </t>
  </si>
  <si>
    <t>2425419.451 </t>
  </si>
  <si>
    <t> 21.06.1928 22:49 </t>
  </si>
  <si>
    <t> 0.042 </t>
  </si>
  <si>
    <t>2425423.540 </t>
  </si>
  <si>
    <t> 26.06.1928 00:57 </t>
  </si>
  <si>
    <t> 0.031 </t>
  </si>
  <si>
    <t>2425475.500 </t>
  </si>
  <si>
    <t> 17.08.1928 00:00 </t>
  </si>
  <si>
    <t> 0.050 </t>
  </si>
  <si>
    <t>2425486.425 </t>
  </si>
  <si>
    <t> 27.08.1928 22:12 </t>
  </si>
  <si>
    <t> 0.040 </t>
  </si>
  <si>
    <t>P </t>
  </si>
  <si>
    <t> A.A.Wachmann </t>
  </si>
  <si>
    <t> AN 246.296 </t>
  </si>
  <si>
    <t>2425497.361 </t>
  </si>
  <si>
    <t> 07.09.1928 20:39 </t>
  </si>
  <si>
    <t> 0.041 </t>
  </si>
  <si>
    <t>2425501.457 </t>
  </si>
  <si>
    <t> 11.09.1928 22:58 </t>
  </si>
  <si>
    <t> 0.036 </t>
  </si>
  <si>
    <t>2425501.461 </t>
  </si>
  <si>
    <t> 11.09.1928 23:03 </t>
  </si>
  <si>
    <t>2425512.399 </t>
  </si>
  <si>
    <t> 22.09.1928 21:34 </t>
  </si>
  <si>
    <t>2425523.339 </t>
  </si>
  <si>
    <t> 03.10.1928 20:08 </t>
  </si>
  <si>
    <t> 0.048 </t>
  </si>
  <si>
    <t>2425624.484 </t>
  </si>
  <si>
    <t> 12.01.1929 23:36 </t>
  </si>
  <si>
    <t> 0.044 </t>
  </si>
  <si>
    <t>2425687.353 </t>
  </si>
  <si>
    <t> 16.03.1929 20:28 </t>
  </si>
  <si>
    <t> 0.037 </t>
  </si>
  <si>
    <t> J.Pagaczewski </t>
  </si>
  <si>
    <t> AAC 1.91 </t>
  </si>
  <si>
    <t>2425732.460 </t>
  </si>
  <si>
    <t> 30.04.1929 23:02 </t>
  </si>
  <si>
    <t> AAC 1.150 </t>
  </si>
  <si>
    <t>2425900.590 </t>
  </si>
  <si>
    <t> 16.10.1929 02:09 </t>
  </si>
  <si>
    <t>2425966.192 </t>
  </si>
  <si>
    <t> 20.12.1929 16:36 </t>
  </si>
  <si>
    <t> 0.034 </t>
  </si>
  <si>
    <t>2426693.361 </t>
  </si>
  <si>
    <t> 17.12.1931 20:39 </t>
  </si>
  <si>
    <t> 0.026 </t>
  </si>
  <si>
    <t>2427416.428 </t>
  </si>
  <si>
    <t> 09.12.1933 22:16 </t>
  </si>
  <si>
    <t> 0.017 </t>
  </si>
  <si>
    <t> K.Himpel </t>
  </si>
  <si>
    <t> AN 261.250 </t>
  </si>
  <si>
    <t>2428438.8435 </t>
  </si>
  <si>
    <t> 27.09.1936 08:14 </t>
  </si>
  <si>
    <t> 0.0108 </t>
  </si>
  <si>
    <t> A.Opolski </t>
  </si>
  <si>
    <t> BBG 2.1 </t>
  </si>
  <si>
    <t>2429499.518 </t>
  </si>
  <si>
    <t> 24.08.1939 00:25 </t>
  </si>
  <si>
    <t> -0.009 </t>
  </si>
  <si>
    <t> M.Döppner </t>
  </si>
  <si>
    <t> MVS 522 </t>
  </si>
  <si>
    <t>2430755.678 </t>
  </si>
  <si>
    <t> 31.01.1943 04:16 </t>
  </si>
  <si>
    <t> -0.006 </t>
  </si>
  <si>
    <t> E.Leiner </t>
  </si>
  <si>
    <t> BZ 25.28 </t>
  </si>
  <si>
    <t>2431701.536 </t>
  </si>
  <si>
    <t> 03.09.1945 00:51 </t>
  </si>
  <si>
    <t> -0.024 </t>
  </si>
  <si>
    <t>2431712.481 </t>
  </si>
  <si>
    <t> 13.09.1945 23:32 </t>
  </si>
  <si>
    <t> -0.014 </t>
  </si>
  <si>
    <t>2432472.4575 </t>
  </si>
  <si>
    <t> 13.10.1947 22:58 </t>
  </si>
  <si>
    <t> -0.0198 </t>
  </si>
  <si>
    <t> WARC 24 </t>
  </si>
  <si>
    <t>2432673.392 </t>
  </si>
  <si>
    <t> 01.05.1948 21:24 </t>
  </si>
  <si>
    <t> -0.016 </t>
  </si>
  <si>
    <t> A.Szczepanowska </t>
  </si>
  <si>
    <t> AAC 4.117 </t>
  </si>
  <si>
    <t>2433001.422 </t>
  </si>
  <si>
    <t> 25.03.1949 22:07 </t>
  </si>
  <si>
    <t> -0.035 </t>
  </si>
  <si>
    <t>2433053.382 </t>
  </si>
  <si>
    <t> 16.05.1949 21:10 </t>
  </si>
  <si>
    <t> -0.017 </t>
  </si>
  <si>
    <t> AAC 5.75 </t>
  </si>
  <si>
    <t>2433068.417 </t>
  </si>
  <si>
    <t> 31.05.1949 22:00 </t>
  </si>
  <si>
    <t>2433150.410 </t>
  </si>
  <si>
    <t> 21.08.1949 21:50 </t>
  </si>
  <si>
    <t> -0.037 </t>
  </si>
  <si>
    <t> B.A.Ustinov </t>
  </si>
  <si>
    <t> AC 116.19 </t>
  </si>
  <si>
    <t>2433187.334 </t>
  </si>
  <si>
    <t> 27.09.1949 20:00 </t>
  </si>
  <si>
    <t> -0.018 </t>
  </si>
  <si>
    <t>2433437.474 </t>
  </si>
  <si>
    <t> 04.06.1950 23:22 </t>
  </si>
  <si>
    <t>2433515.385 </t>
  </si>
  <si>
    <t> 21.08.1950 21:14 </t>
  </si>
  <si>
    <t>2433545.450 </t>
  </si>
  <si>
    <t> 20.09.1950 22:48 </t>
  </si>
  <si>
    <t> -0.023 </t>
  </si>
  <si>
    <t>2433616.5319 </t>
  </si>
  <si>
    <t> 01.12.1950 00:45 </t>
  </si>
  <si>
    <t> -0.0188 </t>
  </si>
  <si>
    <t>E </t>
  </si>
  <si>
    <t>?</t>
  </si>
  <si>
    <t> F.Lenouvel </t>
  </si>
  <si>
    <t> SAC 23.84 </t>
  </si>
  <si>
    <t>2433686.244 </t>
  </si>
  <si>
    <t> 08.02.1951 17:51 </t>
  </si>
  <si>
    <t>2433858.469 </t>
  </si>
  <si>
    <t> 30.07.1951 23:15 </t>
  </si>
  <si>
    <t> K.Domke </t>
  </si>
  <si>
    <t>BAVM 8 </t>
  </si>
  <si>
    <t>2433858.470 </t>
  </si>
  <si>
    <t> 30.07.1951 23:16 </t>
  </si>
  <si>
    <t> E.Pohl </t>
  </si>
  <si>
    <t>2433888.538 </t>
  </si>
  <si>
    <t> 30.08.1951 00:54 </t>
  </si>
  <si>
    <t> -0.021 </t>
  </si>
  <si>
    <t>2433888.540 </t>
  </si>
  <si>
    <t> 30.08.1951 00:57 </t>
  </si>
  <si>
    <t> -0.019 </t>
  </si>
  <si>
    <t> A.Jahn </t>
  </si>
  <si>
    <t>2433899.479 </t>
  </si>
  <si>
    <t> 09.09.1951 23:29 </t>
  </si>
  <si>
    <t> -0.015 </t>
  </si>
  <si>
    <t>2433899.480 </t>
  </si>
  <si>
    <t> 09.09.1951 23:31 </t>
  </si>
  <si>
    <t>2434253.499 </t>
  </si>
  <si>
    <t> 28.08.1952 23:58 </t>
  </si>
  <si>
    <t>BAVM 10 </t>
  </si>
  <si>
    <t>2434439.389 </t>
  </si>
  <si>
    <t> 02.03.1953 21:20 </t>
  </si>
  <si>
    <t> -0.020 </t>
  </si>
  <si>
    <t>2434603.417 </t>
  </si>
  <si>
    <t> 13.08.1953 22:00 </t>
  </si>
  <si>
    <t> AA 6.144 </t>
  </si>
  <si>
    <t>2434726.4265 </t>
  </si>
  <si>
    <t> 14.12.1953 22:14 </t>
  </si>
  <si>
    <t> -0.0257 </t>
  </si>
  <si>
    <t> I.Todoran </t>
  </si>
  <si>
    <t> SCA 4.372 </t>
  </si>
  <si>
    <t>2434733.257 </t>
  </si>
  <si>
    <t> 21.12.1953 18:10 </t>
  </si>
  <si>
    <t> -0.030 </t>
  </si>
  <si>
    <t>2434998.435 </t>
  </si>
  <si>
    <t> 12.09.1954 22:26 </t>
  </si>
  <si>
    <t> -0.025 </t>
  </si>
  <si>
    <t>2435009.381 </t>
  </si>
  <si>
    <t> 23.09.1954 21:08 </t>
  </si>
  <si>
    <t>BAVM 12 </t>
  </si>
  <si>
    <t>2435032.614 </t>
  </si>
  <si>
    <t> 17.10.1954 02:44 </t>
  </si>
  <si>
    <t> B.S.Whitney </t>
  </si>
  <si>
    <t> AJ 62.371 </t>
  </si>
  <si>
    <t>2435311.456 </t>
  </si>
  <si>
    <t> 22.07.1955 22:56 </t>
  </si>
  <si>
    <t> R.Rudolph </t>
  </si>
  <si>
    <t>2435311.462 </t>
  </si>
  <si>
    <t> 22.07.1955 23:05 </t>
  </si>
  <si>
    <t> -0.012 </t>
  </si>
  <si>
    <t> J.Müller </t>
  </si>
  <si>
    <t>2435356.560 </t>
  </si>
  <si>
    <t> 06.09.1955 01:26 </t>
  </si>
  <si>
    <t>2435389.364 </t>
  </si>
  <si>
    <t> 08.10.1955 20:44 </t>
  </si>
  <si>
    <t> -0.022 </t>
  </si>
  <si>
    <t>2435423.546 </t>
  </si>
  <si>
    <t> 12.11.1955 01:06 </t>
  </si>
  <si>
    <t>2435535.628 </t>
  </si>
  <si>
    <t> 03.03.1956 03:04 </t>
  </si>
  <si>
    <t>2435553.393 </t>
  </si>
  <si>
    <t> 20.03.1956 21:25 </t>
  </si>
  <si>
    <t> AA 9.46 </t>
  </si>
  <si>
    <t>2435732.450 </t>
  </si>
  <si>
    <t> 15.09.1956 22:48 </t>
  </si>
  <si>
    <t>2435743.383 </t>
  </si>
  <si>
    <t> 26.09.1956 21:11 </t>
  </si>
  <si>
    <t>2435743.389 </t>
  </si>
  <si>
    <t> 26.09.1956 21:20 </t>
  </si>
  <si>
    <t>2435747.4833 </t>
  </si>
  <si>
    <t> 30.09.1956 23:35 </t>
  </si>
  <si>
    <t> -0.0236 </t>
  </si>
  <si>
    <t>2435799.4307 </t>
  </si>
  <si>
    <t> 21.11.1956 22:20 </t>
  </si>
  <si>
    <t> -0.0174 </t>
  </si>
  <si>
    <t>2435825.391 </t>
  </si>
  <si>
    <t> 17.12.1956 21:23 </t>
  </si>
  <si>
    <t> -0.028 </t>
  </si>
  <si>
    <t>2435859.576 </t>
  </si>
  <si>
    <t> 21.01.1957 01:49 </t>
  </si>
  <si>
    <t>2435881.435 </t>
  </si>
  <si>
    <t> 11.02.1957 22:26 </t>
  </si>
  <si>
    <t> -0.026 </t>
  </si>
  <si>
    <t>2435974.388 </t>
  </si>
  <si>
    <t> 15.05.1957 21:18 </t>
  </si>
  <si>
    <t>2436064.597 </t>
  </si>
  <si>
    <t> 14.08.1957 02:19 </t>
  </si>
  <si>
    <t>2436075.536 </t>
  </si>
  <si>
    <t> 25.08.1957 00:51 </t>
  </si>
  <si>
    <t> W.Braune </t>
  </si>
  <si>
    <t>2436075.538 </t>
  </si>
  <si>
    <t> 25.08.1957 00:54 </t>
  </si>
  <si>
    <t>2436079.640 </t>
  </si>
  <si>
    <t> 29.08.1957 03:21 </t>
  </si>
  <si>
    <t>2436086.471 </t>
  </si>
  <si>
    <t> 04.09.1957 23:18 </t>
  </si>
  <si>
    <t> W.Quester </t>
  </si>
  <si>
    <t>2436086.472 </t>
  </si>
  <si>
    <t> 04.09.1957 23:19 </t>
  </si>
  <si>
    <t> F.Dörr </t>
  </si>
  <si>
    <t>2436086.481 </t>
  </si>
  <si>
    <t> 04.09.1957 23:32 </t>
  </si>
  <si>
    <t> -0.011 </t>
  </si>
  <si>
    <t> T.Neckel </t>
  </si>
  <si>
    <t> NAZ 11.30 </t>
  </si>
  <si>
    <t>2436123.391 </t>
  </si>
  <si>
    <t> 11.10.1957 21:23 </t>
  </si>
  <si>
    <t>2436127.480 </t>
  </si>
  <si>
    <t> 15.10.1957 23:31 </t>
  </si>
  <si>
    <t>2436131.579 </t>
  </si>
  <si>
    <t> 20.10.1957 01:53 </t>
  </si>
  <si>
    <t>2436138.412 </t>
  </si>
  <si>
    <t> 26.10.1957 21:53 </t>
  </si>
  <si>
    <t>2436138.416 </t>
  </si>
  <si>
    <t> 26.10.1957 21:59 </t>
  </si>
  <si>
    <t>2436138.418 </t>
  </si>
  <si>
    <t> 26.10.1957 22:01 </t>
  </si>
  <si>
    <t> W.Grauenhorst </t>
  </si>
  <si>
    <t>2436149.343 </t>
  </si>
  <si>
    <t> 06.11.1957 20:13 </t>
  </si>
  <si>
    <t>2436164.387 </t>
  </si>
  <si>
    <t> 21.11.1957 21:17 </t>
  </si>
  <si>
    <t>2436172.586 </t>
  </si>
  <si>
    <t> 30.11.1957 02:03 </t>
  </si>
  <si>
    <t>2436220.416 </t>
  </si>
  <si>
    <t> 16.01.1958 21:59 </t>
  </si>
  <si>
    <t> -0.029 </t>
  </si>
  <si>
    <t>2436231.359 </t>
  </si>
  <si>
    <t> 27.01.1958 20:36 </t>
  </si>
  <si>
    <t> J.Masuch </t>
  </si>
  <si>
    <t>BAVM 13 </t>
  </si>
  <si>
    <t>2436231.361 </t>
  </si>
  <si>
    <t> 27.01.1958 20:39 </t>
  </si>
  <si>
    <t>2436231.363 </t>
  </si>
  <si>
    <t> 27.01.1958 20:42 </t>
  </si>
  <si>
    <t>2436231.364 </t>
  </si>
  <si>
    <t> 27.01.1958 20:44 </t>
  </si>
  <si>
    <t>2436231.366 </t>
  </si>
  <si>
    <t> 27.01.1958 20:47 </t>
  </si>
  <si>
    <t>2436410.426 </t>
  </si>
  <si>
    <t> 25.07.1958 22:13 </t>
  </si>
  <si>
    <t>2436410.431 </t>
  </si>
  <si>
    <t> 25.07.1958 22:20 </t>
  </si>
  <si>
    <t> -0.010 </t>
  </si>
  <si>
    <t>2436451.431 </t>
  </si>
  <si>
    <t> 04.09.1958 22:20 </t>
  </si>
  <si>
    <t> H.Ganser </t>
  </si>
  <si>
    <t>2436477.4005 </t>
  </si>
  <si>
    <t> 30.09.1958 21:36 </t>
  </si>
  <si>
    <t> -0.0171 </t>
  </si>
  <si>
    <t>2436488.330 </t>
  </si>
  <si>
    <t> 11.10.1958 19:55 </t>
  </si>
  <si>
    <t>2436507.470 </t>
  </si>
  <si>
    <t> 30.10.1958 23:16 </t>
  </si>
  <si>
    <t>2436540.268 </t>
  </si>
  <si>
    <t> 02.12.1958 18:25 </t>
  </si>
  <si>
    <t>2436540.274 </t>
  </si>
  <si>
    <t> 02.12.1958 18:34 </t>
  </si>
  <si>
    <t>2436596.315 </t>
  </si>
  <si>
    <t> 27.01.1959 19:33 </t>
  </si>
  <si>
    <t>2436712.503 </t>
  </si>
  <si>
    <t> 24.05.1959 00:04 </t>
  </si>
  <si>
    <t>2436712.512 </t>
  </si>
  <si>
    <t> 24.05.1959 00:17 </t>
  </si>
  <si>
    <t> -0.008 </t>
  </si>
  <si>
    <t>2436850.540 </t>
  </si>
  <si>
    <t> 09.10.1959 00:57 </t>
  </si>
  <si>
    <t> -0.034 </t>
  </si>
  <si>
    <t>2436868.332 </t>
  </si>
  <si>
    <t> 26.10.1959 19:58 </t>
  </si>
  <si>
    <t> SCA 5.330 </t>
  </si>
  <si>
    <t>2436965.374 </t>
  </si>
  <si>
    <t> 31.01.1960 20:58 </t>
  </si>
  <si>
    <t>BAVM 15 </t>
  </si>
  <si>
    <t>2437133.502 </t>
  </si>
  <si>
    <t> 18.07.1960 00:02 </t>
  </si>
  <si>
    <t> SCA 8.244 </t>
  </si>
  <si>
    <t>2437148.536 </t>
  </si>
  <si>
    <t> 02.08.1960 00:51 </t>
  </si>
  <si>
    <t>2437163.572 </t>
  </si>
  <si>
    <t> 17.08.1960 01:43 </t>
  </si>
  <si>
    <t>2437174.508 </t>
  </si>
  <si>
    <t> 28.08.1960 00:11 </t>
  </si>
  <si>
    <t>2437185.440 </t>
  </si>
  <si>
    <t> 07.09.1960 22:33 </t>
  </si>
  <si>
    <t>2437196.375 </t>
  </si>
  <si>
    <t> 18.09.1960 21:00 </t>
  </si>
  <si>
    <t>2437211.413 </t>
  </si>
  <si>
    <t> 03.10.1960 21:54 </t>
  </si>
  <si>
    <t>2437226.448 </t>
  </si>
  <si>
    <t> 18.10.1960 22:45 </t>
  </si>
  <si>
    <t>2437319.393 </t>
  </si>
  <si>
    <t> 19.01.1961 21:25 </t>
  </si>
  <si>
    <t> F.Gerhart </t>
  </si>
  <si>
    <t> AN 288.70 </t>
  </si>
  <si>
    <t>2437509.396 </t>
  </si>
  <si>
    <t> 28.07.1961 21:30 </t>
  </si>
  <si>
    <t>2437513.478 </t>
  </si>
  <si>
    <t> 01.08.1961 23:28 </t>
  </si>
  <si>
    <t> Z.Slowik </t>
  </si>
  <si>
    <t> AA 17.59 </t>
  </si>
  <si>
    <t>2437513.483 </t>
  </si>
  <si>
    <t> 01.08.1961 23:35 </t>
  </si>
  <si>
    <t> M.Gumulka </t>
  </si>
  <si>
    <t>2437513.486 </t>
  </si>
  <si>
    <t> 01.08.1961 23:39 </t>
  </si>
  <si>
    <t> B.Czarnowski </t>
  </si>
  <si>
    <t> A.Slowikowna </t>
  </si>
  <si>
    <t>2437513.492 </t>
  </si>
  <si>
    <t> 01.08.1961 23:48 </t>
  </si>
  <si>
    <t> A.Slowik </t>
  </si>
  <si>
    <t>2437513.495 </t>
  </si>
  <si>
    <t> 01.08.1961 23:52 </t>
  </si>
  <si>
    <t> -0.013 </t>
  </si>
  <si>
    <t> A.Szymanski </t>
  </si>
  <si>
    <t>2437524.427 </t>
  </si>
  <si>
    <t> 12.08.1961 22:14 </t>
  </si>
  <si>
    <t>2437528.526 </t>
  </si>
  <si>
    <t> 17.08.1961 00:37 </t>
  </si>
  <si>
    <t>2437539.450 </t>
  </si>
  <si>
    <t> 27.08.1961 22:48 </t>
  </si>
  <si>
    <t>2437565.435 </t>
  </si>
  <si>
    <t> 22.09.1961 22:26 </t>
  </si>
  <si>
    <t>2437576.368 </t>
  </si>
  <si>
    <t> 03.10.1961 20:49 </t>
  </si>
  <si>
    <t>2437580.477 </t>
  </si>
  <si>
    <t> 07.10.1961 23:26 </t>
  </si>
  <si>
    <t> I.Popa </t>
  </si>
  <si>
    <t>IBVS 187 </t>
  </si>
  <si>
    <t>2437893.478 </t>
  </si>
  <si>
    <t> 16.08.1962 23:28 </t>
  </si>
  <si>
    <t> P.Flin </t>
  </si>
  <si>
    <t>2437893.481 </t>
  </si>
  <si>
    <t> 16.08.1962 23:32 </t>
  </si>
  <si>
    <t>2437900.306 </t>
  </si>
  <si>
    <t> 23.08.1962 19:20 </t>
  </si>
  <si>
    <t> -0.027 </t>
  </si>
  <si>
    <t> S.Bozkurt </t>
  </si>
  <si>
    <t>2437900.313 </t>
  </si>
  <si>
    <t> 23.08.1962 19:30 </t>
  </si>
  <si>
    <t> Z.Aslan </t>
  </si>
  <si>
    <t>2437900.316 </t>
  </si>
  <si>
    <t> 23.08.1962 19:35 </t>
  </si>
  <si>
    <t> R.Kizilirmak </t>
  </si>
  <si>
    <t>2437904.419 </t>
  </si>
  <si>
    <t> 27.08.1962 22:03 </t>
  </si>
  <si>
    <t> E.Szeligiewicz </t>
  </si>
  <si>
    <t>2437904.421 </t>
  </si>
  <si>
    <t> 27.08.1962 22:06 </t>
  </si>
  <si>
    <t>2437908.518 </t>
  </si>
  <si>
    <t> 01.09.1962 00:25 </t>
  </si>
  <si>
    <t>2437915.354 </t>
  </si>
  <si>
    <t> 07.09.1962 20:29 </t>
  </si>
  <si>
    <t>2437930.394 </t>
  </si>
  <si>
    <t> 22.09.1962 21:27 </t>
  </si>
  <si>
    <t>2437941.322 </t>
  </si>
  <si>
    <t> 03.10.1962 19:43 </t>
  </si>
  <si>
    <t>2437949.526 </t>
  </si>
  <si>
    <t> 12.10.1962 00:37 </t>
  </si>
  <si>
    <t>2438269.390 </t>
  </si>
  <si>
    <t> 27.08.1963 21:21 </t>
  </si>
  <si>
    <t> 0.001 </t>
  </si>
  <si>
    <t>2438288.510 </t>
  </si>
  <si>
    <t> 16.09.1963 00:14 </t>
  </si>
  <si>
    <t> K.Kordylewski </t>
  </si>
  <si>
    <t>IBVS 35 </t>
  </si>
  <si>
    <t>2438310.395 </t>
  </si>
  <si>
    <t> 07.10.1963 21:28 </t>
  </si>
  <si>
    <t> -0.000 </t>
  </si>
  <si>
    <t>2438612.465 </t>
  </si>
  <si>
    <t> 04.08.1964 23:09 </t>
  </si>
  <si>
    <t> H.Peter </t>
  </si>
  <si>
    <t>BAVM 18 </t>
  </si>
  <si>
    <t>2438638.431 </t>
  </si>
  <si>
    <t> 30.08.1964 22:20 </t>
  </si>
  <si>
    <t>2438653.470 </t>
  </si>
  <si>
    <t> 14.09.1964 23:16 </t>
  </si>
  <si>
    <t>2438966.495 </t>
  </si>
  <si>
    <t> 24.07.1965 23:52 </t>
  </si>
  <si>
    <t> 0.000 </t>
  </si>
  <si>
    <t>2438977.419 </t>
  </si>
  <si>
    <t> 04.08.1965 22:03 </t>
  </si>
  <si>
    <t>2438981.527 </t>
  </si>
  <si>
    <t> 09.08.1965 00:38 </t>
  </si>
  <si>
    <t>2439022.534 </t>
  </si>
  <si>
    <t> 19.09.1965 00:48 </t>
  </si>
  <si>
    <t>2439029.357 </t>
  </si>
  <si>
    <t> 25.09.1965 20:34 </t>
  </si>
  <si>
    <t> W.Eckert </t>
  </si>
  <si>
    <t>2439029.361 </t>
  </si>
  <si>
    <t> 25.09.1965 20:39 </t>
  </si>
  <si>
    <t>2439029.370 </t>
  </si>
  <si>
    <t> 25.09.1965 20:52 </t>
  </si>
  <si>
    <t> -0.001 </t>
  </si>
  <si>
    <t>2439033.466 </t>
  </si>
  <si>
    <t> 29.09.1965 23:11 </t>
  </si>
  <si>
    <t>2439040.297 </t>
  </si>
  <si>
    <t> 06.10.1965 19:07 </t>
  </si>
  <si>
    <t>2439044.398 </t>
  </si>
  <si>
    <t> 10.10.1965 21:33 </t>
  </si>
  <si>
    <t>2439044.406 </t>
  </si>
  <si>
    <t> 10.10.1965 21:44 </t>
  </si>
  <si>
    <t>2439055.340 </t>
  </si>
  <si>
    <t> 21.10.1965 20:09 </t>
  </si>
  <si>
    <t> -0.002 </t>
  </si>
  <si>
    <t>2439067.633 </t>
  </si>
  <si>
    <t> 03.11.1965 03:11 </t>
  </si>
  <si>
    <t> M.Baldwin </t>
  </si>
  <si>
    <t>IBVS 119 </t>
  </si>
  <si>
    <t>2439086.773 </t>
  </si>
  <si>
    <t> 22.11.1965 06:33 </t>
  </si>
  <si>
    <t> -0.007 </t>
  </si>
  <si>
    <t>IBVS 129 </t>
  </si>
  <si>
    <t>2439093.608 </t>
  </si>
  <si>
    <t> 29.11.1965 02:35 </t>
  </si>
  <si>
    <t>2439183.819 </t>
  </si>
  <si>
    <t> 27.02.1966 07:39 </t>
  </si>
  <si>
    <t> R.Monske </t>
  </si>
  <si>
    <t>IBVS 154 </t>
  </si>
  <si>
    <t>2439186.550 </t>
  </si>
  <si>
    <t> 02.03.1966 01:12 </t>
  </si>
  <si>
    <t>2439193.394 </t>
  </si>
  <si>
    <t> 08.03.1966 21:27 </t>
  </si>
  <si>
    <t> ORI 97 </t>
  </si>
  <si>
    <t>2439201.593 </t>
  </si>
  <si>
    <t> 17.03.1966 02:13 </t>
  </si>
  <si>
    <t> -0.004 </t>
  </si>
  <si>
    <t>2439275.402 </t>
  </si>
  <si>
    <t> 29.05.1966 21:38 </t>
  </si>
  <si>
    <t> ORI 98 </t>
  </si>
  <si>
    <t>2439316.402 </t>
  </si>
  <si>
    <t> 09.07.1966 21:38 </t>
  </si>
  <si>
    <t>2439383.390 </t>
  </si>
  <si>
    <t> 14.09.1966 21:21 </t>
  </si>
  <si>
    <t> ORI 100 </t>
  </si>
  <si>
    <t>2439432.593 </t>
  </si>
  <si>
    <t> 03.11.1966 02:13 </t>
  </si>
  <si>
    <t>IBVS 180 </t>
  </si>
  <si>
    <t>2439436.694 </t>
  </si>
  <si>
    <t> 07.11.1966 04:39 </t>
  </si>
  <si>
    <t> -0.005 </t>
  </si>
  <si>
    <t>2439439.429 </t>
  </si>
  <si>
    <t> 09.11.1966 22:17 </t>
  </si>
  <si>
    <t>2439440.792 </t>
  </si>
  <si>
    <t> 11.11.1966 07:00 </t>
  </si>
  <si>
    <t>IBVS 221 </t>
  </si>
  <si>
    <t>2439473.599 </t>
  </si>
  <si>
    <t> 14.12.1966 02:22 </t>
  </si>
  <si>
    <t>2439477.703 </t>
  </si>
  <si>
    <t>IBVS 6244</t>
  </si>
  <si>
    <t> 18.12.1966 04:52 </t>
  </si>
  <si>
    <t>2439492.732 </t>
  </si>
  <si>
    <t> 02.01.1967 05:34 </t>
  </si>
  <si>
    <t>2439532.374 </t>
  </si>
  <si>
    <t> 10.02.1967 20:58 </t>
  </si>
  <si>
    <t> J.Zidu </t>
  </si>
  <si>
    <t> BRNO 9 </t>
  </si>
  <si>
    <t>2439536.470 </t>
  </si>
  <si>
    <t> 14.02.1967 23:16 </t>
  </si>
  <si>
    <t>2439689.570 </t>
  </si>
  <si>
    <t> 18.07.1967 01:40 </t>
  </si>
  <si>
    <t> K.Locher </t>
  </si>
  <si>
    <t> ORI 103 </t>
  </si>
  <si>
    <t>2439734.678 </t>
  </si>
  <si>
    <t> 01.09.1967 04:16 </t>
  </si>
  <si>
    <t> L.Hazel </t>
  </si>
  <si>
    <t>IBVS 795 </t>
  </si>
  <si>
    <t>2439745.606 </t>
  </si>
  <si>
    <t> 12.09.1967 02:32 </t>
  </si>
  <si>
    <t>IBVS 247 </t>
  </si>
  <si>
    <t>2439763.378 </t>
  </si>
  <si>
    <t> 29.09.1967 21:04 </t>
  </si>
  <si>
    <t>IBVS 299 </t>
  </si>
  <si>
    <t>2439771.580 </t>
  </si>
  <si>
    <t> 08.10.1967 01:55 </t>
  </si>
  <si>
    <t> P.Tempesti </t>
  </si>
  <si>
    <t>IBVS 596 </t>
  </si>
  <si>
    <t>2439778.413 </t>
  </si>
  <si>
    <t> 14.10.1967 21:54 </t>
  </si>
  <si>
    <t>2439785.247 </t>
  </si>
  <si>
    <t> 21.10.1967 17:55 </t>
  </si>
  <si>
    <t>2439801.654 </t>
  </si>
  <si>
    <t> 07.11.1967 03:41 </t>
  </si>
  <si>
    <t>2439917.836 </t>
  </si>
  <si>
    <t> 02.03.1968 08:03 </t>
  </si>
  <si>
    <t>2440065.460 </t>
  </si>
  <si>
    <t> 27.07.1968 23:02 </t>
  </si>
  <si>
    <t>BAVM 23 </t>
  </si>
  <si>
    <t>2440125.604 </t>
  </si>
  <si>
    <t> 26.09.1968 02:29 </t>
  </si>
  <si>
    <t>2440129.705 </t>
  </si>
  <si>
    <t> 30.09.1968 04:55 </t>
  </si>
  <si>
    <t>2440151.574 </t>
  </si>
  <si>
    <t> 22.10.1968 01:46 </t>
  </si>
  <si>
    <t>IBVS 328 </t>
  </si>
  <si>
    <t>2440151.577 </t>
  </si>
  <si>
    <t> 22.10.1968 01:50 </t>
  </si>
  <si>
    <t> 0.003 </t>
  </si>
  <si>
    <t> J.Bortle </t>
  </si>
  <si>
    <t>2440188.478 </t>
  </si>
  <si>
    <t> 27.11.1968 23:28 </t>
  </si>
  <si>
    <t>2440203.518 </t>
  </si>
  <si>
    <t> 13.12.1968 00:25 </t>
  </si>
  <si>
    <t> 0.002 </t>
  </si>
  <si>
    <t>2440211.718 </t>
  </si>
  <si>
    <t> 21.12.1968 05:13 </t>
  </si>
  <si>
    <t>2440232.220 </t>
  </si>
  <si>
    <t> 10.01.1969 17:16 </t>
  </si>
  <si>
    <t>2440233.588 </t>
  </si>
  <si>
    <t> 12.01.1969 02:06 </t>
  </si>
  <si>
    <t>2440274.592 </t>
  </si>
  <si>
    <t> 22.02.1969 02:12 </t>
  </si>
  <si>
    <t>2440278.693 </t>
  </si>
  <si>
    <t> 26.02.1969 04:37 </t>
  </si>
  <si>
    <t>2440289.628 </t>
  </si>
  <si>
    <t> 09.03.1969 03:04 </t>
  </si>
  <si>
    <t>2440293.732 </t>
  </si>
  <si>
    <t> 13.03.1969 05:34 </t>
  </si>
  <si>
    <t>2440318.337 </t>
  </si>
  <si>
    <t> 06.04.1969 20:05 </t>
  </si>
  <si>
    <t> 0.004 </t>
  </si>
  <si>
    <t> ORI 113 </t>
  </si>
  <si>
    <t>2440323.800 </t>
  </si>
  <si>
    <t> 12.04.1969 07:12 </t>
  </si>
  <si>
    <t>2440363.441 </t>
  </si>
  <si>
    <t> 21.05.1969 22:35 </t>
  </si>
  <si>
    <t>2440412.651 </t>
  </si>
  <si>
    <t> 10.07.1969 03:37 </t>
  </si>
  <si>
    <t>2440415.382 </t>
  </si>
  <si>
    <t> 12.07.1969 21:10 </t>
  </si>
  <si>
    <t> ORI 115 </t>
  </si>
  <si>
    <t>2440419.484 </t>
  </si>
  <si>
    <t> 16.07.1969 23:36 </t>
  </si>
  <si>
    <t>2440442.719 </t>
  </si>
  <si>
    <t> 09.08.1969 05:15 </t>
  </si>
  <si>
    <t>2440446.814 </t>
  </si>
  <si>
    <t> 13.08.1969 07:32 </t>
  </si>
  <si>
    <t>2440453.646 </t>
  </si>
  <si>
    <t> 20.08.1969 03:30 </t>
  </si>
  <si>
    <t>2440457.757 </t>
  </si>
  <si>
    <t> 24.08.1969 06:10 </t>
  </si>
  <si>
    <t>2440468.691 </t>
  </si>
  <si>
    <t> 04.09.1969 04:35 </t>
  </si>
  <si>
    <t>2440475.5216 </t>
  </si>
  <si>
    <t> 11.09.1969 00:31 </t>
  </si>
  <si>
    <t> -0.0018 </t>
  </si>
  <si>
    <t> O.Gülmen </t>
  </si>
  <si>
    <t>IBVS 456 </t>
  </si>
  <si>
    <t>2440482.361 </t>
  </si>
  <si>
    <t> 17.09.1969 20:39 </t>
  </si>
  <si>
    <t>2440505.596 </t>
  </si>
  <si>
    <t> 11.10.1969 02:18 </t>
  </si>
  <si>
    <t>2440523.362 </t>
  </si>
  <si>
    <t> 28.10.1969 20:41 </t>
  </si>
  <si>
    <t> ORI 116 </t>
  </si>
  <si>
    <t>2440554.804 </t>
  </si>
  <si>
    <t> 29.11.1969 07:17 </t>
  </si>
  <si>
    <t>2440561.640 </t>
  </si>
  <si>
    <t> 06.12.1969 03:21 </t>
  </si>
  <si>
    <t>2440572.573 </t>
  </si>
  <si>
    <t> 17.12.1969 01:45 </t>
  </si>
  <si>
    <t>2440587.607 </t>
  </si>
  <si>
    <t> 01.01.1970 02:34 </t>
  </si>
  <si>
    <t>2440799.473 </t>
  </si>
  <si>
    <t> 31.07.1970 23:21 </t>
  </si>
  <si>
    <t> R.Diethelm </t>
  </si>
  <si>
    <t> ORI 120 </t>
  </si>
  <si>
    <t>2440825.443 </t>
  </si>
  <si>
    <t> 26.08.1970 22:37 </t>
  </si>
  <si>
    <t> ORI 121 </t>
  </si>
  <si>
    <t>2440836.379 </t>
  </si>
  <si>
    <t> 06.09.1970 21:05 </t>
  </si>
  <si>
    <t> R.Polloczek </t>
  </si>
  <si>
    <t> BRNO 12 </t>
  </si>
  <si>
    <t>2440836.382 </t>
  </si>
  <si>
    <t> 06.09.1970 21:10 </t>
  </si>
  <si>
    <t>BAVM 25 </t>
  </si>
  <si>
    <t> J.Silhan </t>
  </si>
  <si>
    <t>2440837.744 </t>
  </si>
  <si>
    <t> 08.09.1970 05:51 </t>
  </si>
  <si>
    <t> AVSJ 4.88 </t>
  </si>
  <si>
    <t>2440855.513 </t>
  </si>
  <si>
    <t> 26.09.1970 00:18 </t>
  </si>
  <si>
    <t> J.Leonhardt </t>
  </si>
  <si>
    <t>2440855.515 </t>
  </si>
  <si>
    <t> 26.09.1970 00:21 </t>
  </si>
  <si>
    <t> J.Langhoff </t>
  </si>
  <si>
    <t>2440855.516 </t>
  </si>
  <si>
    <t> 26.09.1970 00:23 </t>
  </si>
  <si>
    <t>2440877.384 </t>
  </si>
  <si>
    <t> 17.10.1970 21:12 </t>
  </si>
  <si>
    <t>2440888.324 </t>
  </si>
  <si>
    <t> 28.10.1970 19:46 </t>
  </si>
  <si>
    <t> 0.005 </t>
  </si>
  <si>
    <t> ORI 122 </t>
  </si>
  <si>
    <t>2440903.357 </t>
  </si>
  <si>
    <t> 12.11.1970 20:34 </t>
  </si>
  <si>
    <t>2440940.261 </t>
  </si>
  <si>
    <t> 19.12.1970 18:15 </t>
  </si>
  <si>
    <t> A.Pliska </t>
  </si>
  <si>
    <t>2440940.262 </t>
  </si>
  <si>
    <t> 19.12.1970 18:17 </t>
  </si>
  <si>
    <t> P.Krca </t>
  </si>
  <si>
    <t>2440940.268 </t>
  </si>
  <si>
    <t> 19.12.1970 18:25 </t>
  </si>
  <si>
    <t> 0.007 </t>
  </si>
  <si>
    <t>2440940.269 </t>
  </si>
  <si>
    <t> 19.12.1970 18:27 </t>
  </si>
  <si>
    <t> 0.008 </t>
  </si>
  <si>
    <t> L.Kuchar </t>
  </si>
  <si>
    <t>2440941.632 </t>
  </si>
  <si>
    <t> 21.12.1970 03:10 </t>
  </si>
  <si>
    <t> E.Mayer </t>
  </si>
  <si>
    <t>2440985.369 </t>
  </si>
  <si>
    <t> 02.02.1971 20:51 </t>
  </si>
  <si>
    <t> AVSJ 5.33 </t>
  </si>
  <si>
    <t>2441041.416 </t>
  </si>
  <si>
    <t> 30.03.1971 21:59 </t>
  </si>
  <si>
    <t> ORI 124 </t>
  </si>
  <si>
    <t>2441056.447 </t>
  </si>
  <si>
    <t> 14.04.1971 22:43 </t>
  </si>
  <si>
    <t> ORI 125 </t>
  </si>
  <si>
    <t>2441060.543 </t>
  </si>
  <si>
    <t> 19.04.1971 01:01 </t>
  </si>
  <si>
    <t> BRNO 14 </t>
  </si>
  <si>
    <t>2441213.638 </t>
  </si>
  <si>
    <t> 19.09.1971 03:18 </t>
  </si>
  <si>
    <t>2441216.372 </t>
  </si>
  <si>
    <t> 21.09.1971 20:55 </t>
  </si>
  <si>
    <t> ORI 129 </t>
  </si>
  <si>
    <t>2441253.276 </t>
  </si>
  <si>
    <t> 28.10.1971 18:37 </t>
  </si>
  <si>
    <t>2441257.375 </t>
  </si>
  <si>
    <t> 01.11.1971 21:00 </t>
  </si>
  <si>
    <t> BBS 1 </t>
  </si>
  <si>
    <t>2441324.353 </t>
  </si>
  <si>
    <t> 07.01.1972 20:28 </t>
  </si>
  <si>
    <t>2441324.360 </t>
  </si>
  <si>
    <t> 07.01.1972 20:38 </t>
  </si>
  <si>
    <t> BBS 2 </t>
  </si>
  <si>
    <t>2441335.290 </t>
  </si>
  <si>
    <t> 18.01.1972 18:57 </t>
  </si>
  <si>
    <t>2441335.294 </t>
  </si>
  <si>
    <t> 18.01.1972 19:03 </t>
  </si>
  <si>
    <t>2441350.326 </t>
  </si>
  <si>
    <t> 02.02.1972 19:49 </t>
  </si>
  <si>
    <t>2441365.367 </t>
  </si>
  <si>
    <t> 17.02.1972 20:48 </t>
  </si>
  <si>
    <t> 0.009 </t>
  </si>
  <si>
    <t> Z.Klimek </t>
  </si>
  <si>
    <t>IBVS 637 </t>
  </si>
  <si>
    <t>2441380.398 </t>
  </si>
  <si>
    <t> 03.03.1972 21:33 </t>
  </si>
  <si>
    <t>2441391.332 </t>
  </si>
  <si>
    <t> 14.03.1972 19:58 </t>
  </si>
  <si>
    <t>2441395.433 </t>
  </si>
  <si>
    <t> 18.03.1972 22:23 </t>
  </si>
  <si>
    <t>2441395.439 </t>
  </si>
  <si>
    <t> 18.03.1972 22:32 </t>
  </si>
  <si>
    <t> 0.010 </t>
  </si>
  <si>
    <t>IBVS 779 </t>
  </si>
  <si>
    <t>2441410.465 </t>
  </si>
  <si>
    <t> 02.04.1972 23:09 </t>
  </si>
  <si>
    <t> BBS 3 </t>
  </si>
  <si>
    <t>2441477.449 </t>
  </si>
  <si>
    <t> 08.06.1972 22:46 </t>
  </si>
  <si>
    <t> A.Kluzik </t>
  </si>
  <si>
    <t>IBVS 740 </t>
  </si>
  <si>
    <t>2441503.416 </t>
  </si>
  <si>
    <t> 04.07.1972 21:59 </t>
  </si>
  <si>
    <t> BBS 4 </t>
  </si>
  <si>
    <t>2441518.452 </t>
  </si>
  <si>
    <t> 19.07.1972 22:50 </t>
  </si>
  <si>
    <t> K.Brancik </t>
  </si>
  <si>
    <t> BRNO 17 </t>
  </si>
  <si>
    <t>2441570.386 </t>
  </si>
  <si>
    <t> 09.09.1972 21:15 </t>
  </si>
  <si>
    <t> BBS 5 </t>
  </si>
  <si>
    <t>2441570.390 </t>
  </si>
  <si>
    <t> 09.09.1972 21:21 </t>
  </si>
  <si>
    <t> P.Ahnert </t>
  </si>
  <si>
    <t>IBVS 786 </t>
  </si>
  <si>
    <t>2441570.392 </t>
  </si>
  <si>
    <t> 09.09.1972 21:24 </t>
  </si>
  <si>
    <t> J.Bauer </t>
  </si>
  <si>
    <t>BAVM 26 </t>
  </si>
  <si>
    <t>2441581.326 </t>
  </si>
  <si>
    <t> 20.09.1972 19:49 </t>
  </si>
  <si>
    <t>2441581.327 </t>
  </si>
  <si>
    <t> 20.09.1972 19:50 </t>
  </si>
  <si>
    <t>2441585.429 </t>
  </si>
  <si>
    <t> 24.09.1972 22:17 </t>
  </si>
  <si>
    <t>2441593.626 </t>
  </si>
  <si>
    <t> 03.10.1972 03:01 </t>
  </si>
  <si>
    <t>2441596.363 </t>
  </si>
  <si>
    <t> 05.10.1972 20:42 </t>
  </si>
  <si>
    <t>2441596.365 </t>
  </si>
  <si>
    <t> 05.10.1972 20:45 </t>
  </si>
  <si>
    <t> BBS 6 </t>
  </si>
  <si>
    <t>2441604.561 </t>
  </si>
  <si>
    <t> 14.10.1972 01:27 </t>
  </si>
  <si>
    <t>2441604.563 </t>
  </si>
  <si>
    <t> 14.10.1972 01:30 </t>
  </si>
  <si>
    <t> K.Wälke </t>
  </si>
  <si>
    <t>2441607.298 </t>
  </si>
  <si>
    <t> 16.10.1972 19:09 </t>
  </si>
  <si>
    <t>2441637.369 </t>
  </si>
  <si>
    <t> 15.11.1972 20:51 </t>
  </si>
  <si>
    <t>2441648.313 </t>
  </si>
  <si>
    <t> 26.11.1972 19:30 </t>
  </si>
  <si>
    <t> 0.012 </t>
  </si>
  <si>
    <t>2441663.340 </t>
  </si>
  <si>
    <t> 11.12.1972 20:09 </t>
  </si>
  <si>
    <t> BBS 7 </t>
  </si>
  <si>
    <t>2441682.475 </t>
  </si>
  <si>
    <t> 30.12.1972 23:24 </t>
  </si>
  <si>
    <t>2441805.482 </t>
  </si>
  <si>
    <t> 02.05.1973 23:34 </t>
  </si>
  <si>
    <t> Z.Urban </t>
  </si>
  <si>
    <t>2441805.485 </t>
  </si>
  <si>
    <t> 02.05.1973 23:38 </t>
  </si>
  <si>
    <t> A.Pas </t>
  </si>
  <si>
    <t>2441887.505 </t>
  </si>
  <si>
    <t> 24.07.1973 00:07 </t>
  </si>
  <si>
    <t>2441898.445 </t>
  </si>
  <si>
    <t> 03.08.1973 22:40 </t>
  </si>
  <si>
    <t> 0.006 </t>
  </si>
  <si>
    <t>2441902.538 </t>
  </si>
  <si>
    <t> 08.08.1973 00:54 </t>
  </si>
  <si>
    <t> BBS 11 </t>
  </si>
  <si>
    <t>2441913.478 </t>
  </si>
  <si>
    <t> 18.08.1973 23:28 </t>
  </si>
  <si>
    <t>2441928.505 </t>
  </si>
  <si>
    <t> 03.09.1973 00:07 </t>
  </si>
  <si>
    <t>2441961.320 </t>
  </si>
  <si>
    <t> 05.10.1973 19:40 </t>
  </si>
  <si>
    <t> BBS 12 </t>
  </si>
  <si>
    <t>2441987.290 </t>
  </si>
  <si>
    <t> 31.10.1973 18:57 </t>
  </si>
  <si>
    <t>2442003.691 </t>
  </si>
  <si>
    <t> 17.11.1973 04:35 </t>
  </si>
  <si>
    <t> AVSJ 5.86 </t>
  </si>
  <si>
    <t>2442036.493 </t>
  </si>
  <si>
    <t> 19.12.1973 23:49 </t>
  </si>
  <si>
    <t> BBS 13 </t>
  </si>
  <si>
    <t>2442327.646 </t>
  </si>
  <si>
    <t> 07.10.1974 03:30 </t>
  </si>
  <si>
    <t> G.Samolyk </t>
  </si>
  <si>
    <t> AVSJ 6.27 </t>
  </si>
  <si>
    <t>2442367.283 </t>
  </si>
  <si>
    <t> 15.11.1974 18:47 </t>
  </si>
  <si>
    <t> BBS 18 </t>
  </si>
  <si>
    <t>2442453.387 </t>
  </si>
  <si>
    <t> 09.02.1975 21:17 </t>
  </si>
  <si>
    <t> V.Homola </t>
  </si>
  <si>
    <t> BRNO 20 </t>
  </si>
  <si>
    <t> BBS 21 </t>
  </si>
  <si>
    <t>2442453.388 </t>
  </si>
  <si>
    <t> 09.02.1975 21:18 </t>
  </si>
  <si>
    <t> I.Kohoutek </t>
  </si>
  <si>
    <t>2442491.658 </t>
  </si>
  <si>
    <t> 20.03.1975 03:47 </t>
  </si>
  <si>
    <t> AVSJ 7.32 </t>
  </si>
  <si>
    <t>2442606.483 </t>
  </si>
  <si>
    <t> 12.07.1975 23:35 </t>
  </si>
  <si>
    <t> BBS 23 </t>
  </si>
  <si>
    <t>2442618.776 </t>
  </si>
  <si>
    <t> 25.07.1975 06:37 </t>
  </si>
  <si>
    <t>2442633.820 </t>
  </si>
  <si>
    <t> 09.08.1975 07:40 </t>
  </si>
  <si>
    <t>2442692.592 </t>
  </si>
  <si>
    <t> 07.10.1975 02:12 </t>
  </si>
  <si>
    <t>2442710.363 </t>
  </si>
  <si>
    <t> 24.10.1975 20:42 </t>
  </si>
  <si>
    <t> BBS 24 </t>
  </si>
  <si>
    <t>2442714.4627 </t>
  </si>
  <si>
    <t> 28.10.1975 23:06 </t>
  </si>
  <si>
    <t> 0.0000 </t>
  </si>
  <si>
    <t> L.Patkos </t>
  </si>
  <si>
    <t>IBVS 1200 </t>
  </si>
  <si>
    <t>2442722.664 </t>
  </si>
  <si>
    <t> 06.11.1975 03:56 </t>
  </si>
  <si>
    <t> W.Farrar </t>
  </si>
  <si>
    <t>2442722.668 </t>
  </si>
  <si>
    <t> 06.11.1975 04:01 </t>
  </si>
  <si>
    <t>2442789.642 </t>
  </si>
  <si>
    <t> 12.01.1976 03:24 </t>
  </si>
  <si>
    <t> AOEB 1 </t>
  </si>
  <si>
    <t>2442829.279 </t>
  </si>
  <si>
    <t> 20.02.1976 18:41 </t>
  </si>
  <si>
    <t> BBS 26 </t>
  </si>
  <si>
    <t>2442860.718 </t>
  </si>
  <si>
    <t> 23.03.1976 05:13 </t>
  </si>
  <si>
    <t>2442860.719 </t>
  </si>
  <si>
    <t> 23.03.1976 05:15 </t>
  </si>
  <si>
    <t> C.Hesseltine </t>
  </si>
  <si>
    <t>2442871.652 </t>
  </si>
  <si>
    <t> 03.04.1976 03:38 </t>
  </si>
  <si>
    <t>2442875.753 </t>
  </si>
  <si>
    <t> 07.04.1976 06:04 </t>
  </si>
  <si>
    <t>2442889.421 </t>
  </si>
  <si>
    <t> 20.04.1976 22:06 </t>
  </si>
  <si>
    <t> BBS 27 </t>
  </si>
  <si>
    <t>2442915.396 </t>
  </si>
  <si>
    <t> 16.05.1976 21:30 </t>
  </si>
  <si>
    <t> BBS 28 </t>
  </si>
  <si>
    <t>2442994.671 </t>
  </si>
  <si>
    <t> 04.08.1976 04:06 </t>
  </si>
  <si>
    <t>2442997.404 </t>
  </si>
  <si>
    <t> 06.08.1976 21:41 </t>
  </si>
  <si>
    <t> BBS 29 </t>
  </si>
  <si>
    <t>2443009.704 </t>
  </si>
  <si>
    <t> 19.08.1976 04:53 </t>
  </si>
  <si>
    <t>2443020.642 </t>
  </si>
  <si>
    <t> 30.08.1976 03:24 </t>
  </si>
  <si>
    <t>2443028.844 </t>
  </si>
  <si>
    <t> 07.09.1976 08:15 </t>
  </si>
  <si>
    <t>2443042.508 </t>
  </si>
  <si>
    <t> 21.09.1976 00:11 </t>
  </si>
  <si>
    <t> BBS 30 </t>
  </si>
  <si>
    <t>2443046.616 </t>
  </si>
  <si>
    <t> 25.09.1976 02:47 </t>
  </si>
  <si>
    <t>2443054.820 </t>
  </si>
  <si>
    <t> 03.10.1976 07:40 </t>
  </si>
  <si>
    <t> D.Ruokonen </t>
  </si>
  <si>
    <t>2443091.723 </t>
  </si>
  <si>
    <t> 09.11.1976 05:21 </t>
  </si>
  <si>
    <t> BBS 31 </t>
  </si>
  <si>
    <t>2443113.589 </t>
  </si>
  <si>
    <t> 01.12.1976 02:08 </t>
  </si>
  <si>
    <t>2443127.259 </t>
  </si>
  <si>
    <t> 14.12.1976 18:12 </t>
  </si>
  <si>
    <t>2443128.624 </t>
  </si>
  <si>
    <t> 16.12.1976 02:58 </t>
  </si>
  <si>
    <t>2443157.324 </t>
  </si>
  <si>
    <t> 13.01.1977 19:46 </t>
  </si>
  <si>
    <t> BBS 32 </t>
  </si>
  <si>
    <t>2443168.266 </t>
  </si>
  <si>
    <t> 24.01.1977 18:23 </t>
  </si>
  <si>
    <t>2443254.388 </t>
  </si>
  <si>
    <t> 20.04.1977 21:18 </t>
  </si>
  <si>
    <t> J.Hanzlik </t>
  </si>
  <si>
    <t> BRNO 21 </t>
  </si>
  <si>
    <t>2443374.667 </t>
  </si>
  <si>
    <t> 19.08.1977 04:00 </t>
  </si>
  <si>
    <t>2443385.594 </t>
  </si>
  <si>
    <t> 30.08.1977 02:15 </t>
  </si>
  <si>
    <t> BBS 34 </t>
  </si>
  <si>
    <t>2443400.634 </t>
  </si>
  <si>
    <t> 14.09.1977 03:12 </t>
  </si>
  <si>
    <t> BBS 35 </t>
  </si>
  <si>
    <t>2443403.391 </t>
  </si>
  <si>
    <t> 16.09.1977 21:23 </t>
  </si>
  <si>
    <t> 0.024 </t>
  </si>
  <si>
    <t> J.Zlatuska </t>
  </si>
  <si>
    <t>2443403.392 </t>
  </si>
  <si>
    <t> 16.09.1977 21:24 </t>
  </si>
  <si>
    <t> 0.025 </t>
  </si>
  <si>
    <t> V.Velickova </t>
  </si>
  <si>
    <t>2443403.396 </t>
  </si>
  <si>
    <t> 16.09.1977 21:30 </t>
  </si>
  <si>
    <t> 0.029 </t>
  </si>
  <si>
    <t> L.Pancocharova </t>
  </si>
  <si>
    <t>2443404.731 </t>
  </si>
  <si>
    <t> 18.09.1977 05:32 </t>
  </si>
  <si>
    <t>2443429.341 </t>
  </si>
  <si>
    <t> 12.10.1977 20:11 </t>
  </si>
  <si>
    <t>2443452.580 </t>
  </si>
  <si>
    <t> 05.11.1977 01:55 </t>
  </si>
  <si>
    <t>2443455.312 </t>
  </si>
  <si>
    <t> 07.11.1977 19:29 </t>
  </si>
  <si>
    <t> J.Fiedlerova </t>
  </si>
  <si>
    <t>2443455.313 </t>
  </si>
  <si>
    <t> 07.11.1977 19:30 </t>
  </si>
  <si>
    <t> M.Kaplanova </t>
  </si>
  <si>
    <t>2443459.407 </t>
  </si>
  <si>
    <t> 11.11.1977 21:46 </t>
  </si>
  <si>
    <t>2443492.214 </t>
  </si>
  <si>
    <t> 14.12.1977 17:08 </t>
  </si>
  <si>
    <t> BBS 36 </t>
  </si>
  <si>
    <t>2443493.579 </t>
  </si>
  <si>
    <t> 16.12.1977 01:53 </t>
  </si>
  <si>
    <t>2443512.717 </t>
  </si>
  <si>
    <t> 04.01.1978 05:12 </t>
  </si>
  <si>
    <t>2443552.355 </t>
  </si>
  <si>
    <t> 12.02.1978 20:31 </t>
  </si>
  <si>
    <t>2443705.442 </t>
  </si>
  <si>
    <t> 15.07.1978 22:36 </t>
  </si>
  <si>
    <t> BBS 38 </t>
  </si>
  <si>
    <t>2443717.748 </t>
  </si>
  <si>
    <t> 28.07.1978 05:57 </t>
  </si>
  <si>
    <t>2443742.354 </t>
  </si>
  <si>
    <t> 21.08.1978 20:29 </t>
  </si>
  <si>
    <t>2443754.647 </t>
  </si>
  <si>
    <t> 03.09.1978 03:31 </t>
  </si>
  <si>
    <t>2443754.656 </t>
  </si>
  <si>
    <t> 03.09.1978 03:44 </t>
  </si>
  <si>
    <t> BBS 39 </t>
  </si>
  <si>
    <t>2443772.426 </t>
  </si>
  <si>
    <t> 20.09.1978 22:13 </t>
  </si>
  <si>
    <t>2443780.627 </t>
  </si>
  <si>
    <t> 29.09.1978 03:02 </t>
  </si>
  <si>
    <t>2443784.724 </t>
  </si>
  <si>
    <t> 03.10.1978 05:22 </t>
  </si>
  <si>
    <t>2443791.562 </t>
  </si>
  <si>
    <t> 10.10.1978 01:29 </t>
  </si>
  <si>
    <t>2443794.295 </t>
  </si>
  <si>
    <t> 12.10.1978 19:04 </t>
  </si>
  <si>
    <t>BAVM 31 </t>
  </si>
  <si>
    <t>2443832.563 </t>
  </si>
  <si>
    <t> 20.11.1978 01:30 </t>
  </si>
  <si>
    <t>2443835.299 </t>
  </si>
  <si>
    <t> 22.11.1978 19:10 </t>
  </si>
  <si>
    <t> BBS 40 </t>
  </si>
  <si>
    <t>2444074.508 </t>
  </si>
  <si>
    <t> 20.07.1979 00:11 </t>
  </si>
  <si>
    <t> C.Klimcik </t>
  </si>
  <si>
    <t> BRNO 23 </t>
  </si>
  <si>
    <t>2444074.512 </t>
  </si>
  <si>
    <t> 20.07.1979 00:17 </t>
  </si>
  <si>
    <t> K.Vojtek </t>
  </si>
  <si>
    <t>2444134.648 </t>
  </si>
  <si>
    <t> 18.09.1979 03:33 </t>
  </si>
  <si>
    <t>2444160.617 </t>
  </si>
  <si>
    <t> 14.10.1979 02:48 </t>
  </si>
  <si>
    <t>2444167.451 </t>
  </si>
  <si>
    <t> 20.10.1979 22:49 </t>
  </si>
  <si>
    <t>2444167.454 </t>
  </si>
  <si>
    <t> 20.10.1979 22:53 </t>
  </si>
  <si>
    <t> J.Kucera </t>
  </si>
  <si>
    <t>2444167.456 </t>
  </si>
  <si>
    <t> 20.10.1979 22:56 </t>
  </si>
  <si>
    <t> R.Macek </t>
  </si>
  <si>
    <t> J.Soukupova </t>
  </si>
  <si>
    <t>2444167.458 </t>
  </si>
  <si>
    <t> 20.10.1979 22:59 </t>
  </si>
  <si>
    <t> J.Burianova </t>
  </si>
  <si>
    <t> M.Major </t>
  </si>
  <si>
    <t>2444167.459 </t>
  </si>
  <si>
    <t> 20.10.1979 23:00 </t>
  </si>
  <si>
    <t> J.Manek </t>
  </si>
  <si>
    <t>2444167.463 </t>
  </si>
  <si>
    <t> 20.10.1979 23:06 </t>
  </si>
  <si>
    <t> 0.013 </t>
  </si>
  <si>
    <t> D.Brozman </t>
  </si>
  <si>
    <t>2444171.552 </t>
  </si>
  <si>
    <t> 25.10.1979 01:14 </t>
  </si>
  <si>
    <t> L.Valek </t>
  </si>
  <si>
    <t>2444174.290 </t>
  </si>
  <si>
    <t> 27.10.1979 18:57 </t>
  </si>
  <si>
    <t> J.Vacek </t>
  </si>
  <si>
    <t>2444189.326 </t>
  </si>
  <si>
    <t> 11.11.1979 19:49 </t>
  </si>
  <si>
    <t> BBS 45 </t>
  </si>
  <si>
    <t>2444190.689 </t>
  </si>
  <si>
    <t> 13.11.1979 04:32 </t>
  </si>
  <si>
    <t>2444215.293 </t>
  </si>
  <si>
    <t> 07.12.1979 19:01 </t>
  </si>
  <si>
    <t> BBS 46 </t>
  </si>
  <si>
    <t>2444216.657 </t>
  </si>
  <si>
    <t> 09.12.1979 03:46 </t>
  </si>
  <si>
    <t> M.Heifner </t>
  </si>
  <si>
    <t>2444216.658 </t>
  </si>
  <si>
    <t> 09.12.1979 03:47 </t>
  </si>
  <si>
    <t>2444227.593 </t>
  </si>
  <si>
    <t> 20.12.1979 02:13 </t>
  </si>
  <si>
    <t>2444342.414 </t>
  </si>
  <si>
    <t> 12.04.1980 21:56 </t>
  </si>
  <si>
    <t> BBS 47 </t>
  </si>
  <si>
    <t>2444399.819 </t>
  </si>
  <si>
    <t> 09.06.1980 07:39 </t>
  </si>
  <si>
    <t> G.Hanson </t>
  </si>
  <si>
    <t>2444443.556 </t>
  </si>
  <si>
    <t> 23.07.1980 01:20 </t>
  </si>
  <si>
    <t> BBS 49 </t>
  </si>
  <si>
    <t>2444451.760 </t>
  </si>
  <si>
    <t> 31.07.1980 06:14 </t>
  </si>
  <si>
    <t> M.Wesolowski </t>
  </si>
  <si>
    <t>JAVSO..43..238</t>
  </si>
  <si>
    <t>JAVSO..44…69</t>
  </si>
  <si>
    <t>JAVSO..45..121</t>
  </si>
  <si>
    <t>JAVSO..45..215</t>
  </si>
  <si>
    <t>IBVS 6230</t>
  </si>
  <si>
    <t>JAVSO..46…79 (2018)</t>
  </si>
  <si>
    <t>IBVS 6196</t>
  </si>
  <si>
    <t>2444469.530 </t>
  </si>
  <si>
    <t> 18.08.1980 00:43 </t>
  </si>
  <si>
    <t>2444488.670 </t>
  </si>
  <si>
    <t> 06.09.1980 04:04 </t>
  </si>
  <si>
    <t>2444491.400 </t>
  </si>
  <si>
    <t> 08.09.1980 21:36 </t>
  </si>
  <si>
    <t> K.Carbol </t>
  </si>
  <si>
    <t>2444491.401 </t>
  </si>
  <si>
    <t> 08.09.1980 21:37 </t>
  </si>
  <si>
    <t> V.Wagner </t>
  </si>
  <si>
    <t>2444491.402 </t>
  </si>
  <si>
    <t> 08.09.1980 21:38 </t>
  </si>
  <si>
    <t> A.Slatinsky </t>
  </si>
  <si>
    <t>2444491.403 </t>
  </si>
  <si>
    <t> 08.09.1980 21:40 </t>
  </si>
  <si>
    <t> R.Rajnoha </t>
  </si>
  <si>
    <t> BRNO 26 </t>
  </si>
  <si>
    <t>2444502.332 </t>
  </si>
  <si>
    <t> 19.09.1980 19:58 </t>
  </si>
  <si>
    <t> BBS 50 </t>
  </si>
  <si>
    <t>2444503.705 </t>
  </si>
  <si>
    <t> 21.09.1980 04:55 </t>
  </si>
  <si>
    <t>2444607.589 </t>
  </si>
  <si>
    <t> 03.01.1981 02:08 </t>
  </si>
  <si>
    <t> A.Mallama </t>
  </si>
  <si>
    <t> BBS 52 </t>
  </si>
  <si>
    <t>2444611.699 </t>
  </si>
  <si>
    <t> 07.01.1981 04:46 </t>
  </si>
  <si>
    <t> 0.015 </t>
  </si>
  <si>
    <t>2444622.622 </t>
  </si>
  <si>
    <t> 18.01.1981 02:55 </t>
  </si>
  <si>
    <t>2444636.290 </t>
  </si>
  <si>
    <t> 31.01.1981 18:57 </t>
  </si>
  <si>
    <t>2444790.745 </t>
  </si>
  <si>
    <t> 05.07.1981 05:52 </t>
  </si>
  <si>
    <t> E.Halbach </t>
  </si>
  <si>
    <t>2444853.625 </t>
  </si>
  <si>
    <t> 06.09.1981 03:00 </t>
  </si>
  <si>
    <t>2444853.626 </t>
  </si>
  <si>
    <t> 06.09.1981 03:01 </t>
  </si>
  <si>
    <t> D.Williams </t>
  </si>
  <si>
    <t>2444868.661 </t>
  </si>
  <si>
    <t> 21.09.1981 03:51 </t>
  </si>
  <si>
    <t>2444882.328 </t>
  </si>
  <si>
    <t> 04.10.1981 19:52 </t>
  </si>
  <si>
    <t> N.Stoikidis </t>
  </si>
  <si>
    <t> BBS 57 </t>
  </si>
  <si>
    <t>2444883.692 </t>
  </si>
  <si>
    <t> 06.10.1981 04:36 </t>
  </si>
  <si>
    <t>2444893.265 </t>
  </si>
  <si>
    <t> 15.10.1981 18:21 </t>
  </si>
  <si>
    <t>2444908.298 </t>
  </si>
  <si>
    <t> 30.10.1981 19:09 </t>
  </si>
  <si>
    <t>2444912.398 </t>
  </si>
  <si>
    <t> 03.11.1981 21:33 </t>
  </si>
  <si>
    <t>2444934.267 </t>
  </si>
  <si>
    <t> 25.11.1981 18:24 </t>
  </si>
  <si>
    <t> BBS 58 </t>
  </si>
  <si>
    <t>2444946.570 </t>
  </si>
  <si>
    <t> 08.12.1981 01:40 </t>
  </si>
  <si>
    <t>2444990.313 </t>
  </si>
  <si>
    <t> 20.01.1982 19:30 </t>
  </si>
  <si>
    <t> R.Germann </t>
  </si>
  <si>
    <t>2445031.314 </t>
  </si>
  <si>
    <t> 02.03.1982 19:32 </t>
  </si>
  <si>
    <t> G.Mavrofridis </t>
  </si>
  <si>
    <t> BBS 60 </t>
  </si>
  <si>
    <t>2445035.418 </t>
  </si>
  <si>
    <t> 06.03.1982 22:01 </t>
  </si>
  <si>
    <t> P.Hoffmann </t>
  </si>
  <si>
    <t>BAVM 34 </t>
  </si>
  <si>
    <t>2445087.366 </t>
  </si>
  <si>
    <t> 27.04.1982 20:47 </t>
  </si>
  <si>
    <t>2445200.808 </t>
  </si>
  <si>
    <t> 19.08.1982 07:23 </t>
  </si>
  <si>
    <t> R.Lee </t>
  </si>
  <si>
    <t>2445200.813 </t>
  </si>
  <si>
    <t> 19.08.1982 07:30 </t>
  </si>
  <si>
    <t> K.Beaman </t>
  </si>
  <si>
    <t>2445200.816 </t>
  </si>
  <si>
    <t> 19.08.1982 07:35 </t>
  </si>
  <si>
    <t>2445214.476 </t>
  </si>
  <si>
    <t> 01.09.1982 23:25 </t>
  </si>
  <si>
    <t> BBS 62 </t>
  </si>
  <si>
    <t>2445225.413 </t>
  </si>
  <si>
    <t> 12.09.1982 21:54 </t>
  </si>
  <si>
    <t> M.Kohl </t>
  </si>
  <si>
    <t>2445225.416 </t>
  </si>
  <si>
    <t> 12.09.1982 21:59 </t>
  </si>
  <si>
    <t>2445251.389 </t>
  </si>
  <si>
    <t> 08.10.1982 21:20 </t>
  </si>
  <si>
    <t>2445251.391 </t>
  </si>
  <si>
    <t> 08.10.1982 21:23 </t>
  </si>
  <si>
    <t> 0.011 </t>
  </si>
  <si>
    <t>2445259.588 </t>
  </si>
  <si>
    <t> 17.10.1982 02:06 </t>
  </si>
  <si>
    <t> D.Troiani </t>
  </si>
  <si>
    <t>2445288.294 </t>
  </si>
  <si>
    <t> 14.11.1982 19:03 </t>
  </si>
  <si>
    <t> BBS 64 </t>
  </si>
  <si>
    <t>2445311.526 </t>
  </si>
  <si>
    <t> 08.12.1982 00:37 </t>
  </si>
  <si>
    <t>2445315.624 </t>
  </si>
  <si>
    <t> 12.12.1982 02:58 </t>
  </si>
  <si>
    <t>2445370.308 </t>
  </si>
  <si>
    <t> 04.02.1983 19:23 </t>
  </si>
  <si>
    <t> BBS 68 </t>
  </si>
  <si>
    <t>2445385.340 </t>
  </si>
  <si>
    <t> 19.02.1983 20:09 </t>
  </si>
  <si>
    <t> BBS 65 </t>
  </si>
  <si>
    <t>2445430.440 </t>
  </si>
  <si>
    <t> 05.04.1983 22:33 </t>
  </si>
  <si>
    <t> D.Elias </t>
  </si>
  <si>
    <t> BBS 66 </t>
  </si>
  <si>
    <t>2445470.083 </t>
  </si>
  <si>
    <t> 15.05.1983 13:59 </t>
  </si>
  <si>
    <t> L.Novotny </t>
  </si>
  <si>
    <t>2445568.506 </t>
  </si>
  <si>
    <t> 22.08.1983 00:08 </t>
  </si>
  <si>
    <t> P.Svoboda </t>
  </si>
  <si>
    <t>2445579.428 </t>
  </si>
  <si>
    <t> 01.09.1983 22:16 </t>
  </si>
  <si>
    <t>2445579.436 </t>
  </si>
  <si>
    <t> 01.09.1983 22:27 </t>
  </si>
  <si>
    <t>2445590.366 </t>
  </si>
  <si>
    <t> 12.09.1983 20:47 </t>
  </si>
  <si>
    <t> A.Paschke </t>
  </si>
  <si>
    <t>2445590.386 </t>
  </si>
  <si>
    <t> 12.09.1983 21:15 </t>
  </si>
  <si>
    <t> 0.021 </t>
  </si>
  <si>
    <t>2445591.735 </t>
  </si>
  <si>
    <t> 14.09.1983 05:38 </t>
  </si>
  <si>
    <t>2445594.472 </t>
  </si>
  <si>
    <t> 16.09.1983 23:19 </t>
  </si>
  <si>
    <t>2445609.508 </t>
  </si>
  <si>
    <t> 02.10.1983 00:11 </t>
  </si>
  <si>
    <t> BBS 69 </t>
  </si>
  <si>
    <t>2445643.680 </t>
  </si>
  <si>
    <t>JAVSO 49, 108</t>
  </si>
  <si>
    <t>JAVSO, 49, 108</t>
  </si>
  <si>
    <t>JAVSO, 50, 133</t>
  </si>
  <si>
    <t>JAAVSO, 50, 255</t>
  </si>
  <si>
    <t>JAAVSO, 49, 108</t>
  </si>
  <si>
    <t>JAAVSO, 50, 133</t>
  </si>
  <si>
    <t>BAAVSSC195</t>
  </si>
  <si>
    <t>BAAVSSC187</t>
  </si>
  <si>
    <t>JAAVSO 51, 2023</t>
  </si>
  <si>
    <t>JAAVSO 51, 134</t>
  </si>
  <si>
    <t>OEJV 226</t>
  </si>
  <si>
    <t>JAAVSO52#1</t>
  </si>
  <si>
    <t xml:space="preserve">Mag </t>
  </si>
  <si>
    <t>Next ToM-P</t>
  </si>
  <si>
    <t>Next ToM-S</t>
  </si>
  <si>
    <t>10.10-11.85</t>
  </si>
  <si>
    <t>VSX</t>
  </si>
  <si>
    <t>EA+DSCT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</si>
</sst>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0000"/>
    <numFmt numFmtId="166" formatCode="0.000E+00"/>
    <numFmt numFmtId="167" formatCode="0.0000"/>
  </numFmts>
  <fonts count="56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b/>
      <sz val="10"/>
      <color rgb="FF0070C0"/>
      <name val="Arial"/>
      <family val="2"/>
    </font>
    <font>
      <sz val="10"/>
      <color rgb="FFED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0">
    <xf numFmtId="0" fontId="0" fillId="0" borderId="0">
      <alignment vertical="top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4" fillId="3" borderId="0" applyNumberFormat="0" applyBorder="0" applyAlignment="0" applyProtection="0"/>
    <xf numFmtId="0" fontId="35" fillId="20" borderId="1" applyNumberFormat="0" applyAlignment="0" applyProtection="0"/>
    <xf numFmtId="0" fontId="36" fillId="21" borderId="2" applyNumberFormat="0" applyAlignment="0" applyProtection="0"/>
    <xf numFmtId="4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2" fontId="46" fillId="0" borderId="0" applyFont="0" applyFill="0" applyBorder="0" applyAlignment="0" applyProtection="0"/>
    <xf numFmtId="0" fontId="38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7" borderId="1" applyNumberFormat="0" applyAlignment="0" applyProtection="0"/>
    <xf numFmtId="0" fontId="41" fillId="0" borderId="4" applyNumberFormat="0" applyFill="0" applyAlignment="0" applyProtection="0"/>
    <xf numFmtId="0" fontId="42" fillId="22" borderId="0" applyNumberFormat="0" applyBorder="0" applyAlignment="0" applyProtection="0"/>
    <xf numFmtId="0" fontId="6" fillId="0" borderId="0"/>
    <xf numFmtId="0" fontId="6" fillId="0" borderId="0"/>
    <xf numFmtId="0" fontId="9" fillId="23" borderId="5" applyNumberFormat="0" applyFont="0" applyAlignment="0" applyProtection="0"/>
    <xf numFmtId="0" fontId="43" fillId="20" borderId="6" applyNumberFormat="0" applyAlignment="0" applyProtection="0"/>
    <xf numFmtId="0" fontId="44" fillId="0" borderId="0" applyNumberFormat="0" applyFill="0" applyBorder="0" applyAlignment="0" applyProtection="0"/>
    <xf numFmtId="0" fontId="46" fillId="0" borderId="7" applyNumberFormat="0" applyFont="0" applyFill="0" applyAlignment="0" applyProtection="0"/>
    <xf numFmtId="0" fontId="45" fillId="0" borderId="0" applyNumberFormat="0" applyFill="0" applyBorder="0" applyAlignment="0" applyProtection="0"/>
  </cellStyleXfs>
  <cellXfs count="166">
    <xf numFmtId="0" fontId="0" fillId="0" borderId="0" xfId="0" applyAlignment="1"/>
    <xf numFmtId="0" fontId="3" fillId="0" borderId="0" xfId="0" applyFont="1" applyAlignment="1"/>
    <xf numFmtId="0" fontId="7" fillId="0" borderId="10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>
      <alignment vertical="top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>
      <alignment vertical="top"/>
    </xf>
    <xf numFmtId="0" fontId="0" fillId="0" borderId="14" xfId="0" applyBorder="1" applyAlignment="1">
      <alignment horizontal="center"/>
    </xf>
    <xf numFmtId="0" fontId="0" fillId="0" borderId="15" xfId="0" applyBorder="1">
      <alignment vertical="top"/>
    </xf>
    <xf numFmtId="0" fontId="22" fillId="0" borderId="0" xfId="39" applyAlignment="1" applyProtection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>
      <alignment vertical="top"/>
    </xf>
    <xf numFmtId="0" fontId="0" fillId="0" borderId="0" xfId="0" quotePrefix="1">
      <alignment vertical="top"/>
    </xf>
    <xf numFmtId="0" fontId="5" fillId="25" borderId="18" xfId="0" applyFont="1" applyFill="1" applyBorder="1" applyAlignment="1">
      <alignment horizontal="left" vertical="top" wrapText="1" indent="1"/>
    </xf>
    <xf numFmtId="0" fontId="5" fillId="25" borderId="18" xfId="0" applyFont="1" applyFill="1" applyBorder="1" applyAlignment="1">
      <alignment horizontal="center" vertical="top" wrapText="1"/>
    </xf>
    <xf numFmtId="0" fontId="5" fillId="25" borderId="18" xfId="0" applyFont="1" applyFill="1" applyBorder="1" applyAlignment="1">
      <alignment horizontal="right" vertical="top" wrapText="1"/>
    </xf>
    <xf numFmtId="0" fontId="22" fillId="25" borderId="18" xfId="39" applyFill="1" applyBorder="1" applyAlignment="1" applyProtection="1">
      <alignment horizontal="right" vertical="top" wrapText="1"/>
    </xf>
    <xf numFmtId="0" fontId="7" fillId="0" borderId="19" xfId="0" applyFont="1" applyBorder="1" applyAlignment="1"/>
    <xf numFmtId="0" fontId="0" fillId="0" borderId="20" xfId="0" applyBorder="1" applyAlignment="1"/>
    <xf numFmtId="0" fontId="0" fillId="0" borderId="21" xfId="0" applyBorder="1" applyAlignment="1"/>
    <xf numFmtId="0" fontId="0" fillId="0" borderId="0" xfId="0" quotePrefix="1" applyAlignment="1"/>
    <xf numFmtId="0" fontId="7" fillId="0" borderId="20" xfId="0" applyFont="1" applyBorder="1" applyAlignment="1">
      <alignment horizontal="center"/>
    </xf>
    <xf numFmtId="0" fontId="7" fillId="0" borderId="20" xfId="0" applyFont="1" applyBorder="1" applyAlignment="1">
      <alignment horizontal="left"/>
    </xf>
    <xf numFmtId="0" fontId="14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48" fillId="0" borderId="0" xfId="44" applyFont="1" applyAlignment="1">
      <alignment horizontal="left" vertical="center" wrapText="1"/>
    </xf>
    <xf numFmtId="0" fontId="48" fillId="0" borderId="0" xfId="44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44" applyFont="1" applyAlignment="1">
      <alignment horizontal="left" vertical="center"/>
    </xf>
    <xf numFmtId="0" fontId="16" fillId="0" borderId="0" xfId="44" applyFont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center" vertical="center" wrapText="1"/>
    </xf>
    <xf numFmtId="0" fontId="50" fillId="0" borderId="0" xfId="0" applyFont="1" applyAlignment="1">
      <alignment horizontal="left" vertical="center" wrapText="1"/>
    </xf>
    <xf numFmtId="0" fontId="50" fillId="0" borderId="0" xfId="0" applyFont="1" applyAlignment="1" applyProtection="1">
      <alignment horizontal="center" vertical="center" wrapText="1"/>
      <protection locked="0"/>
    </xf>
    <xf numFmtId="0" fontId="50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11" fillId="0" borderId="22" xfId="0" applyFont="1" applyBorder="1" applyAlignment="1">
      <alignment vertical="center"/>
    </xf>
    <xf numFmtId="0" fontId="0" fillId="0" borderId="22" xfId="0" applyBorder="1" applyAlignment="1">
      <alignment horizontal="right" vertical="center"/>
    </xf>
    <xf numFmtId="0" fontId="0" fillId="0" borderId="13" xfId="0" applyBorder="1" applyAlignme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vertical="center"/>
    </xf>
    <xf numFmtId="0" fontId="0" fillId="26" borderId="12" xfId="0" applyFill="1" applyBorder="1" applyAlignment="1">
      <alignment vertical="center"/>
    </xf>
    <xf numFmtId="0" fontId="9" fillId="26" borderId="13" xfId="0" applyFont="1" applyFill="1" applyBorder="1" applyAlignment="1">
      <alignment vertical="center"/>
    </xf>
    <xf numFmtId="0" fontId="19" fillId="0" borderId="23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26" borderId="14" xfId="0" applyFill="1" applyBorder="1" applyAlignment="1">
      <alignment vertical="center"/>
    </xf>
    <xf numFmtId="0" fontId="9" fillId="26" borderId="15" xfId="0" applyFont="1" applyFill="1" applyBorder="1" applyAlignment="1">
      <alignment vertical="center"/>
    </xf>
    <xf numFmtId="0" fontId="19" fillId="0" borderId="24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0" fillId="27" borderId="14" xfId="0" applyFill="1" applyBorder="1" applyAlignment="1">
      <alignment vertical="center"/>
    </xf>
    <xf numFmtId="0" fontId="9" fillId="28" borderId="15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9" fillId="27" borderId="14" xfId="0" applyFont="1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26" borderId="16" xfId="0" applyFill="1" applyBorder="1" applyAlignment="1">
      <alignment vertical="center"/>
    </xf>
    <xf numFmtId="0" fontId="9" fillId="26" borderId="17" xfId="0" applyFont="1" applyFill="1" applyBorder="1" applyAlignment="1">
      <alignment vertical="center"/>
    </xf>
    <xf numFmtId="0" fontId="19" fillId="0" borderId="25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4" xfId="0" applyBorder="1" applyAlignment="1">
      <alignment horizontal="left" vertical="center"/>
    </xf>
    <xf numFmtId="0" fontId="12" fillId="0" borderId="14" xfId="0" applyFont="1" applyBorder="1" applyAlignment="1">
      <alignment vertical="center"/>
    </xf>
    <xf numFmtId="2" fontId="1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" fontId="11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166" fontId="11" fillId="0" borderId="0" xfId="0" applyNumberFormat="1" applyFont="1" applyAlignment="1">
      <alignment vertical="center"/>
    </xf>
    <xf numFmtId="0" fontId="9" fillId="0" borderId="16" xfId="0" applyFont="1" applyBorder="1" applyAlignment="1">
      <alignment vertical="center"/>
    </xf>
    <xf numFmtId="0" fontId="29" fillId="28" borderId="10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7" xfId="0" applyBorder="1" applyAlignment="1">
      <alignment vertical="center"/>
    </xf>
    <xf numFmtId="22" fontId="11" fillId="0" borderId="0" xfId="0" applyNumberFormat="1" applyFont="1" applyAlignment="1">
      <alignment vertical="center"/>
    </xf>
    <xf numFmtId="0" fontId="30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19" fillId="0" borderId="0" xfId="43" applyFont="1" applyAlignment="1">
      <alignment vertical="center"/>
    </xf>
    <xf numFmtId="0" fontId="19" fillId="0" borderId="0" xfId="43" applyFont="1" applyAlignment="1">
      <alignment horizontal="left" vertical="center"/>
    </xf>
    <xf numFmtId="0" fontId="18" fillId="0" borderId="0" xfId="43" applyFont="1" applyAlignment="1">
      <alignment horizontal="left" vertical="center"/>
    </xf>
    <xf numFmtId="0" fontId="20" fillId="0" borderId="0" xfId="0" applyFont="1" applyAlignment="1">
      <alignment vertical="center"/>
    </xf>
    <xf numFmtId="0" fontId="5" fillId="0" borderId="11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9" fillId="0" borderId="5" xfId="43" applyFont="1" applyBorder="1" applyAlignment="1">
      <alignment vertical="center"/>
    </xf>
    <xf numFmtId="0" fontId="19" fillId="0" borderId="5" xfId="43" applyFont="1" applyBorder="1" applyAlignment="1">
      <alignment horizontal="left" vertical="center"/>
    </xf>
    <xf numFmtId="0" fontId="18" fillId="0" borderId="5" xfId="43" applyFont="1" applyBorder="1" applyAlignment="1">
      <alignment horizontal="left" vertical="center"/>
    </xf>
    <xf numFmtId="0" fontId="20" fillId="0" borderId="5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5" fillId="24" borderId="0" xfId="28" applyNumberFormat="1" applyFont="1" applyFill="1" applyBorder="1" applyAlignment="1">
      <alignment horizontal="left" vertical="center"/>
    </xf>
    <xf numFmtId="0" fontId="5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center" vertical="center"/>
    </xf>
    <xf numFmtId="0" fontId="47" fillId="0" borderId="0" xfId="44" applyFont="1" applyAlignment="1">
      <alignment vertical="center" wrapText="1"/>
    </xf>
    <xf numFmtId="0" fontId="47" fillId="0" borderId="0" xfId="44" applyFont="1" applyAlignment="1">
      <alignment horizontal="center" vertical="center" wrapText="1"/>
    </xf>
    <xf numFmtId="0" fontId="47" fillId="0" borderId="0" xfId="44" applyFont="1" applyAlignment="1">
      <alignment horizontal="left" vertical="center" wrapText="1"/>
    </xf>
    <xf numFmtId="0" fontId="49" fillId="0" borderId="0" xfId="43" applyFont="1" applyAlignment="1">
      <alignment vertical="center"/>
    </xf>
    <xf numFmtId="0" fontId="49" fillId="0" borderId="0" xfId="43" applyFont="1" applyAlignment="1">
      <alignment horizontal="center" vertical="center"/>
    </xf>
    <xf numFmtId="0" fontId="49" fillId="0" borderId="0" xfId="43" applyFont="1" applyAlignment="1">
      <alignment horizontal="left" vertical="center"/>
    </xf>
    <xf numFmtId="0" fontId="5" fillId="0" borderId="0" xfId="43" applyFont="1" applyAlignment="1">
      <alignment vertical="center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0" fontId="5" fillId="0" borderId="0" xfId="43" applyFont="1" applyAlignment="1">
      <alignment horizontal="left" vertical="center"/>
    </xf>
    <xf numFmtId="0" fontId="5" fillId="0" borderId="0" xfId="43" applyFont="1" applyAlignment="1">
      <alignment horizontal="center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/>
    </xf>
    <xf numFmtId="14" fontId="9" fillId="0" borderId="0" xfId="0" applyNumberFormat="1" applyFont="1" applyAlignment="1">
      <alignment vertical="center"/>
    </xf>
    <xf numFmtId="165" fontId="50" fillId="0" borderId="0" xfId="0" applyNumberFormat="1" applyFont="1" applyAlignment="1">
      <alignment horizontal="left" vertical="center" wrapText="1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167" fontId="50" fillId="0" borderId="0" xfId="0" applyNumberFormat="1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65" fontId="49" fillId="0" borderId="0" xfId="43" applyNumberFormat="1" applyFont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165" fontId="16" fillId="0" borderId="0" xfId="0" applyNumberFormat="1" applyFont="1" applyAlignment="1">
      <alignment horizontal="left" vertical="center"/>
    </xf>
    <xf numFmtId="0" fontId="50" fillId="0" borderId="0" xfId="0" applyFont="1" applyAlignment="1" applyProtection="1">
      <alignment horizontal="center" vertical="center"/>
      <protection locked="0"/>
    </xf>
    <xf numFmtId="0" fontId="51" fillId="0" borderId="0" xfId="0" applyFont="1" applyAlignment="1">
      <alignment horizontal="left"/>
    </xf>
    <xf numFmtId="0" fontId="0" fillId="0" borderId="26" xfId="0" applyBorder="1" applyAlignment="1">
      <alignment vertical="center"/>
    </xf>
    <xf numFmtId="0" fontId="6" fillId="29" borderId="27" xfId="0" applyFont="1" applyFill="1" applyBorder="1" applyAlignment="1">
      <alignment horizontal="right" vertical="center"/>
    </xf>
    <xf numFmtId="0" fontId="52" fillId="0" borderId="29" xfId="0" applyFont="1" applyBorder="1" applyAlignment="1">
      <alignment horizontal="right" vertical="center"/>
    </xf>
    <xf numFmtId="0" fontId="54" fillId="0" borderId="30" xfId="0" applyFont="1" applyBorder="1" applyAlignment="1">
      <alignment horizontal="right" vertical="center"/>
    </xf>
    <xf numFmtId="0" fontId="53" fillId="0" borderId="30" xfId="0" applyFont="1" applyBorder="1" applyAlignment="1">
      <alignment horizontal="right" vertical="center"/>
    </xf>
    <xf numFmtId="0" fontId="52" fillId="0" borderId="31" xfId="0" applyFont="1" applyBorder="1" applyAlignment="1">
      <alignment horizontal="right" vertical="center"/>
    </xf>
    <xf numFmtId="0" fontId="6" fillId="29" borderId="28" xfId="0" applyFont="1" applyFill="1" applyBorder="1" applyAlignment="1">
      <alignment horizontal="center" vertical="center"/>
    </xf>
    <xf numFmtId="22" fontId="53" fillId="0" borderId="30" xfId="0" applyNumberFormat="1" applyFont="1" applyBorder="1" applyAlignment="1">
      <alignment horizontal="right" vertical="center"/>
    </xf>
    <xf numFmtId="22" fontId="53" fillId="0" borderId="32" xfId="0" applyNumberFormat="1" applyFont="1" applyBorder="1" applyAlignment="1">
      <alignment horizontal="right" vertical="center"/>
    </xf>
    <xf numFmtId="0" fontId="55" fillId="0" borderId="30" xfId="0" applyFont="1" applyBorder="1" applyAlignment="1">
      <alignment horizontal="right" vertical="center"/>
    </xf>
    <xf numFmtId="22" fontId="55" fillId="0" borderId="30" xfId="0" applyNumberFormat="1" applyFont="1" applyBorder="1" applyAlignment="1">
      <alignment horizontal="right" vertical="center"/>
    </xf>
    <xf numFmtId="22" fontId="55" fillId="0" borderId="32" xfId="0" applyNumberFormat="1" applyFont="1" applyBorder="1" applyAlignment="1">
      <alignment horizontal="right" vertic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0" xfId="29" xr:uid="{00000000-0005-0000-0000-00001C000000}"/>
    <cellStyle name="Currency0" xfId="30" xr:uid="{00000000-0005-0000-0000-00001D000000}"/>
    <cellStyle name="Date" xfId="31" xr:uid="{00000000-0005-0000-0000-00001E000000}"/>
    <cellStyle name="Explanatory Text" xfId="32" builtinId="53" customBuiltin="1"/>
    <cellStyle name="Fixed" xfId="33" xr:uid="{00000000-0005-0000-0000-000020000000}"/>
    <cellStyle name="Good" xfId="34" builtinId="26" customBuiltin="1"/>
    <cellStyle name="Heading 1" xfId="35" builtinId="16" customBuiltin="1"/>
    <cellStyle name="Heading 2" xfId="36" builtinId="17" customBuiltin="1"/>
    <cellStyle name="Heading 3" xfId="37" builtinId="18" customBuiltin="1"/>
    <cellStyle name="Heading 4" xfId="38" builtinId="19" customBuiltin="1"/>
    <cellStyle name="Hyperlink" xfId="39" builtinId="8"/>
    <cellStyle name="Input" xfId="40" builtinId="20" customBuiltin="1"/>
    <cellStyle name="Linked Cell" xfId="41" builtinId="24" customBuiltin="1"/>
    <cellStyle name="Neutral" xfId="42" builtinId="28" customBuiltin="1"/>
    <cellStyle name="Normal" xfId="0" builtinId="0"/>
    <cellStyle name="Normal_A" xfId="43" xr:uid="{00000000-0005-0000-0000-00002B000000}"/>
    <cellStyle name="Normal_A (2)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Cas - O-C Diagr.</a:t>
            </a:r>
          </a:p>
        </c:rich>
      </c:tx>
      <c:layout>
        <c:manualLayout>
          <c:xMode val="edge"/>
          <c:yMode val="edge"/>
          <c:x val="0.40051733843347098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2772041784454"/>
          <c:y val="0.13140512820512823"/>
          <c:w val="0.85493790163748806"/>
          <c:h val="0.68695626892792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1'!$F$21:$F$1199</c:f>
              <c:numCache>
                <c:formatCode>General</c:formatCode>
                <c:ptCount val="117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  <c:pt idx="949">
                  <c:v>2176</c:v>
                </c:pt>
                <c:pt idx="950">
                  <c:v>2176</c:v>
                </c:pt>
                <c:pt idx="951">
                  <c:v>2200.5</c:v>
                </c:pt>
                <c:pt idx="952">
                  <c:v>2200.5</c:v>
                </c:pt>
                <c:pt idx="953">
                  <c:v>2207</c:v>
                </c:pt>
                <c:pt idx="954">
                  <c:v>2207</c:v>
                </c:pt>
                <c:pt idx="955">
                  <c:v>2238</c:v>
                </c:pt>
                <c:pt idx="956">
                  <c:v>2238</c:v>
                </c:pt>
                <c:pt idx="957">
                  <c:v>2431</c:v>
                </c:pt>
                <c:pt idx="958">
                  <c:v>2431</c:v>
                </c:pt>
                <c:pt idx="959">
                  <c:v>2431</c:v>
                </c:pt>
                <c:pt idx="960">
                  <c:v>2431</c:v>
                </c:pt>
                <c:pt idx="961">
                  <c:v>2478</c:v>
                </c:pt>
                <c:pt idx="962">
                  <c:v>2478</c:v>
                </c:pt>
                <c:pt idx="963">
                  <c:v>2680.5</c:v>
                </c:pt>
                <c:pt idx="964">
                  <c:v>2966</c:v>
                </c:pt>
                <c:pt idx="965">
                  <c:v>2966</c:v>
                </c:pt>
                <c:pt idx="966">
                  <c:v>2984</c:v>
                </c:pt>
                <c:pt idx="967">
                  <c:v>2984</c:v>
                </c:pt>
                <c:pt idx="968">
                  <c:v>3220</c:v>
                </c:pt>
                <c:pt idx="969">
                  <c:v>3220</c:v>
                </c:pt>
                <c:pt idx="970">
                  <c:v>3260</c:v>
                </c:pt>
                <c:pt idx="971">
                  <c:v>3260</c:v>
                </c:pt>
                <c:pt idx="972">
                  <c:v>3295</c:v>
                </c:pt>
                <c:pt idx="973">
                  <c:v>3295</c:v>
                </c:pt>
                <c:pt idx="974">
                  <c:v>3500</c:v>
                </c:pt>
                <c:pt idx="975">
                  <c:v>3500</c:v>
                </c:pt>
                <c:pt idx="976">
                  <c:v>3514</c:v>
                </c:pt>
                <c:pt idx="977">
                  <c:v>3750</c:v>
                </c:pt>
                <c:pt idx="978">
                  <c:v>3759</c:v>
                </c:pt>
                <c:pt idx="979">
                  <c:v>3759</c:v>
                </c:pt>
                <c:pt idx="980">
                  <c:v>3797</c:v>
                </c:pt>
                <c:pt idx="981">
                  <c:v>3797</c:v>
                </c:pt>
                <c:pt idx="982">
                  <c:v>3800</c:v>
                </c:pt>
                <c:pt idx="983">
                  <c:v>4024</c:v>
                </c:pt>
                <c:pt idx="984">
                  <c:v>4024</c:v>
                </c:pt>
                <c:pt idx="985">
                  <c:v>4048</c:v>
                </c:pt>
                <c:pt idx="986">
                  <c:v>4048</c:v>
                </c:pt>
                <c:pt idx="987">
                  <c:v>4056</c:v>
                </c:pt>
                <c:pt idx="988">
                  <c:v>4080.5</c:v>
                </c:pt>
                <c:pt idx="989">
                  <c:v>4088.5</c:v>
                </c:pt>
                <c:pt idx="990">
                  <c:v>4094</c:v>
                </c:pt>
                <c:pt idx="991">
                  <c:v>4094</c:v>
                </c:pt>
                <c:pt idx="992">
                  <c:v>4101</c:v>
                </c:pt>
                <c:pt idx="993">
                  <c:v>4121</c:v>
                </c:pt>
                <c:pt idx="994">
                  <c:v>4126</c:v>
                </c:pt>
                <c:pt idx="995">
                  <c:v>4261</c:v>
                </c:pt>
                <c:pt idx="996">
                  <c:v>4261</c:v>
                </c:pt>
                <c:pt idx="997">
                  <c:v>4279</c:v>
                </c:pt>
                <c:pt idx="998">
                  <c:v>4285</c:v>
                </c:pt>
                <c:pt idx="999">
                  <c:v>4285</c:v>
                </c:pt>
                <c:pt idx="1000">
                  <c:v>4325</c:v>
                </c:pt>
                <c:pt idx="1001">
                  <c:v>4569</c:v>
                </c:pt>
                <c:pt idx="1002">
                  <c:v>4569</c:v>
                </c:pt>
                <c:pt idx="1003">
                  <c:v>4577</c:v>
                </c:pt>
                <c:pt idx="1004">
                  <c:v>4596</c:v>
                </c:pt>
                <c:pt idx="1005">
                  <c:v>4600</c:v>
                </c:pt>
                <c:pt idx="1006">
                  <c:v>4601.5</c:v>
                </c:pt>
                <c:pt idx="1007">
                  <c:v>4603</c:v>
                </c:pt>
                <c:pt idx="1008">
                  <c:v>4603.5</c:v>
                </c:pt>
                <c:pt idx="1009">
                  <c:v>4631</c:v>
                </c:pt>
                <c:pt idx="1010">
                  <c:v>4631</c:v>
                </c:pt>
                <c:pt idx="1011">
                  <c:v>4836</c:v>
                </c:pt>
                <c:pt idx="1012">
                  <c:v>4836</c:v>
                </c:pt>
                <c:pt idx="1013">
                  <c:v>4841</c:v>
                </c:pt>
                <c:pt idx="1014">
                  <c:v>4874</c:v>
                </c:pt>
                <c:pt idx="1015">
                  <c:v>4893</c:v>
                </c:pt>
                <c:pt idx="1016">
                  <c:v>4939</c:v>
                </c:pt>
                <c:pt idx="1017">
                  <c:v>5070</c:v>
                </c:pt>
                <c:pt idx="1018">
                  <c:v>5077</c:v>
                </c:pt>
                <c:pt idx="1019">
                  <c:v>5081</c:v>
                </c:pt>
                <c:pt idx="1020">
                  <c:v>5105</c:v>
                </c:pt>
                <c:pt idx="1021">
                  <c:v>5339.5</c:v>
                </c:pt>
                <c:pt idx="1022">
                  <c:v>5359</c:v>
                </c:pt>
                <c:pt idx="1023">
                  <c:v>5365</c:v>
                </c:pt>
                <c:pt idx="1024">
                  <c:v>5386</c:v>
                </c:pt>
                <c:pt idx="1025">
                  <c:v>5438</c:v>
                </c:pt>
                <c:pt idx="1026">
                  <c:v>5583</c:v>
                </c:pt>
                <c:pt idx="1027">
                  <c:v>5607</c:v>
                </c:pt>
                <c:pt idx="1028">
                  <c:v>5694</c:v>
                </c:pt>
                <c:pt idx="1029">
                  <c:v>5149</c:v>
                </c:pt>
                <c:pt idx="1030">
                  <c:v>5910</c:v>
                </c:pt>
              </c:numCache>
            </c:numRef>
          </c:xVal>
          <c:yVal>
            <c:numRef>
              <c:f>'Active 1'!$H$21:$H$1199</c:f>
              <c:numCache>
                <c:formatCode>General</c:formatCode>
                <c:ptCount val="1179"/>
                <c:pt idx="126">
                  <c:v>0.12006883999856655</c:v>
                </c:pt>
                <c:pt idx="139">
                  <c:v>0.11966715999733424</c:v>
                </c:pt>
                <c:pt idx="142">
                  <c:v>0.11791706000076374</c:v>
                </c:pt>
                <c:pt idx="148">
                  <c:v>0.10610709000320639</c:v>
                </c:pt>
                <c:pt idx="149">
                  <c:v>0.10635698999976739</c:v>
                </c:pt>
                <c:pt idx="180">
                  <c:v>9.5071849995292723E-2</c:v>
                </c:pt>
                <c:pt idx="182">
                  <c:v>9.4263480001245625E-2</c:v>
                </c:pt>
                <c:pt idx="184">
                  <c:v>9.3805130003602244E-2</c:v>
                </c:pt>
                <c:pt idx="262">
                  <c:v>7.6284110000415239E-2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09-4FCC-A2DE-89B08F35A85D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1'!$I$21:$I$969</c:f>
              <c:numCache>
                <c:formatCode>General</c:formatCode>
                <c:ptCount val="949"/>
                <c:pt idx="0">
                  <c:v>0.3300651999998081</c:v>
                </c:pt>
                <c:pt idx="1">
                  <c:v>0.32925682999848505</c:v>
                </c:pt>
                <c:pt idx="2">
                  <c:v>0.31758181999975932</c:v>
                </c:pt>
                <c:pt idx="3">
                  <c:v>0.33569835999878705</c:v>
                </c:pt>
                <c:pt idx="4">
                  <c:v>0.32556499999918742</c:v>
                </c:pt>
                <c:pt idx="5">
                  <c:v>0.3264316399981908</c:v>
                </c:pt>
                <c:pt idx="6">
                  <c:v>0.32175662999725319</c:v>
                </c:pt>
                <c:pt idx="7">
                  <c:v>0.32575662999806809</c:v>
                </c:pt>
                <c:pt idx="8">
                  <c:v>0.32862327000111691</c:v>
                </c:pt>
                <c:pt idx="9">
                  <c:v>0.33348990999729722</c:v>
                </c:pt>
                <c:pt idx="10">
                  <c:v>0.32850632999907248</c:v>
                </c:pt>
                <c:pt idx="11">
                  <c:v>0.32048950999887893</c:v>
                </c:pt>
                <c:pt idx="12">
                  <c:v>0.3200643999989552</c:v>
                </c:pt>
                <c:pt idx="13">
                  <c:v>0.32238899000003585</c:v>
                </c:pt>
                <c:pt idx="14">
                  <c:v>0.31358882999847992</c:v>
                </c:pt>
                <c:pt idx="15">
                  <c:v>0.29622038999877986</c:v>
                </c:pt>
                <c:pt idx="16">
                  <c:v>0.27752695999879506</c:v>
                </c:pt>
                <c:pt idx="17">
                  <c:v>0.25805779999791412</c:v>
                </c:pt>
                <c:pt idx="18">
                  <c:v>0.2246218799991766</c:v>
                </c:pt>
                <c:pt idx="19">
                  <c:v>0.21117714999854797</c:v>
                </c:pt>
                <c:pt idx="20">
                  <c:v>0.18014150999806589</c:v>
                </c:pt>
                <c:pt idx="21">
                  <c:v>0.19000814999890281</c:v>
                </c:pt>
                <c:pt idx="23">
                  <c:v>0.17616413999712677</c:v>
                </c:pt>
                <c:pt idx="24">
                  <c:v>0.15216333999705967</c:v>
                </c:pt>
                <c:pt idx="25">
                  <c:v>0.1702798799960874</c:v>
                </c:pt>
                <c:pt idx="26">
                  <c:v>0.1694715100020403</c:v>
                </c:pt>
                <c:pt idx="27">
                  <c:v>0.14897131000179797</c:v>
                </c:pt>
                <c:pt idx="28">
                  <c:v>0.16689622000558302</c:v>
                </c:pt>
                <c:pt idx="29">
                  <c:v>0.16572061000624672</c:v>
                </c:pt>
                <c:pt idx="30">
                  <c:v>0.16389542000251822</c:v>
                </c:pt>
                <c:pt idx="31">
                  <c:v>0.1572786799952155</c:v>
                </c:pt>
                <c:pt idx="33">
                  <c:v>0.16143667000142159</c:v>
                </c:pt>
                <c:pt idx="34">
                  <c:v>0.15808624999772292</c:v>
                </c:pt>
                <c:pt idx="35">
                  <c:v>0.15908625000156462</c:v>
                </c:pt>
                <c:pt idx="36">
                  <c:v>0.15546950999851106</c:v>
                </c:pt>
                <c:pt idx="37">
                  <c:v>0.15746950999891851</c:v>
                </c:pt>
                <c:pt idx="38">
                  <c:v>0.16133614999853307</c:v>
                </c:pt>
                <c:pt idx="39">
                  <c:v>0.16233615000237478</c:v>
                </c:pt>
                <c:pt idx="40">
                  <c:v>0.15639362000365509</c:v>
                </c:pt>
                <c:pt idx="41">
                  <c:v>0.14912650000042049</c:v>
                </c:pt>
                <c:pt idx="42">
                  <c:v>0.1501261000012164</c:v>
                </c:pt>
                <c:pt idx="46">
                  <c:v>0.14730011000210652</c:v>
                </c:pt>
                <c:pt idx="47">
                  <c:v>0.14314172000013059</c:v>
                </c:pt>
                <c:pt idx="48">
                  <c:v>0.13924103999306681</c:v>
                </c:pt>
                <c:pt idx="49">
                  <c:v>0.14524103999428917</c:v>
                </c:pt>
                <c:pt idx="51">
                  <c:v>0.13441584999964107</c:v>
                </c:pt>
                <c:pt idx="53">
                  <c:v>0.14100715999666136</c:v>
                </c:pt>
                <c:pt idx="54">
                  <c:v>0.13641544999700272</c:v>
                </c:pt>
                <c:pt idx="57">
                  <c:v>0.13447332000214374</c:v>
                </c:pt>
                <c:pt idx="61">
                  <c:v>0.13568136999674607</c:v>
                </c:pt>
                <c:pt idx="63">
                  <c:v>0.12878108999575488</c:v>
                </c:pt>
                <c:pt idx="65">
                  <c:v>0.12679750999814132</c:v>
                </c:pt>
                <c:pt idx="66">
                  <c:v>0.12879750999854878</c:v>
                </c:pt>
                <c:pt idx="68">
                  <c:v>0.12666414999694098</c:v>
                </c:pt>
                <c:pt idx="69">
                  <c:v>0.12666414999694098</c:v>
                </c:pt>
                <c:pt idx="70">
                  <c:v>0.12666414999694098</c:v>
                </c:pt>
                <c:pt idx="71">
                  <c:v>0.12766415000078268</c:v>
                </c:pt>
                <c:pt idx="72">
                  <c:v>0.13666414999897825</c:v>
                </c:pt>
                <c:pt idx="77">
                  <c:v>0.12978068999655079</c:v>
                </c:pt>
                <c:pt idx="78">
                  <c:v>0.13178068999695824</c:v>
                </c:pt>
                <c:pt idx="81">
                  <c:v>0.12748894000105793</c:v>
                </c:pt>
                <c:pt idx="83">
                  <c:v>0.12414712999452604</c:v>
                </c:pt>
                <c:pt idx="84">
                  <c:v>0.12614712999493349</c:v>
                </c:pt>
                <c:pt idx="85">
                  <c:v>0.12814712999534095</c:v>
                </c:pt>
                <c:pt idx="87">
                  <c:v>0.13114712999959011</c:v>
                </c:pt>
                <c:pt idx="88">
                  <c:v>0.13114712999959011</c:v>
                </c:pt>
                <c:pt idx="89">
                  <c:v>0.12833836000208976</c:v>
                </c:pt>
                <c:pt idx="90">
                  <c:v>0.13333835999947041</c:v>
                </c:pt>
                <c:pt idx="91">
                  <c:v>0.1265882599982433</c:v>
                </c:pt>
                <c:pt idx="97">
                  <c:v>0.12007124000228941</c:v>
                </c:pt>
                <c:pt idx="98">
                  <c:v>0.1222792899934575</c:v>
                </c:pt>
                <c:pt idx="99">
                  <c:v>0.13127928999892902</c:v>
                </c:pt>
                <c:pt idx="100">
                  <c:v>0.10322061999613652</c:v>
                </c:pt>
                <c:pt idx="102">
                  <c:v>0.11832034000690328</c:v>
                </c:pt>
                <c:pt idx="111">
                  <c:v>0.11237780999363167</c:v>
                </c:pt>
                <c:pt idx="112">
                  <c:v>0.11237780999363167</c:v>
                </c:pt>
                <c:pt idx="114">
                  <c:v>9.8760670000046957E-2</c:v>
                </c:pt>
                <c:pt idx="115">
                  <c:v>0.10376066999742761</c:v>
                </c:pt>
                <c:pt idx="116">
                  <c:v>0.10676066999440081</c:v>
                </c:pt>
                <c:pt idx="117">
                  <c:v>0.10676066999440081</c:v>
                </c:pt>
                <c:pt idx="118">
                  <c:v>0.11276066999562318</c:v>
                </c:pt>
                <c:pt idx="119">
                  <c:v>0.11576066999987233</c:v>
                </c:pt>
                <c:pt idx="127">
                  <c:v>0.10287641000468284</c:v>
                </c:pt>
                <c:pt idx="129">
                  <c:v>9.6418059998541139E-2</c:v>
                </c:pt>
                <c:pt idx="130">
                  <c:v>0.10341806000360521</c:v>
                </c:pt>
                <c:pt idx="131">
                  <c:v>0.10641806000057841</c:v>
                </c:pt>
                <c:pt idx="132">
                  <c:v>0.1087430499974289</c:v>
                </c:pt>
                <c:pt idx="133">
                  <c:v>0.11074304999783635</c:v>
                </c:pt>
                <c:pt idx="140">
                  <c:v>0.10318378000374651</c:v>
                </c:pt>
                <c:pt idx="141">
                  <c:v>0.11791705999348778</c:v>
                </c:pt>
                <c:pt idx="143">
                  <c:v>0.10485798999434337</c:v>
                </c:pt>
                <c:pt idx="144">
                  <c:v>9.9916259998281021E-2</c:v>
                </c:pt>
                <c:pt idx="145">
                  <c:v>0.10310788999777287</c:v>
                </c:pt>
                <c:pt idx="146">
                  <c:v>0.10991546000150265</c:v>
                </c:pt>
                <c:pt idx="147">
                  <c:v>9.8782100001699291E-2</c:v>
                </c:pt>
                <c:pt idx="150">
                  <c:v>9.4898640003520995E-2</c:v>
                </c:pt>
                <c:pt idx="151">
                  <c:v>9.8898639997059945E-2</c:v>
                </c:pt>
                <c:pt idx="152">
                  <c:v>0.10789864000253147</c:v>
                </c:pt>
                <c:pt idx="153">
                  <c:v>0.10322363000159385</c:v>
                </c:pt>
                <c:pt idx="154">
                  <c:v>9.9765279999701306E-2</c:v>
                </c:pt>
                <c:pt idx="155">
                  <c:v>0.1000902700034203</c:v>
                </c:pt>
                <c:pt idx="156">
                  <c:v>0.10809027000505012</c:v>
                </c:pt>
                <c:pt idx="157">
                  <c:v>0.10695690999273211</c:v>
                </c:pt>
                <c:pt idx="158">
                  <c:v>9.7931880001851823E-2</c:v>
                </c:pt>
                <c:pt idx="159">
                  <c:v>0.10144849999778671</c:v>
                </c:pt>
                <c:pt idx="160">
                  <c:v>0.10199014999670908</c:v>
                </c:pt>
                <c:pt idx="161">
                  <c:v>9.8139929999888409E-2</c:v>
                </c:pt>
                <c:pt idx="162">
                  <c:v>9.5356589998118579E-2</c:v>
                </c:pt>
                <c:pt idx="163">
                  <c:v>0.10489823999523651</c:v>
                </c:pt>
                <c:pt idx="164">
                  <c:v>0.10254821999842534</c:v>
                </c:pt>
                <c:pt idx="165">
                  <c:v>9.9398040001688059E-2</c:v>
                </c:pt>
                <c:pt idx="166">
                  <c:v>9.2647940000460949E-2</c:v>
                </c:pt>
                <c:pt idx="167">
                  <c:v>0.10295611000037752</c:v>
                </c:pt>
                <c:pt idx="168">
                  <c:v>9.7855990003154147E-2</c:v>
                </c:pt>
                <c:pt idx="169">
                  <c:v>9.8180979999597184E-2</c:v>
                </c:pt>
                <c:pt idx="170">
                  <c:v>9.9397639998642262E-2</c:v>
                </c:pt>
                <c:pt idx="171">
                  <c:v>9.550596999906702E-2</c:v>
                </c:pt>
                <c:pt idx="172">
                  <c:v>9.7105890003149398E-2</c:v>
                </c:pt>
                <c:pt idx="173">
                  <c:v>0.10043087999656564</c:v>
                </c:pt>
                <c:pt idx="174">
                  <c:v>9.3622510001296178E-2</c:v>
                </c:pt>
                <c:pt idx="175">
                  <c:v>9.5764080004300922E-2</c:v>
                </c:pt>
                <c:pt idx="176">
                  <c:v>9.1089070003363304E-2</c:v>
                </c:pt>
                <c:pt idx="177">
                  <c:v>9.9222030003147665E-2</c:v>
                </c:pt>
                <c:pt idx="178">
                  <c:v>9.9796919996151701E-2</c:v>
                </c:pt>
                <c:pt idx="179">
                  <c:v>9.2663559997163247E-2</c:v>
                </c:pt>
                <c:pt idx="186">
                  <c:v>9.8105090000899509E-2</c:v>
                </c:pt>
                <c:pt idx="188">
                  <c:v>9.4313140005397145E-2</c:v>
                </c:pt>
                <c:pt idx="189">
                  <c:v>9.4012779998593032E-2</c:v>
                </c:pt>
                <c:pt idx="190">
                  <c:v>9.4779300001391675E-2</c:v>
                </c:pt>
                <c:pt idx="191">
                  <c:v>9.5104289997834712E-2</c:v>
                </c:pt>
                <c:pt idx="192">
                  <c:v>9.3837569998868275E-2</c:v>
                </c:pt>
                <c:pt idx="193">
                  <c:v>9.6837569995841477E-2</c:v>
                </c:pt>
                <c:pt idx="195">
                  <c:v>9.1762480005854741E-2</c:v>
                </c:pt>
                <c:pt idx="196">
                  <c:v>9.5954109994636383E-2</c:v>
                </c:pt>
                <c:pt idx="197">
                  <c:v>9.4604090001666918E-2</c:v>
                </c:pt>
                <c:pt idx="198">
                  <c:v>9.3229040001460817E-2</c:v>
                </c:pt>
                <c:pt idx="199">
                  <c:v>9.433736999926623E-2</c:v>
                </c:pt>
                <c:pt idx="200">
                  <c:v>9.1587269991578069E-2</c:v>
                </c:pt>
                <c:pt idx="201">
                  <c:v>9.1912260002573021E-2</c:v>
                </c:pt>
                <c:pt idx="202">
                  <c:v>9.1778899994096719E-2</c:v>
                </c:pt>
                <c:pt idx="203">
                  <c:v>9.5103890002064873E-2</c:v>
                </c:pt>
                <c:pt idx="204">
                  <c:v>9.6053829998709261E-2</c:v>
                </c:pt>
                <c:pt idx="205">
                  <c:v>9.1487149999011308E-2</c:v>
                </c:pt>
                <c:pt idx="206">
                  <c:v>9.2628719998174347E-2</c:v>
                </c:pt>
                <c:pt idx="207">
                  <c:v>9.4528599998739082E-2</c:v>
                </c:pt>
                <c:pt idx="208">
                  <c:v>9.1745259996969253E-2</c:v>
                </c:pt>
                <c:pt idx="209">
                  <c:v>9.3070249997253995E-2</c:v>
                </c:pt>
                <c:pt idx="210">
                  <c:v>9.0911859995685518E-2</c:v>
                </c:pt>
                <c:pt idx="211">
                  <c:v>8.5236849998182151E-2</c:v>
                </c:pt>
                <c:pt idx="212">
                  <c:v>8.2778500000131316E-2</c:v>
                </c:pt>
                <c:pt idx="213">
                  <c:v>9.3103489998611622E-2</c:v>
                </c:pt>
                <c:pt idx="214">
                  <c:v>9.1970129993569572E-2</c:v>
                </c:pt>
                <c:pt idx="216">
                  <c:v>9.3053429998690262E-2</c:v>
                </c:pt>
                <c:pt idx="217">
                  <c:v>9.0895039997121785E-2</c:v>
                </c:pt>
                <c:pt idx="218">
                  <c:v>8.7303330001304857E-2</c:v>
                </c:pt>
                <c:pt idx="219">
                  <c:v>9.0794919997279067E-2</c:v>
                </c:pt>
                <c:pt idx="220">
                  <c:v>9.2336570000043139E-2</c:v>
                </c:pt>
                <c:pt idx="221">
                  <c:v>9.0203209998435341E-2</c:v>
                </c:pt>
                <c:pt idx="222">
                  <c:v>8.8394840000546537E-2</c:v>
                </c:pt>
                <c:pt idx="223">
                  <c:v>8.6185989996010903E-2</c:v>
                </c:pt>
                <c:pt idx="224">
                  <c:v>8.5244260000763461E-2</c:v>
                </c:pt>
                <c:pt idx="225">
                  <c:v>8.6110899996128865E-2</c:v>
                </c:pt>
                <c:pt idx="226">
                  <c:v>8.9110899993102066E-2</c:v>
                </c:pt>
                <c:pt idx="227">
                  <c:v>8.4219229996961076E-2</c:v>
                </c:pt>
                <c:pt idx="228">
                  <c:v>8.362751999811735E-2</c:v>
                </c:pt>
                <c:pt idx="229">
                  <c:v>8.5627519998524804E-2</c:v>
                </c:pt>
                <c:pt idx="230">
                  <c:v>8.6627520002366509E-2</c:v>
                </c:pt>
                <c:pt idx="231">
                  <c:v>8.4360799999558367E-2</c:v>
                </c:pt>
                <c:pt idx="232">
                  <c:v>8.9227440003014635E-2</c:v>
                </c:pt>
                <c:pt idx="233">
                  <c:v>8.6419070001284126E-2</c:v>
                </c:pt>
                <c:pt idx="234">
                  <c:v>8.4343979993718676E-2</c:v>
                </c:pt>
                <c:pt idx="235">
                  <c:v>8.5343979997560382E-2</c:v>
                </c:pt>
                <c:pt idx="236">
                  <c:v>9.1343979991506785E-2</c:v>
                </c:pt>
                <c:pt idx="237">
                  <c:v>9.2343979995348491E-2</c:v>
                </c:pt>
                <c:pt idx="238">
                  <c:v>8.8452309995773248E-2</c:v>
                </c:pt>
                <c:pt idx="239">
                  <c:v>8.4918870001274627E-2</c:v>
                </c:pt>
                <c:pt idx="240">
                  <c:v>8.9360399993893225E-2</c:v>
                </c:pt>
                <c:pt idx="241">
                  <c:v>8.455202999903122E-2</c:v>
                </c:pt>
                <c:pt idx="242">
                  <c:v>7.9877019998093601E-2</c:v>
                </c:pt>
                <c:pt idx="243">
                  <c:v>8.3009980000497308E-2</c:v>
                </c:pt>
                <c:pt idx="244">
                  <c:v>8.3226640002976637E-2</c:v>
                </c:pt>
                <c:pt idx="245">
                  <c:v>8.1151549995411187E-2</c:v>
                </c:pt>
                <c:pt idx="246">
                  <c:v>7.9476539998722728E-2</c:v>
                </c:pt>
                <c:pt idx="247">
                  <c:v>7.978471000387799E-2</c:v>
                </c:pt>
                <c:pt idx="248">
                  <c:v>8.6784710001666099E-2</c:v>
                </c:pt>
                <c:pt idx="249">
                  <c:v>8.1651349995809142E-2</c:v>
                </c:pt>
                <c:pt idx="250">
                  <c:v>8.5651349996624049E-2</c:v>
                </c:pt>
                <c:pt idx="251">
                  <c:v>8.1842979998327792E-2</c:v>
                </c:pt>
                <c:pt idx="252">
                  <c:v>8.7034609998227097E-2</c:v>
                </c:pt>
                <c:pt idx="253">
                  <c:v>8.2226240003365092E-2</c:v>
                </c:pt>
                <c:pt idx="254">
                  <c:v>8.1092879998323042E-2</c:v>
                </c:pt>
                <c:pt idx="255">
                  <c:v>8.1417869994766079E-2</c:v>
                </c:pt>
                <c:pt idx="256">
                  <c:v>8.741786999598844E-2</c:v>
                </c:pt>
                <c:pt idx="257">
                  <c:v>7.7609499996469822E-2</c:v>
                </c:pt>
                <c:pt idx="258">
                  <c:v>8.3917670002847444E-2</c:v>
                </c:pt>
                <c:pt idx="259">
                  <c:v>7.9975939996074885E-2</c:v>
                </c:pt>
                <c:pt idx="260">
                  <c:v>8.0167569998593535E-2</c:v>
                </c:pt>
                <c:pt idx="261">
                  <c:v>7.2284109999600332E-2</c:v>
                </c:pt>
                <c:pt idx="263">
                  <c:v>7.8284110000822693E-2</c:v>
                </c:pt>
                <c:pt idx="264">
                  <c:v>7.7150750003056601E-2</c:v>
                </c:pt>
                <c:pt idx="265">
                  <c:v>7.8150749999622349E-2</c:v>
                </c:pt>
                <c:pt idx="266">
                  <c:v>7.9475739992631134E-2</c:v>
                </c:pt>
                <c:pt idx="267">
                  <c:v>7.512571999541251E-2</c:v>
                </c:pt>
                <c:pt idx="268">
                  <c:v>7.8342379994865041E-2</c:v>
                </c:pt>
                <c:pt idx="269">
                  <c:v>8.0342379995272495E-2</c:v>
                </c:pt>
                <c:pt idx="270">
                  <c:v>7.4992360001488123E-2</c:v>
                </c:pt>
                <c:pt idx="271">
                  <c:v>7.6992360001895577E-2</c:v>
                </c:pt>
                <c:pt idx="272">
                  <c:v>7.8209020000940654E-2</c:v>
                </c:pt>
                <c:pt idx="273">
                  <c:v>7.7592280002136249E-2</c:v>
                </c:pt>
                <c:pt idx="274">
                  <c:v>8.6458919999131467E-2</c:v>
                </c:pt>
                <c:pt idx="275">
                  <c:v>7.7650549996178597E-2</c:v>
                </c:pt>
                <c:pt idx="276">
                  <c:v>7.6167169994732831E-2</c:v>
                </c:pt>
                <c:pt idx="277">
                  <c:v>6.2916870003391523E-2</c:v>
                </c:pt>
                <c:pt idx="278">
                  <c:v>6.5916870000364725E-2</c:v>
                </c:pt>
                <c:pt idx="279">
                  <c:v>7.2416669994709082E-2</c:v>
                </c:pt>
                <c:pt idx="280">
                  <c:v>7.728330999816535E-2</c:v>
                </c:pt>
                <c:pt idx="281">
                  <c:v>6.960830000025453E-2</c:v>
                </c:pt>
                <c:pt idx="282">
                  <c:v>7.4474940003710799E-2</c:v>
                </c:pt>
                <c:pt idx="283">
                  <c:v>6.5666570000757929E-2</c:v>
                </c:pt>
                <c:pt idx="284">
                  <c:v>7.5266489999194164E-2</c:v>
                </c:pt>
                <c:pt idx="285">
                  <c:v>7.4324759996670764E-2</c:v>
                </c:pt>
                <c:pt idx="286">
                  <c:v>7.2624720000021625E-2</c:v>
                </c:pt>
                <c:pt idx="287">
                  <c:v>6.922463999944739E-2</c:v>
                </c:pt>
                <c:pt idx="288">
                  <c:v>7.4298929997894447E-2</c:v>
                </c:pt>
                <c:pt idx="289">
                  <c:v>7.1440500003518537E-2</c:v>
                </c:pt>
                <c:pt idx="290">
                  <c:v>6.1265290001756512E-2</c:v>
                </c:pt>
                <c:pt idx="291">
                  <c:v>6.226528999832226E-2</c:v>
                </c:pt>
                <c:pt idx="292">
                  <c:v>5.9298530002706684E-2</c:v>
                </c:pt>
                <c:pt idx="293">
                  <c:v>6.5398250000725966E-2</c:v>
                </c:pt>
                <c:pt idx="294">
                  <c:v>5.6373219995293766E-2</c:v>
                </c:pt>
                <c:pt idx="295">
                  <c:v>6.4564849999442231E-2</c:v>
                </c:pt>
                <c:pt idx="296">
                  <c:v>6.0223039996344596E-2</c:v>
                </c:pt>
                <c:pt idx="297">
                  <c:v>6.1631329997908324E-2</c:v>
                </c:pt>
                <c:pt idx="299">
                  <c:v>6.0606299994105939E-2</c:v>
                </c:pt>
                <c:pt idx="300">
                  <c:v>6.4606299994920846E-2</c:v>
                </c:pt>
                <c:pt idx="301">
                  <c:v>6.09144699992612E-2</c:v>
                </c:pt>
                <c:pt idx="302">
                  <c:v>5.805604000488529E-2</c:v>
                </c:pt>
                <c:pt idx="303">
                  <c:v>5.854762999661034E-2</c:v>
                </c:pt>
                <c:pt idx="304">
                  <c:v>5.9547629993176088E-2</c:v>
                </c:pt>
                <c:pt idx="305">
                  <c:v>5.7414269998844247E-2</c:v>
                </c:pt>
                <c:pt idx="306">
                  <c:v>5.7739259995287284E-2</c:v>
                </c:pt>
                <c:pt idx="307">
                  <c:v>5.6822560000000522E-2</c:v>
                </c:pt>
                <c:pt idx="308">
                  <c:v>6.0880830002133735E-2</c:v>
                </c:pt>
                <c:pt idx="309">
                  <c:v>5.6163970002671704E-2</c:v>
                </c:pt>
                <c:pt idx="310">
                  <c:v>5.5380630001309328E-2</c:v>
                </c:pt>
                <c:pt idx="311">
                  <c:v>5.3355600000941195E-2</c:v>
                </c:pt>
                <c:pt idx="312">
                  <c:v>5.6222239996714052E-2</c:v>
                </c:pt>
                <c:pt idx="313">
                  <c:v>5.6872219996876083E-2</c:v>
                </c:pt>
                <c:pt idx="314">
                  <c:v>5.1955520000774413E-2</c:v>
                </c:pt>
                <c:pt idx="315">
                  <c:v>5.9280510002281517E-2</c:v>
                </c:pt>
                <c:pt idx="316">
                  <c:v>6.1930489995575044E-2</c:v>
                </c:pt>
                <c:pt idx="317">
                  <c:v>5.8855399998719804E-2</c:v>
                </c:pt>
                <c:pt idx="318">
                  <c:v>5.4588680002780166E-2</c:v>
                </c:pt>
                <c:pt idx="319">
                  <c:v>5.5671980000624899E-2</c:v>
                </c:pt>
                <c:pt idx="320">
                  <c:v>5.378031000145711E-2</c:v>
                </c:pt>
                <c:pt idx="321">
                  <c:v>4.9055240000598133E-2</c:v>
                </c:pt>
                <c:pt idx="322">
                  <c:v>5.5921880004461855E-2</c:v>
                </c:pt>
                <c:pt idx="323">
                  <c:v>6.3746669999090955E-2</c:v>
                </c:pt>
                <c:pt idx="324">
                  <c:v>5.627970999921672E-2</c:v>
                </c:pt>
                <c:pt idx="325">
                  <c:v>4.8146349996386562E-2</c:v>
                </c:pt>
                <c:pt idx="326">
                  <c:v>5.2337979999720119E-2</c:v>
                </c:pt>
                <c:pt idx="327">
                  <c:v>7.5554640003247187E-2</c:v>
                </c:pt>
                <c:pt idx="328">
                  <c:v>7.6554639999812935E-2</c:v>
                </c:pt>
                <c:pt idx="329">
                  <c:v>8.0554640000627842E-2</c:v>
                </c:pt>
                <c:pt idx="330">
                  <c:v>4.8662970002624206E-2</c:v>
                </c:pt>
                <c:pt idx="331">
                  <c:v>5.461290999664925E-2</c:v>
                </c:pt>
                <c:pt idx="332">
                  <c:v>5.6454520003171638E-2</c:v>
                </c:pt>
                <c:pt idx="333">
                  <c:v>5.4671179997967556E-2</c:v>
                </c:pt>
                <c:pt idx="334">
                  <c:v>5.5671180001809262E-2</c:v>
                </c:pt>
                <c:pt idx="335">
                  <c:v>4.899617000046419E-2</c:v>
                </c:pt>
                <c:pt idx="336">
                  <c:v>5.059608999727061E-2</c:v>
                </c:pt>
                <c:pt idx="337">
                  <c:v>4.8704419998102821E-2</c:v>
                </c:pt>
                <c:pt idx="338">
                  <c:v>5.0221039993630257E-2</c:v>
                </c:pt>
                <c:pt idx="339">
                  <c:v>4.8362610003096052E-2</c:v>
                </c:pt>
                <c:pt idx="340">
                  <c:v>4.3495570003869943E-2</c:v>
                </c:pt>
                <c:pt idx="341">
                  <c:v>4.7470539997448213E-2</c:v>
                </c:pt>
                <c:pt idx="342">
                  <c:v>4.9420479997934308E-2</c:v>
                </c:pt>
                <c:pt idx="343">
                  <c:v>4.0395449992502108E-2</c:v>
                </c:pt>
                <c:pt idx="344">
                  <c:v>4.9395449997973628E-2</c:v>
                </c:pt>
                <c:pt idx="345">
                  <c:v>4.9803740002971608E-2</c:v>
                </c:pt>
                <c:pt idx="346">
                  <c:v>4.9453719999291934E-2</c:v>
                </c:pt>
                <c:pt idx="347">
                  <c:v>4.5778710002196021E-2</c:v>
                </c:pt>
                <c:pt idx="348">
                  <c:v>4.932035999809159E-2</c:v>
                </c:pt>
                <c:pt idx="349">
                  <c:v>4.8537019996729214E-2</c:v>
                </c:pt>
                <c:pt idx="350">
                  <c:v>4.3570260000706185E-2</c:v>
                </c:pt>
                <c:pt idx="351">
                  <c:v>4.578691999631701E-2</c:v>
                </c:pt>
                <c:pt idx="352">
                  <c:v>4.874466999899596E-2</c:v>
                </c:pt>
                <c:pt idx="353">
                  <c:v>5.2744669999810867E-2</c:v>
                </c:pt>
                <c:pt idx="354">
                  <c:v>4.5511190000979695E-2</c:v>
                </c:pt>
                <c:pt idx="355">
                  <c:v>4.356945999461459E-2</c:v>
                </c:pt>
                <c:pt idx="356">
                  <c:v>4.3111109996971209E-2</c:v>
                </c:pt>
                <c:pt idx="357">
                  <c:v>4.611110999394441E-2</c:v>
                </c:pt>
                <c:pt idx="358">
                  <c:v>4.8111109994351864E-2</c:v>
                </c:pt>
                <c:pt idx="359">
                  <c:v>4.8111109994351864E-2</c:v>
                </c:pt>
                <c:pt idx="360">
                  <c:v>5.0111109994759317E-2</c:v>
                </c:pt>
                <c:pt idx="361">
                  <c:v>5.0111109994759317E-2</c:v>
                </c:pt>
                <c:pt idx="362">
                  <c:v>5.1111109998601023E-2</c:v>
                </c:pt>
                <c:pt idx="363">
                  <c:v>5.511110999941593E-2</c:v>
                </c:pt>
                <c:pt idx="364">
                  <c:v>4.3436100000690203E-2</c:v>
                </c:pt>
                <c:pt idx="365">
                  <c:v>4.765276000398444E-2</c:v>
                </c:pt>
                <c:pt idx="366">
                  <c:v>4.7844389999227133E-2</c:v>
                </c:pt>
                <c:pt idx="367">
                  <c:v>4.395271999965189E-2</c:v>
                </c:pt>
                <c:pt idx="368">
                  <c:v>4.3902659999730531E-2</c:v>
                </c:pt>
                <c:pt idx="369">
                  <c:v>4.1010989996721037E-2</c:v>
                </c:pt>
                <c:pt idx="370">
                  <c:v>4.2010990000562742E-2</c:v>
                </c:pt>
                <c:pt idx="371">
                  <c:v>4.1877629999362398E-2</c:v>
                </c:pt>
                <c:pt idx="372">
                  <c:v>4.3977349996566772E-2</c:v>
                </c:pt>
                <c:pt idx="373">
                  <c:v>3.952720999950543E-2</c:v>
                </c:pt>
                <c:pt idx="374">
                  <c:v>3.5993769997730851E-2</c:v>
                </c:pt>
                <c:pt idx="375">
                  <c:v>3.8643749998300336E-2</c:v>
                </c:pt>
                <c:pt idx="376">
                  <c:v>3.9052039996022359E-2</c:v>
                </c:pt>
                <c:pt idx="377">
                  <c:v>4.2568659999233205E-2</c:v>
                </c:pt>
                <c:pt idx="378">
                  <c:v>3.8785320000897627E-2</c:v>
                </c:pt>
                <c:pt idx="379">
                  <c:v>3.9785319997463375E-2</c:v>
                </c:pt>
                <c:pt idx="380">
                  <c:v>4.0785320001305081E-2</c:v>
                </c:pt>
                <c:pt idx="381">
                  <c:v>4.1785319997870829E-2</c:v>
                </c:pt>
                <c:pt idx="382">
                  <c:v>3.5651960002724081E-2</c:v>
                </c:pt>
                <c:pt idx="383">
                  <c:v>4.1760289997910149E-2</c:v>
                </c:pt>
                <c:pt idx="384">
                  <c:v>4.1993369995907415E-2</c:v>
                </c:pt>
                <c:pt idx="385">
                  <c:v>5.1318359997821972E-2</c:v>
                </c:pt>
                <c:pt idx="386">
                  <c:v>3.9185000001452863E-2</c:v>
                </c:pt>
                <c:pt idx="387">
                  <c:v>3.8268299998890143E-2</c:v>
                </c:pt>
                <c:pt idx="388">
                  <c:v>3.4509590004745405E-2</c:v>
                </c:pt>
                <c:pt idx="389">
                  <c:v>3.7492769995878916E-2</c:v>
                </c:pt>
                <c:pt idx="390">
                  <c:v>3.8492769992444664E-2</c:v>
                </c:pt>
                <c:pt idx="391">
                  <c:v>3.7684399998397566E-2</c:v>
                </c:pt>
                <c:pt idx="392">
                  <c:v>3.5767699999269098E-2</c:v>
                </c:pt>
                <c:pt idx="393">
                  <c:v>3.2876030003535561E-2</c:v>
                </c:pt>
                <c:pt idx="394">
                  <c:v>3.7634339998476207E-2</c:v>
                </c:pt>
                <c:pt idx="395">
                  <c:v>3.4825970004021656E-2</c:v>
                </c:pt>
                <c:pt idx="396">
                  <c:v>3.4150959996622987E-2</c:v>
                </c:pt>
                <c:pt idx="397">
                  <c:v>3.288423999765655E-2</c:v>
                </c:pt>
                <c:pt idx="398">
                  <c:v>3.3859210001537576E-2</c:v>
                </c:pt>
                <c:pt idx="399">
                  <c:v>3.6325770000985358E-2</c:v>
                </c:pt>
                <c:pt idx="400">
                  <c:v>3.0575669996323995E-2</c:v>
                </c:pt>
                <c:pt idx="401">
                  <c:v>3.3900659997016191E-2</c:v>
                </c:pt>
                <c:pt idx="402">
                  <c:v>4.0017200000875164E-2</c:v>
                </c:pt>
                <c:pt idx="403">
                  <c:v>3.0008589994395152E-2</c:v>
                </c:pt>
                <c:pt idx="404">
                  <c:v>3.5008589999051765E-2</c:v>
                </c:pt>
                <c:pt idx="405">
                  <c:v>3.8008589996024966E-2</c:v>
                </c:pt>
                <c:pt idx="406">
                  <c:v>2.9091889999108389E-2</c:v>
                </c:pt>
                <c:pt idx="407">
                  <c:v>3.0958529998315498E-2</c:v>
                </c:pt>
                <c:pt idx="408">
                  <c:v>3.39585299952887E-2</c:v>
                </c:pt>
                <c:pt idx="409">
                  <c:v>3.6016800004290417E-2</c:v>
                </c:pt>
                <c:pt idx="410">
                  <c:v>3.801680000469787E-2</c:v>
                </c:pt>
                <c:pt idx="411">
                  <c:v>3.3666780000203289E-2</c:v>
                </c:pt>
                <c:pt idx="412">
                  <c:v>3.4941710000566673E-2</c:v>
                </c:pt>
                <c:pt idx="413">
                  <c:v>2.9783319994749036E-2</c:v>
                </c:pt>
                <c:pt idx="414">
                  <c:v>2.7108310001494829E-2</c:v>
                </c:pt>
                <c:pt idx="415">
                  <c:v>3.5441509993688669E-2</c:v>
                </c:pt>
                <c:pt idx="416">
                  <c:v>3.1633139995392412E-2</c:v>
                </c:pt>
                <c:pt idx="417">
                  <c:v>2.4208030001318548E-2</c:v>
                </c:pt>
                <c:pt idx="418">
                  <c:v>2.7349600000889041E-2</c:v>
                </c:pt>
                <c:pt idx="419">
                  <c:v>3.4149359998991713E-2</c:v>
                </c:pt>
                <c:pt idx="420">
                  <c:v>2.1015999998780899E-2</c:v>
                </c:pt>
                <c:pt idx="421">
                  <c:v>2.9016000000410713E-2</c:v>
                </c:pt>
                <c:pt idx="422">
                  <c:v>2.3882640001829714E-2</c:v>
                </c:pt>
                <c:pt idx="423">
                  <c:v>4.3882639998628292E-2</c:v>
                </c:pt>
                <c:pt idx="424">
                  <c:v>2.5990969996200874E-2</c:v>
                </c:pt>
                <c:pt idx="425">
                  <c:v>2.9207630002929363E-2</c:v>
                </c:pt>
                <c:pt idx="426">
                  <c:v>2.9399259998172056E-2</c:v>
                </c:pt>
                <c:pt idx="427">
                  <c:v>2.9107510003086645E-2</c:v>
                </c:pt>
                <c:pt idx="428">
                  <c:v>3.432417000294663E-2</c:v>
                </c:pt>
                <c:pt idx="429">
                  <c:v>2.0382439994136803E-2</c:v>
                </c:pt>
                <c:pt idx="430">
                  <c:v>2.8382439995766617E-2</c:v>
                </c:pt>
                <c:pt idx="431">
                  <c:v>3.5382440000830684E-2</c:v>
                </c:pt>
                <c:pt idx="432">
                  <c:v>2.4115719999826979E-2</c:v>
                </c:pt>
                <c:pt idx="433">
                  <c:v>1.2440710001101252E-2</c:v>
                </c:pt>
                <c:pt idx="434">
                  <c:v>1.8440710002323613E-2</c:v>
                </c:pt>
                <c:pt idx="435">
                  <c:v>3.0557250000128988E-2</c:v>
                </c:pt>
                <c:pt idx="436">
                  <c:v>2.8940509997482877E-2</c:v>
                </c:pt>
                <c:pt idx="437">
                  <c:v>2.0323769997048657E-2</c:v>
                </c:pt>
                <c:pt idx="438">
                  <c:v>2.8323769998678472E-2</c:v>
                </c:pt>
                <c:pt idx="439">
                  <c:v>2.8323769998678472E-2</c:v>
                </c:pt>
                <c:pt idx="440">
                  <c:v>2.8190409997478127E-2</c:v>
                </c:pt>
                <c:pt idx="441">
                  <c:v>2.8190409997478127E-2</c:v>
                </c:pt>
                <c:pt idx="442">
                  <c:v>2.6823569998668972E-2</c:v>
                </c:pt>
                <c:pt idx="443">
                  <c:v>2.6823569998668972E-2</c:v>
                </c:pt>
                <c:pt idx="444">
                  <c:v>1.9690209992404561E-2</c:v>
                </c:pt>
                <c:pt idx="445">
                  <c:v>1.9690209992404561E-2</c:v>
                </c:pt>
                <c:pt idx="446">
                  <c:v>2.4073469998256769E-2</c:v>
                </c:pt>
                <c:pt idx="447">
                  <c:v>2.4073469998256769E-2</c:v>
                </c:pt>
                <c:pt idx="448">
                  <c:v>2.8073469999071676E-2</c:v>
                </c:pt>
                <c:pt idx="449">
                  <c:v>2.8073469999071676E-2</c:v>
                </c:pt>
                <c:pt idx="450">
                  <c:v>1.6940109999268316E-2</c:v>
                </c:pt>
                <c:pt idx="451">
                  <c:v>1.6940109999268316E-2</c:v>
                </c:pt>
                <c:pt idx="452">
                  <c:v>2.1323369997844566E-2</c:v>
                </c:pt>
                <c:pt idx="453">
                  <c:v>2.1323369997844566E-2</c:v>
                </c:pt>
                <c:pt idx="454">
                  <c:v>2.4839989993779454E-2</c:v>
                </c:pt>
                <c:pt idx="455">
                  <c:v>2.4839989993779454E-2</c:v>
                </c:pt>
                <c:pt idx="456">
                  <c:v>2.2923290001926944E-2</c:v>
                </c:pt>
                <c:pt idx="457">
                  <c:v>2.2923290001926944E-2</c:v>
                </c:pt>
                <c:pt idx="458">
                  <c:v>2.7981560000625905E-2</c:v>
                </c:pt>
                <c:pt idx="459">
                  <c:v>2.7981560000625905E-2</c:v>
                </c:pt>
                <c:pt idx="460">
                  <c:v>2.6089890001458116E-2</c:v>
                </c:pt>
                <c:pt idx="461">
                  <c:v>2.6089890001458116E-2</c:v>
                </c:pt>
                <c:pt idx="462">
                  <c:v>2.1414880000520498E-2</c:v>
                </c:pt>
                <c:pt idx="463">
                  <c:v>2.1414880000520498E-2</c:v>
                </c:pt>
                <c:pt idx="464">
                  <c:v>2.1881439999560826E-2</c:v>
                </c:pt>
                <c:pt idx="465">
                  <c:v>2.1881439999560826E-2</c:v>
                </c:pt>
                <c:pt idx="466">
                  <c:v>2.7748079999582842E-2</c:v>
                </c:pt>
                <c:pt idx="467">
                  <c:v>2.7748079999582842E-2</c:v>
                </c:pt>
                <c:pt idx="468">
                  <c:v>2.5723049999214709E-2</c:v>
                </c:pt>
                <c:pt idx="469">
                  <c:v>2.5723049999214709E-2</c:v>
                </c:pt>
                <c:pt idx="470">
                  <c:v>3.1806349994440097E-2</c:v>
                </c:pt>
                <c:pt idx="471">
                  <c:v>3.1806349994440097E-2</c:v>
                </c:pt>
                <c:pt idx="472">
                  <c:v>2.564795999933267E-2</c:v>
                </c:pt>
                <c:pt idx="473">
                  <c:v>2.564795999933267E-2</c:v>
                </c:pt>
                <c:pt idx="474">
                  <c:v>2.4047639999480452E-2</c:v>
                </c:pt>
                <c:pt idx="475">
                  <c:v>2.4047639999480452E-2</c:v>
                </c:pt>
                <c:pt idx="476">
                  <c:v>1.8589290004456416E-2</c:v>
                </c:pt>
                <c:pt idx="477">
                  <c:v>1.8589290004456416E-2</c:v>
                </c:pt>
                <c:pt idx="478">
                  <c:v>2.4780919993645512E-2</c:v>
                </c:pt>
                <c:pt idx="479">
                  <c:v>2.4780919993645512E-2</c:v>
                </c:pt>
                <c:pt idx="480">
                  <c:v>2.7997580000374001E-2</c:v>
                </c:pt>
                <c:pt idx="481">
                  <c:v>2.7997580000374001E-2</c:v>
                </c:pt>
                <c:pt idx="482">
                  <c:v>1.8839190001017414E-2</c:v>
                </c:pt>
                <c:pt idx="483">
                  <c:v>1.8839190001017414E-2</c:v>
                </c:pt>
                <c:pt idx="484">
                  <c:v>1.7114120004407596E-2</c:v>
                </c:pt>
                <c:pt idx="485">
                  <c:v>1.7114120004407596E-2</c:v>
                </c:pt>
                <c:pt idx="486">
                  <c:v>1.7114120004407596E-2</c:v>
                </c:pt>
                <c:pt idx="487">
                  <c:v>2.1280720000504516E-2</c:v>
                </c:pt>
                <c:pt idx="488">
                  <c:v>2.1280720000504516E-2</c:v>
                </c:pt>
                <c:pt idx="489">
                  <c:v>1.7497380002168939E-2</c:v>
                </c:pt>
                <c:pt idx="490">
                  <c:v>1.7497380002168939E-2</c:v>
                </c:pt>
                <c:pt idx="491">
                  <c:v>2.2039030001906212E-2</c:v>
                </c:pt>
                <c:pt idx="492">
                  <c:v>2.2039030001906212E-2</c:v>
                </c:pt>
                <c:pt idx="493">
                  <c:v>1.7472349994932301E-2</c:v>
                </c:pt>
                <c:pt idx="494">
                  <c:v>1.7472349994932301E-2</c:v>
                </c:pt>
                <c:pt idx="495">
                  <c:v>1.4230660002795048E-2</c:v>
                </c:pt>
                <c:pt idx="496">
                  <c:v>1.4230660002795048E-2</c:v>
                </c:pt>
                <c:pt idx="497">
                  <c:v>1.723065999976825E-2</c:v>
                </c:pt>
                <c:pt idx="498">
                  <c:v>1.723065999976825E-2</c:v>
                </c:pt>
                <c:pt idx="499">
                  <c:v>2.1338989994546864E-2</c:v>
                </c:pt>
                <c:pt idx="500">
                  <c:v>2.1338989994546864E-2</c:v>
                </c:pt>
                <c:pt idx="501">
                  <c:v>1.5988970000762492E-2</c:v>
                </c:pt>
                <c:pt idx="502">
                  <c:v>1.5988970000762492E-2</c:v>
                </c:pt>
                <c:pt idx="503">
                  <c:v>2.1205630000622477E-2</c:v>
                </c:pt>
                <c:pt idx="504">
                  <c:v>2.1205630000622477E-2</c:v>
                </c:pt>
                <c:pt idx="505">
                  <c:v>1.8422289998852648E-2</c:v>
                </c:pt>
                <c:pt idx="506">
                  <c:v>1.8422289998852648E-2</c:v>
                </c:pt>
                <c:pt idx="507">
                  <c:v>1.9530619996658061E-2</c:v>
                </c:pt>
                <c:pt idx="508">
                  <c:v>1.9530619996658061E-2</c:v>
                </c:pt>
                <c:pt idx="509">
                  <c:v>2.2455530001025181E-2</c:v>
                </c:pt>
                <c:pt idx="510">
                  <c:v>2.2455530001025181E-2</c:v>
                </c:pt>
                <c:pt idx="511">
                  <c:v>1.3996779998706188E-2</c:v>
                </c:pt>
                <c:pt idx="512">
                  <c:v>1.3996779998706188E-2</c:v>
                </c:pt>
                <c:pt idx="513">
                  <c:v>1.7996779999521095E-2</c:v>
                </c:pt>
                <c:pt idx="514">
                  <c:v>1.7996779999521095E-2</c:v>
                </c:pt>
                <c:pt idx="515">
                  <c:v>2.3188409999420401E-2</c:v>
                </c:pt>
                <c:pt idx="516">
                  <c:v>2.3188409999420401E-2</c:v>
                </c:pt>
                <c:pt idx="517">
                  <c:v>1.3246679998701438E-2</c:v>
                </c:pt>
                <c:pt idx="518">
                  <c:v>1.3246679998701438E-2</c:v>
                </c:pt>
                <c:pt idx="519">
                  <c:v>1.8954929997562431E-2</c:v>
                </c:pt>
                <c:pt idx="520">
                  <c:v>1.8954929997562431E-2</c:v>
                </c:pt>
                <c:pt idx="521">
                  <c:v>2.1171590000449214E-2</c:v>
                </c:pt>
                <c:pt idx="522">
                  <c:v>2.1171590000449214E-2</c:v>
                </c:pt>
                <c:pt idx="523">
                  <c:v>2.0496580000326503E-2</c:v>
                </c:pt>
                <c:pt idx="524">
                  <c:v>2.0496580000326503E-2</c:v>
                </c:pt>
                <c:pt idx="525">
                  <c:v>1.8821569996362086E-2</c:v>
                </c:pt>
                <c:pt idx="526">
                  <c:v>1.8821569996362086E-2</c:v>
                </c:pt>
                <c:pt idx="527">
                  <c:v>1.1554850003449246E-2</c:v>
                </c:pt>
                <c:pt idx="528">
                  <c:v>2.0663179995608516E-2</c:v>
                </c:pt>
                <c:pt idx="529">
                  <c:v>2.0663179995608516E-2</c:v>
                </c:pt>
                <c:pt idx="530">
                  <c:v>1.7421490003471263E-2</c:v>
                </c:pt>
                <c:pt idx="531">
                  <c:v>1.7421490003471263E-2</c:v>
                </c:pt>
                <c:pt idx="532">
                  <c:v>1.7938109995156992E-2</c:v>
                </c:pt>
                <c:pt idx="533">
                  <c:v>1.7938109995156992E-2</c:v>
                </c:pt>
                <c:pt idx="534">
                  <c:v>1.8263099998875987E-2</c:v>
                </c:pt>
                <c:pt idx="535">
                  <c:v>1.8263099998875987E-2</c:v>
                </c:pt>
                <c:pt idx="536">
                  <c:v>1.7129740001109894E-2</c:v>
                </c:pt>
                <c:pt idx="537">
                  <c:v>1.7129740001109894E-2</c:v>
                </c:pt>
                <c:pt idx="538">
                  <c:v>1.6538030002266169E-2</c:v>
                </c:pt>
                <c:pt idx="539">
                  <c:v>1.6538030002266169E-2</c:v>
                </c:pt>
                <c:pt idx="540">
                  <c:v>1.9512999999278691E-2</c:v>
                </c:pt>
                <c:pt idx="541">
                  <c:v>1.9512999999278691E-2</c:v>
                </c:pt>
                <c:pt idx="542">
                  <c:v>1.5571269999782089E-2</c:v>
                </c:pt>
                <c:pt idx="543">
                  <c:v>1.5571269999782089E-2</c:v>
                </c:pt>
                <c:pt idx="544">
                  <c:v>1.7654570001468528E-2</c:v>
                </c:pt>
                <c:pt idx="545">
                  <c:v>1.7654570001468528E-2</c:v>
                </c:pt>
                <c:pt idx="546">
                  <c:v>1.4304549993539695E-2</c:v>
                </c:pt>
                <c:pt idx="547">
                  <c:v>1.4304549993539695E-2</c:v>
                </c:pt>
                <c:pt idx="548">
                  <c:v>1.1804350004240405E-2</c:v>
                </c:pt>
                <c:pt idx="549">
                  <c:v>1.1804350004240405E-2</c:v>
                </c:pt>
                <c:pt idx="550">
                  <c:v>1.295413000480039E-2</c:v>
                </c:pt>
                <c:pt idx="551">
                  <c:v>1.295413000480039E-2</c:v>
                </c:pt>
                <c:pt idx="552">
                  <c:v>1.2170790003438015E-2</c:v>
                </c:pt>
                <c:pt idx="553">
                  <c:v>1.2170790003438015E-2</c:v>
                </c:pt>
                <c:pt idx="554">
                  <c:v>2.4170789998606779E-2</c:v>
                </c:pt>
                <c:pt idx="555">
                  <c:v>2.4170789998606779E-2</c:v>
                </c:pt>
                <c:pt idx="556">
                  <c:v>1.3820769992889836E-2</c:v>
                </c:pt>
                <c:pt idx="557">
                  <c:v>1.3820769992889836E-2</c:v>
                </c:pt>
                <c:pt idx="558">
                  <c:v>1.1070669999753591E-2</c:v>
                </c:pt>
                <c:pt idx="559">
                  <c:v>1.1070669999753591E-2</c:v>
                </c:pt>
                <c:pt idx="560">
                  <c:v>1.6395659993577283E-2</c:v>
                </c:pt>
                <c:pt idx="561">
                  <c:v>1.6395659993577283E-2</c:v>
                </c:pt>
                <c:pt idx="562">
                  <c:v>1.8612320003740024E-2</c:v>
                </c:pt>
                <c:pt idx="563">
                  <c:v>1.8612320003740024E-2</c:v>
                </c:pt>
                <c:pt idx="564">
                  <c:v>1.2453930001356639E-2</c:v>
                </c:pt>
                <c:pt idx="565">
                  <c:v>1.2453930001356639E-2</c:v>
                </c:pt>
                <c:pt idx="566">
                  <c:v>1.3995579996844754E-2</c:v>
                </c:pt>
                <c:pt idx="567">
                  <c:v>1.3995579996844754E-2</c:v>
                </c:pt>
                <c:pt idx="568">
                  <c:v>1.0595499996270519E-2</c:v>
                </c:pt>
                <c:pt idx="569">
                  <c:v>1.0595499996270519E-2</c:v>
                </c:pt>
                <c:pt idx="570">
                  <c:v>1.9595499994466081E-2</c:v>
                </c:pt>
                <c:pt idx="571">
                  <c:v>1.9595499994466081E-2</c:v>
                </c:pt>
                <c:pt idx="572">
                  <c:v>1.4703829998325091E-2</c:v>
                </c:pt>
                <c:pt idx="573">
                  <c:v>1.4703829998325091E-2</c:v>
                </c:pt>
                <c:pt idx="574">
                  <c:v>2.0712040000944398E-2</c:v>
                </c:pt>
                <c:pt idx="575">
                  <c:v>2.0712040000944398E-2</c:v>
                </c:pt>
                <c:pt idx="576">
                  <c:v>1.0037029998784419E-2</c:v>
                </c:pt>
                <c:pt idx="577">
                  <c:v>1.0037029998784419E-2</c:v>
                </c:pt>
                <c:pt idx="578">
                  <c:v>1.6478559999086428E-2</c:v>
                </c:pt>
                <c:pt idx="579">
                  <c:v>1.6478559999086428E-2</c:v>
                </c:pt>
                <c:pt idx="580">
                  <c:v>1.5703429999120999E-2</c:v>
                </c:pt>
                <c:pt idx="581">
                  <c:v>1.5703429999120999E-2</c:v>
                </c:pt>
                <c:pt idx="582">
                  <c:v>1.5786730000399984E-2</c:v>
                </c:pt>
                <c:pt idx="583">
                  <c:v>1.5786730000399984E-2</c:v>
                </c:pt>
                <c:pt idx="584">
                  <c:v>1.5036630000395235E-2</c:v>
                </c:pt>
                <c:pt idx="585">
                  <c:v>1.5036630000395235E-2</c:v>
                </c:pt>
                <c:pt idx="586">
                  <c:v>7.6866099989274517E-3</c:v>
                </c:pt>
                <c:pt idx="587">
                  <c:v>7.6866099989274517E-3</c:v>
                </c:pt>
                <c:pt idx="588">
                  <c:v>8.4198900003684685E-3</c:v>
                </c:pt>
                <c:pt idx="589">
                  <c:v>8.4198900003684685E-3</c:v>
                </c:pt>
                <c:pt idx="590">
                  <c:v>1.2069869997503702E-2</c:v>
                </c:pt>
                <c:pt idx="591">
                  <c:v>1.2069869997503702E-2</c:v>
                </c:pt>
                <c:pt idx="592">
                  <c:v>1.8286530001205392E-2</c:v>
                </c:pt>
                <c:pt idx="593">
                  <c:v>1.8286530001205392E-2</c:v>
                </c:pt>
                <c:pt idx="594">
                  <c:v>1.1936510003579315E-2</c:v>
                </c:pt>
                <c:pt idx="595">
                  <c:v>1.1936510003579315E-2</c:v>
                </c:pt>
                <c:pt idx="596">
                  <c:v>1.4128139999229461E-2</c:v>
                </c:pt>
                <c:pt idx="597">
                  <c:v>1.4128139999229461E-2</c:v>
                </c:pt>
                <c:pt idx="598">
                  <c:v>1.2994779994187411E-2</c:v>
                </c:pt>
                <c:pt idx="599">
                  <c:v>1.2994779994187411E-2</c:v>
                </c:pt>
                <c:pt idx="600">
                  <c:v>9.078079994651489E-3</c:v>
                </c:pt>
                <c:pt idx="601">
                  <c:v>9.078079994651489E-3</c:v>
                </c:pt>
                <c:pt idx="602">
                  <c:v>8.378040001844056E-3</c:v>
                </c:pt>
                <c:pt idx="603">
                  <c:v>8.378040001844056E-3</c:v>
                </c:pt>
                <c:pt idx="604">
                  <c:v>1.1111319996416569E-2</c:v>
                </c:pt>
                <c:pt idx="605">
                  <c:v>1.1111319996416569E-2</c:v>
                </c:pt>
                <c:pt idx="606">
                  <c:v>1.476130000082776E-2</c:v>
                </c:pt>
                <c:pt idx="607">
                  <c:v>1.476130000082776E-2</c:v>
                </c:pt>
                <c:pt idx="608">
                  <c:v>1.3577880003140308E-2</c:v>
                </c:pt>
                <c:pt idx="609">
                  <c:v>1.3577880003140308E-2</c:v>
                </c:pt>
                <c:pt idx="610">
                  <c:v>1.0552849998930469E-2</c:v>
                </c:pt>
                <c:pt idx="611">
                  <c:v>1.0552849998930469E-2</c:v>
                </c:pt>
                <c:pt idx="612">
                  <c:v>1.0769509994133841E-2</c:v>
                </c:pt>
                <c:pt idx="613">
                  <c:v>1.0769509994133841E-2</c:v>
                </c:pt>
                <c:pt idx="614">
                  <c:v>6.744480000634212E-3</c:v>
                </c:pt>
                <c:pt idx="615">
                  <c:v>6.744480000634212E-3</c:v>
                </c:pt>
                <c:pt idx="616">
                  <c:v>8.211039996240288E-3</c:v>
                </c:pt>
                <c:pt idx="617">
                  <c:v>8.211039996240288E-3</c:v>
                </c:pt>
                <c:pt idx="618">
                  <c:v>9.2110400000819936E-3</c:v>
                </c:pt>
                <c:pt idx="619">
                  <c:v>9.2110400000819936E-3</c:v>
                </c:pt>
                <c:pt idx="620">
                  <c:v>1.3211040000896901E-2</c:v>
                </c:pt>
                <c:pt idx="621">
                  <c:v>1.3211040000896901E-2</c:v>
                </c:pt>
                <c:pt idx="622">
                  <c:v>2.4460939996060915E-2</c:v>
                </c:pt>
                <c:pt idx="623">
                  <c:v>2.4460939996060915E-2</c:v>
                </c:pt>
                <c:pt idx="624">
                  <c:v>1.5094100002897903E-2</c:v>
                </c:pt>
                <c:pt idx="625">
                  <c:v>1.5094100002897903E-2</c:v>
                </c:pt>
                <c:pt idx="626">
                  <c:v>-2.3892800018074922E-3</c:v>
                </c:pt>
                <c:pt idx="627">
                  <c:v>-2.3892800018074922E-3</c:v>
                </c:pt>
                <c:pt idx="628">
                  <c:v>8.1523699991521426E-3</c:v>
                </c:pt>
                <c:pt idx="629">
                  <c:v>1.2185609994048718E-2</c:v>
                </c:pt>
                <c:pt idx="630">
                  <c:v>1.2185609994048718E-2</c:v>
                </c:pt>
                <c:pt idx="631">
                  <c:v>7.2689099979470484E-3</c:v>
                </c:pt>
                <c:pt idx="632">
                  <c:v>7.2689099979470484E-3</c:v>
                </c:pt>
                <c:pt idx="633">
                  <c:v>1.4460539998253807E-2</c:v>
                </c:pt>
                <c:pt idx="634">
                  <c:v>1.4460539998253807E-2</c:v>
                </c:pt>
                <c:pt idx="635">
                  <c:v>1.0493779998796526E-2</c:v>
                </c:pt>
                <c:pt idx="636">
                  <c:v>1.0493779998796526E-2</c:v>
                </c:pt>
                <c:pt idx="637">
                  <c:v>5.7104399966192432E-3</c:v>
                </c:pt>
                <c:pt idx="638">
                  <c:v>5.7104399966192432E-3</c:v>
                </c:pt>
                <c:pt idx="639">
                  <c:v>1.082697999663651E-2</c:v>
                </c:pt>
                <c:pt idx="640">
                  <c:v>1.082697999663651E-2</c:v>
                </c:pt>
                <c:pt idx="641">
                  <c:v>4.2685099979280494E-3</c:v>
                </c:pt>
                <c:pt idx="642">
                  <c:v>4.2685099979280494E-3</c:v>
                </c:pt>
                <c:pt idx="643">
                  <c:v>9.3431999994209036E-3</c:v>
                </c:pt>
                <c:pt idx="644">
                  <c:v>9.3431999994209036E-3</c:v>
                </c:pt>
                <c:pt idx="645">
                  <c:v>2.0268109998141881E-2</c:v>
                </c:pt>
                <c:pt idx="646">
                  <c:v>2.0268109998141881E-2</c:v>
                </c:pt>
                <c:pt idx="647">
                  <c:v>1.2459739999030717E-2</c:v>
                </c:pt>
                <c:pt idx="648">
                  <c:v>1.2459739999030717E-2</c:v>
                </c:pt>
                <c:pt idx="649">
                  <c:v>1.4109719995758496E-2</c:v>
                </c:pt>
                <c:pt idx="650">
                  <c:v>1.4109719995758496E-2</c:v>
                </c:pt>
                <c:pt idx="651">
                  <c:v>1.1434710002504289E-2</c:v>
                </c:pt>
                <c:pt idx="652">
                  <c:v>1.1434710002504289E-2</c:v>
                </c:pt>
                <c:pt idx="653">
                  <c:v>8.7096400020527653E-3</c:v>
                </c:pt>
                <c:pt idx="654">
                  <c:v>8.7096400020527653E-3</c:v>
                </c:pt>
                <c:pt idx="655">
                  <c:v>6.034629994246643E-3</c:v>
                </c:pt>
                <c:pt idx="656">
                  <c:v>6.034629994246643E-3</c:v>
                </c:pt>
                <c:pt idx="657">
                  <c:v>6.6095199945266359E-3</c:v>
                </c:pt>
                <c:pt idx="658">
                  <c:v>6.6095199945266359E-3</c:v>
                </c:pt>
                <c:pt idx="659">
                  <c:v>1.2801149998267647E-2</c:v>
                </c:pt>
                <c:pt idx="660">
                  <c:v>1.2801149998267647E-2</c:v>
                </c:pt>
                <c:pt idx="661">
                  <c:v>1.1884449995704927E-2</c:v>
                </c:pt>
                <c:pt idx="662">
                  <c:v>1.1884449995704927E-2</c:v>
                </c:pt>
                <c:pt idx="663">
                  <c:v>3.1343499940703623E-3</c:v>
                </c:pt>
                <c:pt idx="664">
                  <c:v>3.1343499940703623E-3</c:v>
                </c:pt>
                <c:pt idx="665">
                  <c:v>9.1926200038869865E-3</c:v>
                </c:pt>
                <c:pt idx="666">
                  <c:v>9.1926200038869865E-3</c:v>
                </c:pt>
                <c:pt idx="667">
                  <c:v>9.1926200038869865E-3</c:v>
                </c:pt>
                <c:pt idx="668">
                  <c:v>5.2090400058659725E-3</c:v>
                </c:pt>
                <c:pt idx="669">
                  <c:v>5.2090400058659725E-3</c:v>
                </c:pt>
                <c:pt idx="670">
                  <c:v>9.2422800007625483E-3</c:v>
                </c:pt>
                <c:pt idx="671">
                  <c:v>9.2422800007625483E-3</c:v>
                </c:pt>
                <c:pt idx="672">
                  <c:v>9.1089199995622039E-3</c:v>
                </c:pt>
                <c:pt idx="673">
                  <c:v>9.1089199995622039E-3</c:v>
                </c:pt>
                <c:pt idx="674">
                  <c:v>1.2192219997814391E-2</c:v>
                </c:pt>
                <c:pt idx="675">
                  <c:v>1.2192219997814391E-2</c:v>
                </c:pt>
                <c:pt idx="676">
                  <c:v>1.151720999769168E-2</c:v>
                </c:pt>
                <c:pt idx="677">
                  <c:v>1.151720999769168E-2</c:v>
                </c:pt>
                <c:pt idx="678">
                  <c:v>7.5504499982343987E-3</c:v>
                </c:pt>
                <c:pt idx="679">
                  <c:v>7.5504499982343987E-3</c:v>
                </c:pt>
                <c:pt idx="680">
                  <c:v>1.8092099999194033E-2</c:v>
                </c:pt>
                <c:pt idx="681">
                  <c:v>1.8092099999194033E-2</c:v>
                </c:pt>
                <c:pt idx="682">
                  <c:v>1.5308759997424204E-2</c:v>
                </c:pt>
                <c:pt idx="683">
                  <c:v>1.5308759997424204E-2</c:v>
                </c:pt>
                <c:pt idx="684">
                  <c:v>1.0533629996643867E-2</c:v>
                </c:pt>
                <c:pt idx="685">
                  <c:v>1.0533629996643867E-2</c:v>
                </c:pt>
                <c:pt idx="686">
                  <c:v>-1.3058080003247596E-2</c:v>
                </c:pt>
                <c:pt idx="687">
                  <c:v>-1.3058080003247596E-2</c:v>
                </c:pt>
                <c:pt idx="688">
                  <c:v>-1.3058080003247596E-2</c:v>
                </c:pt>
                <c:pt idx="689">
                  <c:v>-1.3058080003247596E-2</c:v>
                </c:pt>
                <c:pt idx="690">
                  <c:v>-1.2058079999405891E-2</c:v>
                </c:pt>
                <c:pt idx="691">
                  <c:v>-1.2058079999405891E-2</c:v>
                </c:pt>
                <c:pt idx="692">
                  <c:v>-4.0580799977760762E-3</c:v>
                </c:pt>
                <c:pt idx="693">
                  <c:v>-4.0580799977760762E-3</c:v>
                </c:pt>
                <c:pt idx="694">
                  <c:v>-5.8079996961168945E-5</c:v>
                </c:pt>
                <c:pt idx="695">
                  <c:v>-5.8079996961168945E-5</c:v>
                </c:pt>
                <c:pt idx="696">
                  <c:v>2.9419200000120327E-3</c:v>
                </c:pt>
                <c:pt idx="697">
                  <c:v>2.9419200000120327E-3</c:v>
                </c:pt>
                <c:pt idx="698">
                  <c:v>1.1941919998207595E-2</c:v>
                </c:pt>
                <c:pt idx="699">
                  <c:v>1.1941919998207595E-2</c:v>
                </c:pt>
                <c:pt idx="700">
                  <c:v>1.7941919999429956E-2</c:v>
                </c:pt>
                <c:pt idx="701">
                  <c:v>1.7941919999429956E-2</c:v>
                </c:pt>
                <c:pt idx="702">
                  <c:v>9.0001899952767417E-3</c:v>
                </c:pt>
                <c:pt idx="703">
                  <c:v>9.0001899952767417E-3</c:v>
                </c:pt>
                <c:pt idx="704">
                  <c:v>8.0334299927926622E-3</c:v>
                </c:pt>
                <c:pt idx="705">
                  <c:v>8.0334299927926622E-3</c:v>
                </c:pt>
                <c:pt idx="706">
                  <c:v>-6.5821094998682383E-2</c:v>
                </c:pt>
                <c:pt idx="707">
                  <c:v>0</c:v>
                </c:pt>
                <c:pt idx="708">
                  <c:v>5.7080400001723319E-3</c:v>
                </c:pt>
                <c:pt idx="709">
                  <c:v>5.7080400001723319E-3</c:v>
                </c:pt>
                <c:pt idx="710">
                  <c:v>8.2496899995021522E-3</c:v>
                </c:pt>
                <c:pt idx="711">
                  <c:v>8.2496899995021522E-3</c:v>
                </c:pt>
                <c:pt idx="712">
                  <c:v>1.128292999783298E-2</c:v>
                </c:pt>
                <c:pt idx="713">
                  <c:v>1.128292999783298E-2</c:v>
                </c:pt>
                <c:pt idx="714">
                  <c:v>1.4499589997285511E-2</c:v>
                </c:pt>
                <c:pt idx="715">
                  <c:v>1.4499589997285511E-2</c:v>
                </c:pt>
                <c:pt idx="716">
                  <c:v>1.0341200002585538E-2</c:v>
                </c:pt>
                <c:pt idx="717">
                  <c:v>1.0341200002585538E-2</c:v>
                </c:pt>
                <c:pt idx="718">
                  <c:v>1.0707640001783147E-2</c:v>
                </c:pt>
                <c:pt idx="719">
                  <c:v>1.0707640001783147E-2</c:v>
                </c:pt>
                <c:pt idx="720">
                  <c:v>1.1707639998348895E-2</c:v>
                </c:pt>
                <c:pt idx="721">
                  <c:v>1.1707639998348895E-2</c:v>
                </c:pt>
                <c:pt idx="722">
                  <c:v>8.8159699953394011E-3</c:v>
                </c:pt>
                <c:pt idx="723">
                  <c:v>7.3658300025272183E-3</c:v>
                </c:pt>
                <c:pt idx="724">
                  <c:v>7.3658300025272183E-3</c:v>
                </c:pt>
                <c:pt idx="725">
                  <c:v>9.6071199950529262E-3</c:v>
                </c:pt>
                <c:pt idx="726">
                  <c:v>9.6071199950529262E-3</c:v>
                </c:pt>
                <c:pt idx="727">
                  <c:v>1.1398670001653954E-2</c:v>
                </c:pt>
                <c:pt idx="728">
                  <c:v>1.1398670001653954E-2</c:v>
                </c:pt>
                <c:pt idx="729">
                  <c:v>1.526490999822272E-2</c:v>
                </c:pt>
                <c:pt idx="730">
                  <c:v>1.526490999822272E-2</c:v>
                </c:pt>
                <c:pt idx="731">
                  <c:v>9.2062399999122135E-3</c:v>
                </c:pt>
                <c:pt idx="732">
                  <c:v>9.2062399999122135E-3</c:v>
                </c:pt>
                <c:pt idx="733">
                  <c:v>3.2645100000081584E-3</c:v>
                </c:pt>
                <c:pt idx="734">
                  <c:v>3.2645100000081584E-3</c:v>
                </c:pt>
                <c:pt idx="735">
                  <c:v>1.2264509998203721E-2</c:v>
                </c:pt>
                <c:pt idx="736">
                  <c:v>1.2264509998203721E-2</c:v>
                </c:pt>
                <c:pt idx="737">
                  <c:v>9.3810500038671307E-3</c:v>
                </c:pt>
                <c:pt idx="738">
                  <c:v>9.3810500038671307E-3</c:v>
                </c:pt>
                <c:pt idx="739">
                  <c:v>1.287263999984134E-2</c:v>
                </c:pt>
                <c:pt idx="740">
                  <c:v>1.0939120002149139E-2</c:v>
                </c:pt>
                <c:pt idx="741">
                  <c:v>1.0939120002149139E-2</c:v>
                </c:pt>
                <c:pt idx="742">
                  <c:v>5.6723999950918369E-3</c:v>
                </c:pt>
                <c:pt idx="743">
                  <c:v>5.6723999950918369E-3</c:v>
                </c:pt>
                <c:pt idx="744">
                  <c:v>2.3055600031511858E-3</c:v>
                </c:pt>
                <c:pt idx="745">
                  <c:v>2.3055600031511858E-3</c:v>
                </c:pt>
                <c:pt idx="746">
                  <c:v>9.072079999896232E-3</c:v>
                </c:pt>
                <c:pt idx="747">
                  <c:v>9.072079999896232E-3</c:v>
                </c:pt>
                <c:pt idx="749">
                  <c:v>1.1722060000465717E-2</c:v>
                </c:pt>
                <c:pt idx="750">
                  <c:v>1.1722060000465717E-2</c:v>
                </c:pt>
                <c:pt idx="751">
                  <c:v>6.6469699959270656E-3</c:v>
                </c:pt>
                <c:pt idx="752">
                  <c:v>6.6469699959270656E-3</c:v>
                </c:pt>
                <c:pt idx="753">
                  <c:v>9.5969099929789081E-3</c:v>
                </c:pt>
                <c:pt idx="754">
                  <c:v>9.5969099929789081E-3</c:v>
                </c:pt>
                <c:pt idx="755">
                  <c:v>1.1596909993386362E-2</c:v>
                </c:pt>
                <c:pt idx="756">
                  <c:v>1.1596909993386362E-2</c:v>
                </c:pt>
                <c:pt idx="757">
                  <c:v>7.4635499986470677E-3</c:v>
                </c:pt>
                <c:pt idx="758">
                  <c:v>7.4635499986470677E-3</c:v>
                </c:pt>
                <c:pt idx="759">
                  <c:v>1.1438519999501295E-2</c:v>
                </c:pt>
                <c:pt idx="760">
                  <c:v>1.1438519999501295E-2</c:v>
                </c:pt>
                <c:pt idx="761">
                  <c:v>8.688419999089092E-3</c:v>
                </c:pt>
                <c:pt idx="762">
                  <c:v>8.688419999089092E-3</c:v>
                </c:pt>
                <c:pt idx="763">
                  <c:v>1.0129950002010446E-2</c:v>
                </c:pt>
                <c:pt idx="764">
                  <c:v>1.0129950002010446E-2</c:v>
                </c:pt>
                <c:pt idx="765">
                  <c:v>3.2715199995436706E-3</c:v>
                </c:pt>
                <c:pt idx="766">
                  <c:v>3.2715199995436706E-3</c:v>
                </c:pt>
                <c:pt idx="767">
                  <c:v>8.6547800019616261E-3</c:v>
                </c:pt>
                <c:pt idx="768">
                  <c:v>8.6547800019616261E-3</c:v>
                </c:pt>
                <c:pt idx="769">
                  <c:v>6.8377999923541211E-3</c:v>
                </c:pt>
                <c:pt idx="770">
                  <c:v>6.8377999923541211E-3</c:v>
                </c:pt>
                <c:pt idx="771">
                  <c:v>1.5054460003739223E-2</c:v>
                </c:pt>
                <c:pt idx="772">
                  <c:v>1.5054460003739223E-2</c:v>
                </c:pt>
                <c:pt idx="773">
                  <c:v>1.0246089994325303E-2</c:v>
                </c:pt>
                <c:pt idx="774">
                  <c:v>1.0246089994325303E-2</c:v>
                </c:pt>
                <c:pt idx="775">
                  <c:v>-1.4789800043217838E-3</c:v>
                </c:pt>
                <c:pt idx="776">
                  <c:v>-1.4789800043217838E-3</c:v>
                </c:pt>
                <c:pt idx="777">
                  <c:v>1.4712650001456495E-2</c:v>
                </c:pt>
                <c:pt idx="778">
                  <c:v>1.4712650001456495E-2</c:v>
                </c:pt>
                <c:pt idx="779">
                  <c:v>1.4770919995498843E-2</c:v>
                </c:pt>
                <c:pt idx="780">
                  <c:v>1.4770919995498843E-2</c:v>
                </c:pt>
                <c:pt idx="781">
                  <c:v>1.3829190000251401E-2</c:v>
                </c:pt>
                <c:pt idx="782">
                  <c:v>1.3829190000251401E-2</c:v>
                </c:pt>
                <c:pt idx="783">
                  <c:v>8.5957099945517257E-3</c:v>
                </c:pt>
                <c:pt idx="784">
                  <c:v>8.5957099945517257E-3</c:v>
                </c:pt>
                <c:pt idx="785">
                  <c:v>1.5137359994696453E-2</c:v>
                </c:pt>
                <c:pt idx="786">
                  <c:v>1.5137359994696453E-2</c:v>
                </c:pt>
                <c:pt idx="787">
                  <c:v>8.5206200019456446E-3</c:v>
                </c:pt>
                <c:pt idx="788">
                  <c:v>8.5206200019456446E-3</c:v>
                </c:pt>
                <c:pt idx="789">
                  <c:v>1.2520620002760552E-2</c:v>
                </c:pt>
                <c:pt idx="790">
                  <c:v>1.2520620002760552E-2</c:v>
                </c:pt>
                <c:pt idx="791">
                  <c:v>1.368722000188427E-2</c:v>
                </c:pt>
                <c:pt idx="792">
                  <c:v>1.368722000188427E-2</c:v>
                </c:pt>
                <c:pt idx="793">
                  <c:v>2.5538600020809099E-3</c:v>
                </c:pt>
                <c:pt idx="794">
                  <c:v>2.5538600020809099E-3</c:v>
                </c:pt>
                <c:pt idx="795">
                  <c:v>1.0512009997910354E-2</c:v>
                </c:pt>
                <c:pt idx="796">
                  <c:v>1.3436919995001517E-2</c:v>
                </c:pt>
                <c:pt idx="797">
                  <c:v>9.6535800039418973E-3</c:v>
                </c:pt>
                <c:pt idx="798">
                  <c:v>9.6535800039418973E-3</c:v>
                </c:pt>
                <c:pt idx="799">
                  <c:v>1.0495189999346621E-2</c:v>
                </c:pt>
                <c:pt idx="800">
                  <c:v>1.2361829998553731E-2</c:v>
                </c:pt>
                <c:pt idx="801">
                  <c:v>8.420099999057129E-3</c:v>
                </c:pt>
                <c:pt idx="802">
                  <c:v>1.1828390001028311E-2</c:v>
                </c:pt>
                <c:pt idx="803">
                  <c:v>1.1828390001028311E-2</c:v>
                </c:pt>
                <c:pt idx="806">
                  <c:v>7.6950299990130588E-3</c:v>
                </c:pt>
                <c:pt idx="807">
                  <c:v>7.6950299990130588E-3</c:v>
                </c:pt>
                <c:pt idx="808">
                  <c:v>6.9198999990476295E-3</c:v>
                </c:pt>
                <c:pt idx="809">
                  <c:v>1.4594509993912652E-2</c:v>
                </c:pt>
                <c:pt idx="810">
                  <c:v>1.4594509993912652E-2</c:v>
                </c:pt>
                <c:pt idx="811">
                  <c:v>6.9359199987957254E-3</c:v>
                </c:pt>
                <c:pt idx="812">
                  <c:v>5.6691999998292886E-3</c:v>
                </c:pt>
                <c:pt idx="814">
                  <c:v>6.4275100012309849E-3</c:v>
                </c:pt>
                <c:pt idx="815">
                  <c:v>2.5941099956980906E-3</c:v>
                </c:pt>
                <c:pt idx="816">
                  <c:v>4.110730005777441E-3</c:v>
                </c:pt>
                <c:pt idx="817">
                  <c:v>4.2523000010987744E-3</c:v>
                </c:pt>
                <c:pt idx="818">
                  <c:v>4.2523000010987744E-3</c:v>
                </c:pt>
                <c:pt idx="819">
                  <c:v>6.252300001506228E-3</c:v>
                </c:pt>
                <c:pt idx="820">
                  <c:v>5.418900000222493E-3</c:v>
                </c:pt>
                <c:pt idx="821">
                  <c:v>6.5354399994248524E-3</c:v>
                </c:pt>
                <c:pt idx="822">
                  <c:v>2.9437299963319674E-3</c:v>
                </c:pt>
                <c:pt idx="823">
                  <c:v>2.9437299963319674E-3</c:v>
                </c:pt>
                <c:pt idx="824">
                  <c:v>4.6351599958143197E-3</c:v>
                </c:pt>
                <c:pt idx="825">
                  <c:v>2.9351199991651811E-3</c:v>
                </c:pt>
                <c:pt idx="826">
                  <c:v>3.6684000006061979E-3</c:v>
                </c:pt>
                <c:pt idx="827">
                  <c:v>6.6683999975793995E-3</c:v>
                </c:pt>
                <c:pt idx="828">
                  <c:v>-1.1149400015710853E-3</c:v>
                </c:pt>
                <c:pt idx="829">
                  <c:v>3.88505999580957E-3</c:v>
                </c:pt>
                <c:pt idx="830">
                  <c:v>5.5350399998133071E-3</c:v>
                </c:pt>
                <c:pt idx="831">
                  <c:v>6.4016800024546683E-3</c:v>
                </c:pt>
                <c:pt idx="832">
                  <c:v>1.6515800016350113E-3</c:v>
                </c:pt>
                <c:pt idx="833">
                  <c:v>-2.3430002329405397E-5</c:v>
                </c:pt>
                <c:pt idx="834">
                  <c:v>6.0598700001719408E-3</c:v>
                </c:pt>
                <c:pt idx="835">
                  <c:v>4.7681200012448244E-3</c:v>
                </c:pt>
                <c:pt idx="836">
                  <c:v>5.309770000167191E-3</c:v>
                </c:pt>
                <c:pt idx="837">
                  <c:v>4.5954999950481579E-4</c:v>
                </c:pt>
                <c:pt idx="838">
                  <c:v>7.6175399954081513E-3</c:v>
                </c:pt>
                <c:pt idx="839">
                  <c:v>1.4591500003007241E-3</c:v>
                </c:pt>
                <c:pt idx="840">
                  <c:v>3.4591500007081777E-3</c:v>
                </c:pt>
                <c:pt idx="841">
                  <c:v>6.9589499980793335E-3</c:v>
                </c:pt>
                <c:pt idx="842">
                  <c:v>5.825590000313241E-3</c:v>
                </c:pt>
                <c:pt idx="843">
                  <c:v>3.0422499985434115E-3</c:v>
                </c:pt>
                <c:pt idx="846">
                  <c:v>-4.251100035617128E-4</c:v>
                </c:pt>
                <c:pt idx="847">
                  <c:v>-1.0011999984271824E-4</c:v>
                </c:pt>
                <c:pt idx="848">
                  <c:v>2.8247899972484447E-3</c:v>
                </c:pt>
                <c:pt idx="849">
                  <c:v>1.4977999671828002E-4</c:v>
                </c:pt>
                <c:pt idx="851">
                  <c:v>6.1497799979406409E-3</c:v>
                </c:pt>
                <c:pt idx="852">
                  <c:v>3.9413299964508042E-3</c:v>
                </c:pt>
                <c:pt idx="853">
                  <c:v>2.1912299998803064E-3</c:v>
                </c:pt>
                <c:pt idx="854">
                  <c:v>1.5162199997575954E-3</c:v>
                </c:pt>
                <c:pt idx="855">
                  <c:v>4.4743699982063845E-3</c:v>
                </c:pt>
                <c:pt idx="856">
                  <c:v>-5.0590699975145981E-3</c:v>
                </c:pt>
                <c:pt idx="863">
                  <c:v>-2.7176600051461719E-3</c:v>
                </c:pt>
                <c:pt idx="864">
                  <c:v>-2.0927099976688623E-3</c:v>
                </c:pt>
                <c:pt idx="865">
                  <c:v>-2.0927099976688623E-3</c:v>
                </c:pt>
                <c:pt idx="866">
                  <c:v>-3.1928300013532862E-3</c:v>
                </c:pt>
                <c:pt idx="868">
                  <c:v>6.7903499948442914E-3</c:v>
                </c:pt>
                <c:pt idx="869">
                  <c:v>2.6569900001049973E-3</c:v>
                </c:pt>
                <c:pt idx="872">
                  <c:v>9.3065699984435923E-3</c:v>
                </c:pt>
                <c:pt idx="875">
                  <c:v>6.1473999812733382E-4</c:v>
                </c:pt>
                <c:pt idx="879">
                  <c:v>2.247900003567338E-3</c:v>
                </c:pt>
                <c:pt idx="880">
                  <c:v>1.9807799981208518E-3</c:v>
                </c:pt>
                <c:pt idx="881">
                  <c:v>1.9807799981208518E-3</c:v>
                </c:pt>
                <c:pt idx="882">
                  <c:v>4.9639600038062781E-3</c:v>
                </c:pt>
                <c:pt idx="886">
                  <c:v>-3.2779000321170315E-4</c:v>
                </c:pt>
                <c:pt idx="887">
                  <c:v>-2.7999994927085936E-6</c:v>
                </c:pt>
                <c:pt idx="888">
                  <c:v>3.9972000013221987E-3</c:v>
                </c:pt>
                <c:pt idx="889">
                  <c:v>-1.136159997258801E-3</c:v>
                </c:pt>
                <c:pt idx="892">
                  <c:v>4.0304400026798248E-3</c:v>
                </c:pt>
                <c:pt idx="893">
                  <c:v>-5.5780900074751116E-3</c:v>
                </c:pt>
                <c:pt idx="895">
                  <c:v>1.5630800044164062E-3</c:v>
                </c:pt>
                <c:pt idx="896">
                  <c:v>-1.0036000021500513E-3</c:v>
                </c:pt>
                <c:pt idx="897">
                  <c:v>2.5380500010214746E-3</c:v>
                </c:pt>
                <c:pt idx="898">
                  <c:v>-1.1369600033503957E-3</c:v>
                </c:pt>
                <c:pt idx="903">
                  <c:v>-4.2703200015239418E-3</c:v>
                </c:pt>
                <c:pt idx="906">
                  <c:v>-3.0786900024395436E-3</c:v>
                </c:pt>
                <c:pt idx="910">
                  <c:v>-2.6371600033598952E-3</c:v>
                </c:pt>
                <c:pt idx="911">
                  <c:v>-5.520620004972443E-3</c:v>
                </c:pt>
                <c:pt idx="912">
                  <c:v>-1.46235000283923E-3</c:v>
                </c:pt>
                <c:pt idx="941">
                  <c:v>-6.5272050051135011E-3</c:v>
                </c:pt>
                <c:pt idx="945">
                  <c:v>-3.6982300080126151E-3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09-4FCC-A2DE-89B08F35A85D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plus>
            <c:minus>
              <c:numRef>
                <c:f>'Active 1'!$D$21:$D$21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1'!$J$21:$J$969</c:f>
              <c:numCache>
                <c:formatCode>General</c:formatCode>
                <c:ptCount val="949"/>
                <c:pt idx="22">
                  <c:v>0.17473962999793002</c:v>
                </c:pt>
                <c:pt idx="32">
                  <c:v>0.16081184000358917</c:v>
                </c:pt>
                <c:pt idx="43">
                  <c:v>0.13937580000492744</c:v>
                </c:pt>
                <c:pt idx="44">
                  <c:v>0.13541745000111405</c:v>
                </c:pt>
                <c:pt idx="45">
                  <c:v>0.13643346999742789</c:v>
                </c:pt>
                <c:pt idx="50">
                  <c:v>0.13581592999980785</c:v>
                </c:pt>
                <c:pt idx="52">
                  <c:v>0.14412409999931697</c:v>
                </c:pt>
                <c:pt idx="55">
                  <c:v>0.13060667999525322</c:v>
                </c:pt>
                <c:pt idx="56">
                  <c:v>0.12847332000092138</c:v>
                </c:pt>
                <c:pt idx="58">
                  <c:v>0.12809831000049599</c:v>
                </c:pt>
                <c:pt idx="59">
                  <c:v>0.13361484999768436</c:v>
                </c:pt>
                <c:pt idx="60">
                  <c:v>0.12297312000009697</c:v>
                </c:pt>
                <c:pt idx="62">
                  <c:v>0.12441464999574237</c:v>
                </c:pt>
                <c:pt idx="64">
                  <c:v>0.12293086999852676</c:v>
                </c:pt>
                <c:pt idx="67">
                  <c:v>0.13012249999883352</c:v>
                </c:pt>
                <c:pt idx="73">
                  <c:v>0.14058905999991111</c:v>
                </c:pt>
                <c:pt idx="74">
                  <c:v>0.12891405000118539</c:v>
                </c:pt>
                <c:pt idx="75">
                  <c:v>0.12723903999722097</c:v>
                </c:pt>
                <c:pt idx="76">
                  <c:v>0.12578068999573588</c:v>
                </c:pt>
                <c:pt idx="79">
                  <c:v>0.12164733000099659</c:v>
                </c:pt>
                <c:pt idx="80">
                  <c:v>0.1298389599978691</c:v>
                </c:pt>
                <c:pt idx="82">
                  <c:v>0.11628048999409657</c:v>
                </c:pt>
                <c:pt idx="86">
                  <c:v>0.12914712999918265</c:v>
                </c:pt>
                <c:pt idx="92">
                  <c:v>0.12514653000107501</c:v>
                </c:pt>
                <c:pt idx="93">
                  <c:v>0.11951317000057315</c:v>
                </c:pt>
                <c:pt idx="94">
                  <c:v>0.123029790003784</c:v>
                </c:pt>
                <c:pt idx="95">
                  <c:v>0.1156297099951189</c:v>
                </c:pt>
                <c:pt idx="96">
                  <c:v>0.12162970999634126</c:v>
                </c:pt>
                <c:pt idx="101">
                  <c:v>0.12562891000561649</c:v>
                </c:pt>
                <c:pt idx="103">
                  <c:v>0.11864493000030052</c:v>
                </c:pt>
                <c:pt idx="104">
                  <c:v>0.11683655999513576</c:v>
                </c:pt>
                <c:pt idx="105">
                  <c:v>0.11702818999765441</c:v>
                </c:pt>
                <c:pt idx="106">
                  <c:v>0.11789483000029577</c:v>
                </c:pt>
                <c:pt idx="107">
                  <c:v>0.11476147000212222</c:v>
                </c:pt>
                <c:pt idx="108">
                  <c:v>0.11462811000092188</c:v>
                </c:pt>
                <c:pt idx="109">
                  <c:v>0.11681973999657203</c:v>
                </c:pt>
                <c:pt idx="110">
                  <c:v>0.11601136999524897</c:v>
                </c:pt>
                <c:pt idx="113">
                  <c:v>0.11743567999656079</c:v>
                </c:pt>
                <c:pt idx="120">
                  <c:v>0.11262731000169879</c:v>
                </c:pt>
                <c:pt idx="121">
                  <c:v>0.11095229999773437</c:v>
                </c:pt>
                <c:pt idx="122">
                  <c:v>9.9818939997931011E-2</c:v>
                </c:pt>
                <c:pt idx="123">
                  <c:v>0.11387720999482553</c:v>
                </c:pt>
                <c:pt idx="124">
                  <c:v>0.11387720999482553</c:v>
                </c:pt>
                <c:pt idx="125">
                  <c:v>0.11174385000049369</c:v>
                </c:pt>
                <c:pt idx="128">
                  <c:v>0.10587641000165604</c:v>
                </c:pt>
                <c:pt idx="134">
                  <c:v>0.10706803999346448</c:v>
                </c:pt>
                <c:pt idx="135">
                  <c:v>0.10860968999622855</c:v>
                </c:pt>
                <c:pt idx="136">
                  <c:v>0.11280131999956211</c:v>
                </c:pt>
                <c:pt idx="137">
                  <c:v>0.10566796000057366</c:v>
                </c:pt>
                <c:pt idx="138">
                  <c:v>0.10831794000114314</c:v>
                </c:pt>
                <c:pt idx="181">
                  <c:v>9.5721830002730712E-2</c:v>
                </c:pt>
                <c:pt idx="215">
                  <c:v>8.8111780001781881E-2</c:v>
                </c:pt>
                <c:pt idx="298">
                  <c:v>6.0656319998088293E-2</c:v>
                </c:pt>
                <c:pt idx="844">
                  <c:v>1.1999999987892807E-3</c:v>
                </c:pt>
                <c:pt idx="859">
                  <c:v>5.732480000006035E-3</c:v>
                </c:pt>
                <c:pt idx="861">
                  <c:v>1.0073699959320948E-3</c:v>
                </c:pt>
                <c:pt idx="870">
                  <c:v>6.5699932747520506E-6</c:v>
                </c:pt>
                <c:pt idx="874">
                  <c:v>-8.6015000124461949E-4</c:v>
                </c:pt>
                <c:pt idx="876">
                  <c:v>3.6730100036947988E-3</c:v>
                </c:pt>
                <c:pt idx="918">
                  <c:v>2.0229999790899456E-5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09-4FCC-A2DE-89B08F35A85D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1'!$F$21:$F$9069</c:f>
              <c:numCache>
                <c:formatCode>General</c:formatCode>
                <c:ptCount val="90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  <c:pt idx="949">
                  <c:v>2176</c:v>
                </c:pt>
                <c:pt idx="950">
                  <c:v>2176</c:v>
                </c:pt>
                <c:pt idx="951">
                  <c:v>2200.5</c:v>
                </c:pt>
                <c:pt idx="952">
                  <c:v>2200.5</c:v>
                </c:pt>
                <c:pt idx="953">
                  <c:v>2207</c:v>
                </c:pt>
                <c:pt idx="954">
                  <c:v>2207</c:v>
                </c:pt>
                <c:pt idx="955">
                  <c:v>2238</c:v>
                </c:pt>
                <c:pt idx="956">
                  <c:v>2238</c:v>
                </c:pt>
                <c:pt idx="957">
                  <c:v>2431</c:v>
                </c:pt>
                <c:pt idx="958">
                  <c:v>2431</c:v>
                </c:pt>
                <c:pt idx="959">
                  <c:v>2431</c:v>
                </c:pt>
                <c:pt idx="960">
                  <c:v>2431</c:v>
                </c:pt>
                <c:pt idx="961">
                  <c:v>2478</c:v>
                </c:pt>
                <c:pt idx="962">
                  <c:v>2478</c:v>
                </c:pt>
                <c:pt idx="963">
                  <c:v>2680.5</c:v>
                </c:pt>
                <c:pt idx="964">
                  <c:v>2966</c:v>
                </c:pt>
                <c:pt idx="965">
                  <c:v>2966</c:v>
                </c:pt>
                <c:pt idx="966">
                  <c:v>2984</c:v>
                </c:pt>
                <c:pt idx="967">
                  <c:v>2984</c:v>
                </c:pt>
                <c:pt idx="968">
                  <c:v>3220</c:v>
                </c:pt>
                <c:pt idx="969">
                  <c:v>3220</c:v>
                </c:pt>
                <c:pt idx="970">
                  <c:v>3260</c:v>
                </c:pt>
                <c:pt idx="971">
                  <c:v>3260</c:v>
                </c:pt>
                <c:pt idx="972">
                  <c:v>3295</c:v>
                </c:pt>
                <c:pt idx="973">
                  <c:v>3295</c:v>
                </c:pt>
                <c:pt idx="974">
                  <c:v>3500</c:v>
                </c:pt>
                <c:pt idx="975">
                  <c:v>3500</c:v>
                </c:pt>
                <c:pt idx="976">
                  <c:v>3514</c:v>
                </c:pt>
                <c:pt idx="977">
                  <c:v>3750</c:v>
                </c:pt>
                <c:pt idx="978">
                  <c:v>3759</c:v>
                </c:pt>
                <c:pt idx="979">
                  <c:v>3759</c:v>
                </c:pt>
                <c:pt idx="980">
                  <c:v>3797</c:v>
                </c:pt>
                <c:pt idx="981">
                  <c:v>3797</c:v>
                </c:pt>
                <c:pt idx="982">
                  <c:v>3800</c:v>
                </c:pt>
                <c:pt idx="983">
                  <c:v>4024</c:v>
                </c:pt>
                <c:pt idx="984">
                  <c:v>4024</c:v>
                </c:pt>
                <c:pt idx="985">
                  <c:v>4048</c:v>
                </c:pt>
                <c:pt idx="986">
                  <c:v>4048</c:v>
                </c:pt>
                <c:pt idx="987">
                  <c:v>4056</c:v>
                </c:pt>
                <c:pt idx="988">
                  <c:v>4080.5</c:v>
                </c:pt>
                <c:pt idx="989">
                  <c:v>4088.5</c:v>
                </c:pt>
                <c:pt idx="990">
                  <c:v>4094</c:v>
                </c:pt>
                <c:pt idx="991">
                  <c:v>4094</c:v>
                </c:pt>
                <c:pt idx="992">
                  <c:v>4101</c:v>
                </c:pt>
                <c:pt idx="993">
                  <c:v>4121</c:v>
                </c:pt>
                <c:pt idx="994">
                  <c:v>4126</c:v>
                </c:pt>
                <c:pt idx="995">
                  <c:v>4261</c:v>
                </c:pt>
                <c:pt idx="996">
                  <c:v>4261</c:v>
                </c:pt>
                <c:pt idx="997">
                  <c:v>4279</c:v>
                </c:pt>
                <c:pt idx="998">
                  <c:v>4285</c:v>
                </c:pt>
                <c:pt idx="999">
                  <c:v>4285</c:v>
                </c:pt>
                <c:pt idx="1000">
                  <c:v>4325</c:v>
                </c:pt>
                <c:pt idx="1001">
                  <c:v>4569</c:v>
                </c:pt>
                <c:pt idx="1002">
                  <c:v>4569</c:v>
                </c:pt>
                <c:pt idx="1003">
                  <c:v>4577</c:v>
                </c:pt>
                <c:pt idx="1004">
                  <c:v>4596</c:v>
                </c:pt>
                <c:pt idx="1005">
                  <c:v>4600</c:v>
                </c:pt>
                <c:pt idx="1006">
                  <c:v>4601.5</c:v>
                </c:pt>
                <c:pt idx="1007">
                  <c:v>4603</c:v>
                </c:pt>
                <c:pt idx="1008">
                  <c:v>4603.5</c:v>
                </c:pt>
                <c:pt idx="1009">
                  <c:v>4631</c:v>
                </c:pt>
                <c:pt idx="1010">
                  <c:v>4631</c:v>
                </c:pt>
                <c:pt idx="1011">
                  <c:v>4836</c:v>
                </c:pt>
                <c:pt idx="1012">
                  <c:v>4836</c:v>
                </c:pt>
                <c:pt idx="1013">
                  <c:v>4841</c:v>
                </c:pt>
                <c:pt idx="1014">
                  <c:v>4874</c:v>
                </c:pt>
                <c:pt idx="1015">
                  <c:v>4893</c:v>
                </c:pt>
                <c:pt idx="1016">
                  <c:v>4939</c:v>
                </c:pt>
                <c:pt idx="1017">
                  <c:v>5070</c:v>
                </c:pt>
                <c:pt idx="1018">
                  <c:v>5077</c:v>
                </c:pt>
                <c:pt idx="1019">
                  <c:v>5081</c:v>
                </c:pt>
                <c:pt idx="1020">
                  <c:v>5105</c:v>
                </c:pt>
                <c:pt idx="1021">
                  <c:v>5339.5</c:v>
                </c:pt>
                <c:pt idx="1022">
                  <c:v>5359</c:v>
                </c:pt>
                <c:pt idx="1023">
                  <c:v>5365</c:v>
                </c:pt>
                <c:pt idx="1024">
                  <c:v>5386</c:v>
                </c:pt>
                <c:pt idx="1025">
                  <c:v>5438</c:v>
                </c:pt>
                <c:pt idx="1026">
                  <c:v>5583</c:v>
                </c:pt>
                <c:pt idx="1027">
                  <c:v>5607</c:v>
                </c:pt>
                <c:pt idx="1028">
                  <c:v>5694</c:v>
                </c:pt>
                <c:pt idx="1029">
                  <c:v>5149</c:v>
                </c:pt>
                <c:pt idx="1030">
                  <c:v>5910</c:v>
                </c:pt>
              </c:numCache>
            </c:numRef>
          </c:xVal>
          <c:yVal>
            <c:numRef>
              <c:f>'Active 1'!$K$21:$K$9069</c:f>
              <c:numCache>
                <c:formatCode>General</c:formatCode>
                <c:ptCount val="9049"/>
                <c:pt idx="748">
                  <c:v>-2.9862699957448058E-3</c:v>
                </c:pt>
                <c:pt idx="804">
                  <c:v>1.3628389999212231E-2</c:v>
                </c:pt>
                <c:pt idx="805">
                  <c:v>1.3628389999212231E-2</c:v>
                </c:pt>
                <c:pt idx="813">
                  <c:v>-4.8141400038730353E-3</c:v>
                </c:pt>
                <c:pt idx="845">
                  <c:v>1.1999999987892807E-3</c:v>
                </c:pt>
                <c:pt idx="850">
                  <c:v>3.4977999894181266E-4</c:v>
                </c:pt>
                <c:pt idx="857">
                  <c:v>6.9421000080183148E-4</c:v>
                </c:pt>
                <c:pt idx="858">
                  <c:v>6.9421000080183148E-4</c:v>
                </c:pt>
                <c:pt idx="860">
                  <c:v>2.4072999804047868E-4</c:v>
                </c:pt>
                <c:pt idx="862">
                  <c:v>1.0073699959320948E-3</c:v>
                </c:pt>
                <c:pt idx="867">
                  <c:v>6.9043000257806852E-4</c:v>
                </c:pt>
                <c:pt idx="871">
                  <c:v>6.5699932747520506E-6</c:v>
                </c:pt>
                <c:pt idx="873">
                  <c:v>9.3065699984435923E-3</c:v>
                </c:pt>
                <c:pt idx="877">
                  <c:v>3.6730100036947988E-3</c:v>
                </c:pt>
                <c:pt idx="878">
                  <c:v>2.5627000286476687E-4</c:v>
                </c:pt>
                <c:pt idx="883">
                  <c:v>4.9639600038062781E-3</c:v>
                </c:pt>
                <c:pt idx="884">
                  <c:v>-5.8606000675354153E-4</c:v>
                </c:pt>
                <c:pt idx="885">
                  <c:v>-5.8606000675354153E-4</c:v>
                </c:pt>
                <c:pt idx="890">
                  <c:v>-5.0283999735256657E-4</c:v>
                </c:pt>
                <c:pt idx="891">
                  <c:v>-5.0283999735256657E-4</c:v>
                </c:pt>
                <c:pt idx="894">
                  <c:v>3.7715299986302853E-3</c:v>
                </c:pt>
                <c:pt idx="899">
                  <c:v>-4.2029999895021319E-4</c:v>
                </c:pt>
                <c:pt idx="900">
                  <c:v>-4.2029999895021319E-4</c:v>
                </c:pt>
                <c:pt idx="901">
                  <c:v>-1.2757804994180333E-2</c:v>
                </c:pt>
                <c:pt idx="902">
                  <c:v>-1.2757804994180333E-2</c:v>
                </c:pt>
                <c:pt idx="904">
                  <c:v>-1.8031999934464693E-4</c:v>
                </c:pt>
                <c:pt idx="905">
                  <c:v>-1.8031999934464693E-4</c:v>
                </c:pt>
                <c:pt idx="907">
                  <c:v>-4.704000020865351E-4</c:v>
                </c:pt>
                <c:pt idx="908">
                  <c:v>-6.1876999825472012E-4</c:v>
                </c:pt>
                <c:pt idx="909">
                  <c:v>-6.1876999825472012E-4</c:v>
                </c:pt>
                <c:pt idx="913">
                  <c:v>3.8099969970062375E-6</c:v>
                </c:pt>
                <c:pt idx="914">
                  <c:v>-2.0468000002438203E-4</c:v>
                </c:pt>
                <c:pt idx="915">
                  <c:v>-2.0468000002438203E-4</c:v>
                </c:pt>
                <c:pt idx="916">
                  <c:v>-2.0468000002438203E-4</c:v>
                </c:pt>
                <c:pt idx="917">
                  <c:v>-2.0468000002438203E-4</c:v>
                </c:pt>
                <c:pt idx="919">
                  <c:v>2.0229999790899456E-5</c:v>
                </c:pt>
                <c:pt idx="920">
                  <c:v>-7.2496000211685896E-4</c:v>
                </c:pt>
                <c:pt idx="921">
                  <c:v>-7.2496000211685896E-4</c:v>
                </c:pt>
                <c:pt idx="922">
                  <c:v>-6.2496000464307144E-4</c:v>
                </c:pt>
                <c:pt idx="923">
                  <c:v>-6.2496000464307144E-4</c:v>
                </c:pt>
                <c:pt idx="924">
                  <c:v>7.2168000042438507E-4</c:v>
                </c:pt>
                <c:pt idx="925">
                  <c:v>7.2168000042438507E-4</c:v>
                </c:pt>
                <c:pt idx="926">
                  <c:v>8.2167999789817259E-4</c:v>
                </c:pt>
                <c:pt idx="927">
                  <c:v>8.2167999789817259E-4</c:v>
                </c:pt>
                <c:pt idx="928">
                  <c:v>9.216799953719601E-4</c:v>
                </c:pt>
                <c:pt idx="929">
                  <c:v>9.216799953719601E-4</c:v>
                </c:pt>
                <c:pt idx="930">
                  <c:v>-1.971099991351366E-4</c:v>
                </c:pt>
                <c:pt idx="931">
                  <c:v>-1.971099991351366E-4</c:v>
                </c:pt>
                <c:pt idx="932">
                  <c:v>-3.8049000431783497E-4</c:v>
                </c:pt>
                <c:pt idx="933">
                  <c:v>-3.8049000431783497E-4</c:v>
                </c:pt>
                <c:pt idx="934">
                  <c:v>3.1922999914968386E-4</c:v>
                </c:pt>
                <c:pt idx="935">
                  <c:v>3.6076000105822459E-4</c:v>
                </c:pt>
                <c:pt idx="936">
                  <c:v>3.6076000105822459E-4</c:v>
                </c:pt>
                <c:pt idx="937">
                  <c:v>5.1053999777650461E-4</c:v>
                </c:pt>
                <c:pt idx="938">
                  <c:v>5.1053999777650461E-4</c:v>
                </c:pt>
                <c:pt idx="939">
                  <c:v>7.5207000190857798E-4</c:v>
                </c:pt>
                <c:pt idx="940">
                  <c:v>7.5207000190857798E-4</c:v>
                </c:pt>
                <c:pt idx="942">
                  <c:v>-6.4372050037491135E-3</c:v>
                </c:pt>
                <c:pt idx="943">
                  <c:v>3.9355999615509063E-4</c:v>
                </c:pt>
                <c:pt idx="944">
                  <c:v>3.9355999615509063E-4</c:v>
                </c:pt>
                <c:pt idx="946">
                  <c:v>-4.1493000753689557E-4</c:v>
                </c:pt>
                <c:pt idx="947">
                  <c:v>-4.1493000753689557E-4</c:v>
                </c:pt>
                <c:pt idx="948">
                  <c:v>2.0152999786660075E-4</c:v>
                </c:pt>
                <c:pt idx="949">
                  <c:v>-2.7391999901738018E-4</c:v>
                </c:pt>
                <c:pt idx="950">
                  <c:v>-2.7391999901738018E-4</c:v>
                </c:pt>
                <c:pt idx="951">
                  <c:v>4.9801649947767146E-3</c:v>
                </c:pt>
                <c:pt idx="952">
                  <c:v>4.9801649947767146E-3</c:v>
                </c:pt>
                <c:pt idx="953">
                  <c:v>-2.1569000091403723E-4</c:v>
                </c:pt>
                <c:pt idx="954">
                  <c:v>-2.1569000091403723E-4</c:v>
                </c:pt>
                <c:pt idx="955">
                  <c:v>-4.5746000250801444E-4</c:v>
                </c:pt>
                <c:pt idx="956">
                  <c:v>-4.5746000250801444E-4</c:v>
                </c:pt>
                <c:pt idx="958">
                  <c:v>-1.2497700008680113E-3</c:v>
                </c:pt>
                <c:pt idx="961">
                  <c:v>-1.5826000162633136E-4</c:v>
                </c:pt>
                <c:pt idx="962">
                  <c:v>-1.5826000162633136E-4</c:v>
                </c:pt>
                <c:pt idx="963">
                  <c:v>5.0785650018951856E-3</c:v>
                </c:pt>
                <c:pt idx="964">
                  <c:v>4.0677999641047791E-4</c:v>
                </c:pt>
                <c:pt idx="965">
                  <c:v>4.0677999641047791E-4</c:v>
                </c:pt>
                <c:pt idx="967">
                  <c:v>1.4567199978046119E-3</c:v>
                </c:pt>
                <c:pt idx="968">
                  <c:v>1.2259999493835494E-4</c:v>
                </c:pt>
                <c:pt idx="969">
                  <c:v>1.2259999493835494E-4</c:v>
                </c:pt>
                <c:pt idx="971">
                  <c:v>4.5580000005429611E-4</c:v>
                </c:pt>
                <c:pt idx="973">
                  <c:v>7.4735000089276582E-4</c:v>
                </c:pt>
                <c:pt idx="974">
                  <c:v>-4.5000000682193786E-5</c:v>
                </c:pt>
                <c:pt idx="975">
                  <c:v>-4.5000000682193786E-5</c:v>
                </c:pt>
                <c:pt idx="976">
                  <c:v>1.3161999959265813E-4</c:v>
                </c:pt>
                <c:pt idx="977">
                  <c:v>-1.0624999995343387E-3</c:v>
                </c:pt>
                <c:pt idx="978">
                  <c:v>8.2469996414147317E-5</c:v>
                </c:pt>
                <c:pt idx="979">
                  <c:v>4.1246999171562493E-4</c:v>
                </c:pt>
                <c:pt idx="980">
                  <c:v>-8.0990001151803881E-5</c:v>
                </c:pt>
                <c:pt idx="981">
                  <c:v>2.9009999707341194E-5</c:v>
                </c:pt>
                <c:pt idx="982">
                  <c:v>-6.4600000041536987E-4</c:v>
                </c:pt>
                <c:pt idx="983">
                  <c:v>-6.800800038035959E-4</c:v>
                </c:pt>
                <c:pt idx="984">
                  <c:v>3.8992000190773979E-4</c:v>
                </c:pt>
                <c:pt idx="985">
                  <c:v>-7.8016000770730898E-4</c:v>
                </c:pt>
                <c:pt idx="986">
                  <c:v>-7.1016000583767891E-4</c:v>
                </c:pt>
                <c:pt idx="987">
                  <c:v>-5.135200044605881E-4</c:v>
                </c:pt>
                <c:pt idx="988">
                  <c:v>-7.1594350010855123E-3</c:v>
                </c:pt>
                <c:pt idx="989">
                  <c:v>-6.4927950006676838E-3</c:v>
                </c:pt>
                <c:pt idx="990">
                  <c:v>-6.2698000692762434E-4</c:v>
                </c:pt>
                <c:pt idx="991">
                  <c:v>-4.9698000657372177E-4</c:v>
                </c:pt>
                <c:pt idx="992">
                  <c:v>-2.5866999931167811E-4</c:v>
                </c:pt>
                <c:pt idx="993">
                  <c:v>-1.0092070151586086E-2</c:v>
                </c:pt>
                <c:pt idx="994">
                  <c:v>-1.018041986390017E-2</c:v>
                </c:pt>
                <c:pt idx="995">
                  <c:v>-2.0058700029039755E-3</c:v>
                </c:pt>
                <c:pt idx="996">
                  <c:v>-1.5858700062381104E-3</c:v>
                </c:pt>
                <c:pt idx="997">
                  <c:v>-1.2559299939312041E-3</c:v>
                </c:pt>
                <c:pt idx="998">
                  <c:v>-1.7059500023606233E-3</c:v>
                </c:pt>
                <c:pt idx="999">
                  <c:v>-9.3595000362256542E-4</c:v>
                </c:pt>
                <c:pt idx="1000">
                  <c:v>-2.2127500051283278E-3</c:v>
                </c:pt>
                <c:pt idx="1001">
                  <c:v>-3.3802300022216514E-3</c:v>
                </c:pt>
                <c:pt idx="1002">
                  <c:v>-2.5402300016139634E-3</c:v>
                </c:pt>
                <c:pt idx="1003">
                  <c:v>-3.3735899996827357E-3</c:v>
                </c:pt>
                <c:pt idx="1004">
                  <c:v>-5.3153200060478412E-3</c:v>
                </c:pt>
                <c:pt idx="1005">
                  <c:v>-3.9820000019972213E-3</c:v>
                </c:pt>
                <c:pt idx="1006">
                  <c:v>-3.6195050051901489E-3</c:v>
                </c:pt>
                <c:pt idx="1007">
                  <c:v>-3.6370099987834692E-3</c:v>
                </c:pt>
                <c:pt idx="1008">
                  <c:v>-6.2028450047364458E-3</c:v>
                </c:pt>
                <c:pt idx="1009">
                  <c:v>-4.1237699988414533E-3</c:v>
                </c:pt>
                <c:pt idx="1010">
                  <c:v>-4.0737699964665808E-3</c:v>
                </c:pt>
                <c:pt idx="1011">
                  <c:v>-5.8161199995083734E-3</c:v>
                </c:pt>
                <c:pt idx="1012">
                  <c:v>-5.4061199989519082E-3</c:v>
                </c:pt>
                <c:pt idx="1013">
                  <c:v>-5.3744699980597943E-3</c:v>
                </c:pt>
                <c:pt idx="1014">
                  <c:v>-6.1995799987926148E-3</c:v>
                </c:pt>
                <c:pt idx="1015">
                  <c:v>-6.5413100019213744E-3</c:v>
                </c:pt>
                <c:pt idx="1016">
                  <c:v>-5.958130001090467E-3</c:v>
                </c:pt>
                <c:pt idx="1017">
                  <c:v>-5.7668999943416566E-3</c:v>
                </c:pt>
                <c:pt idx="1018">
                  <c:v>-3.9085899989004247E-3</c:v>
                </c:pt>
                <c:pt idx="1019">
                  <c:v>-6.4752700054668821E-3</c:v>
                </c:pt>
                <c:pt idx="1020">
                  <c:v>-7.2353498253505677E-3</c:v>
                </c:pt>
                <c:pt idx="1022">
                  <c:v>-8.2595299973036163E-3</c:v>
                </c:pt>
                <c:pt idx="1023">
                  <c:v>-7.8095499993651174E-3</c:v>
                </c:pt>
                <c:pt idx="1024">
                  <c:v>-8.6346199968829751E-3</c:v>
                </c:pt>
                <c:pt idx="1025">
                  <c:v>-8.1014600073103793E-3</c:v>
                </c:pt>
                <c:pt idx="1026">
                  <c:v>-9.9936100014019758E-3</c:v>
                </c:pt>
                <c:pt idx="1027">
                  <c:v>-9.8936899958061986E-3</c:v>
                </c:pt>
                <c:pt idx="1028">
                  <c:v>-9.8889800065080635E-3</c:v>
                </c:pt>
                <c:pt idx="1029">
                  <c:v>-7.6088300047558732E-3</c:v>
                </c:pt>
                <c:pt idx="1030">
                  <c:v>-1.036970000131987E-2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09-4FCC-A2DE-89B08F35A85D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1'!$L$21:$L$969</c:f>
              <c:numCache>
                <c:formatCode>General</c:formatCode>
                <c:ptCount val="94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09-4FCC-A2DE-89B08F35A85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1'!$M$21:$M$969</c:f>
              <c:numCache>
                <c:formatCode>General</c:formatCode>
                <c:ptCount val="94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09-4FCC-A2DE-89B08F35A85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1'!$N$21:$N$969</c:f>
              <c:numCache>
                <c:formatCode>General</c:formatCode>
                <c:ptCount val="94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09-4FCC-A2DE-89B08F35A85D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1'!$O$21:$O$969</c:f>
              <c:numCache>
                <c:formatCode>General</c:formatCode>
                <c:ptCount val="949"/>
                <c:pt idx="744">
                  <c:v>8.6364307150142618E-3</c:v>
                </c:pt>
                <c:pt idx="745">
                  <c:v>8.6364307150142618E-3</c:v>
                </c:pt>
                <c:pt idx="746">
                  <c:v>8.5237510312130924E-3</c:v>
                </c:pt>
                <c:pt idx="747">
                  <c:v>8.5237510312130924E-3</c:v>
                </c:pt>
                <c:pt idx="748">
                  <c:v>8.5109465216902311E-3</c:v>
                </c:pt>
                <c:pt idx="749">
                  <c:v>8.5083856197856605E-3</c:v>
                </c:pt>
                <c:pt idx="750">
                  <c:v>8.5083856197856605E-3</c:v>
                </c:pt>
                <c:pt idx="751">
                  <c:v>8.4392412683622145E-3</c:v>
                </c:pt>
                <c:pt idx="752">
                  <c:v>8.4392412683622145E-3</c:v>
                </c:pt>
                <c:pt idx="753">
                  <c:v>8.3931450340799189E-3</c:v>
                </c:pt>
                <c:pt idx="754">
                  <c:v>8.3931450340799189E-3</c:v>
                </c:pt>
                <c:pt idx="755">
                  <c:v>8.3931450340799189E-3</c:v>
                </c:pt>
                <c:pt idx="756">
                  <c:v>8.3931450340799189E-3</c:v>
                </c:pt>
                <c:pt idx="757">
                  <c:v>8.3726578188433425E-3</c:v>
                </c:pt>
                <c:pt idx="758">
                  <c:v>8.3726578188433425E-3</c:v>
                </c:pt>
                <c:pt idx="759">
                  <c:v>8.3496097017021938E-3</c:v>
                </c:pt>
                <c:pt idx="760">
                  <c:v>8.3496097017021938E-3</c:v>
                </c:pt>
                <c:pt idx="761">
                  <c:v>8.2727826445650327E-3</c:v>
                </c:pt>
                <c:pt idx="762">
                  <c:v>8.2727826445650327E-3</c:v>
                </c:pt>
                <c:pt idx="763">
                  <c:v>8.16778566647758E-3</c:v>
                </c:pt>
                <c:pt idx="764">
                  <c:v>8.16778566647758E-3</c:v>
                </c:pt>
                <c:pt idx="765">
                  <c:v>8.0935195112449912E-3</c:v>
                </c:pt>
                <c:pt idx="766">
                  <c:v>8.0935195112449912E-3</c:v>
                </c:pt>
                <c:pt idx="767">
                  <c:v>8.0371796693444065E-3</c:v>
                </c:pt>
                <c:pt idx="768">
                  <c:v>8.0371796693444065E-3</c:v>
                </c:pt>
                <c:pt idx="769">
                  <c:v>7.7964548903146358E-3</c:v>
                </c:pt>
                <c:pt idx="770">
                  <c:v>7.7964548903146358E-3</c:v>
                </c:pt>
                <c:pt idx="771">
                  <c:v>7.791333086505493E-3</c:v>
                </c:pt>
                <c:pt idx="772">
                  <c:v>7.791333086505493E-3</c:v>
                </c:pt>
                <c:pt idx="773">
                  <c:v>7.7631631655551998E-3</c:v>
                </c:pt>
                <c:pt idx="774">
                  <c:v>7.7631631655551998E-3</c:v>
                </c:pt>
                <c:pt idx="775">
                  <c:v>7.7093842255591873E-3</c:v>
                </c:pt>
                <c:pt idx="776">
                  <c:v>7.7093842255591873E-3</c:v>
                </c:pt>
                <c:pt idx="777">
                  <c:v>7.681214304608895E-3</c:v>
                </c:pt>
                <c:pt idx="778">
                  <c:v>7.681214304608895E-3</c:v>
                </c:pt>
                <c:pt idx="779">
                  <c:v>7.6325571684220262E-3</c:v>
                </c:pt>
                <c:pt idx="780">
                  <c:v>7.6325571684220262E-3</c:v>
                </c:pt>
                <c:pt idx="781">
                  <c:v>7.5839000322351583E-3</c:v>
                </c:pt>
                <c:pt idx="782">
                  <c:v>7.5839000322351583E-3</c:v>
                </c:pt>
                <c:pt idx="783">
                  <c:v>7.4712203484339889E-3</c:v>
                </c:pt>
                <c:pt idx="784">
                  <c:v>7.4712203484339889E-3</c:v>
                </c:pt>
                <c:pt idx="785">
                  <c:v>7.4584158389111293E-3</c:v>
                </c:pt>
                <c:pt idx="786">
                  <c:v>7.4584158389111293E-3</c:v>
                </c:pt>
                <c:pt idx="787">
                  <c:v>7.4020759970105446E-3</c:v>
                </c:pt>
                <c:pt idx="788">
                  <c:v>7.4020759970105446E-3</c:v>
                </c:pt>
                <c:pt idx="789">
                  <c:v>7.4020759970105446E-3</c:v>
                </c:pt>
                <c:pt idx="790">
                  <c:v>7.4020759970105446E-3</c:v>
                </c:pt>
                <c:pt idx="791">
                  <c:v>7.3508579589191035E-3</c:v>
                </c:pt>
                <c:pt idx="792">
                  <c:v>7.3508579589191035E-3</c:v>
                </c:pt>
                <c:pt idx="793">
                  <c:v>7.330370743682528E-3</c:v>
                </c:pt>
                <c:pt idx="794">
                  <c:v>7.330370743682528E-3</c:v>
                </c:pt>
                <c:pt idx="795">
                  <c:v>7.1895211389310654E-3</c:v>
                </c:pt>
                <c:pt idx="796">
                  <c:v>7.1203767875076211E-3</c:v>
                </c:pt>
                <c:pt idx="797">
                  <c:v>7.1152549836984765E-3</c:v>
                </c:pt>
                <c:pt idx="798">
                  <c:v>7.1152549836984765E-3</c:v>
                </c:pt>
                <c:pt idx="799">
                  <c:v>7.0717196513207532E-3</c:v>
                </c:pt>
                <c:pt idx="800">
                  <c:v>7.0512324360841767E-3</c:v>
                </c:pt>
                <c:pt idx="801">
                  <c:v>7.002575299897308E-3</c:v>
                </c:pt>
                <c:pt idx="802">
                  <c:v>6.9692835751378711E-3</c:v>
                </c:pt>
                <c:pt idx="803">
                  <c:v>6.9692835751378711E-3</c:v>
                </c:pt>
                <c:pt idx="804">
                  <c:v>6.9692835751378711E-3</c:v>
                </c:pt>
                <c:pt idx="805">
                  <c:v>6.9692835751378711E-3</c:v>
                </c:pt>
                <c:pt idx="806">
                  <c:v>6.9487963599012947E-3</c:v>
                </c:pt>
                <c:pt idx="807">
                  <c:v>6.9487963599012947E-3</c:v>
                </c:pt>
                <c:pt idx="808">
                  <c:v>6.8489211856229866E-3</c:v>
                </c:pt>
                <c:pt idx="809">
                  <c:v>6.5492956627880589E-3</c:v>
                </c:pt>
                <c:pt idx="810">
                  <c:v>6.5492956627880589E-3</c:v>
                </c:pt>
                <c:pt idx="811">
                  <c:v>6.3521062161360133E-3</c:v>
                </c:pt>
                <c:pt idx="812">
                  <c:v>6.3111317856628605E-3</c:v>
                </c:pt>
                <c:pt idx="813">
                  <c:v>6.306009981853716E-3</c:v>
                </c:pt>
                <c:pt idx="814">
                  <c:v>6.2932054723308564E-3</c:v>
                </c:pt>
                <c:pt idx="815">
                  <c:v>6.2419874342394153E-3</c:v>
                </c:pt>
                <c:pt idx="816">
                  <c:v>6.206134807575407E-3</c:v>
                </c:pt>
                <c:pt idx="817">
                  <c:v>6.1318686523428182E-3</c:v>
                </c:pt>
                <c:pt idx="818">
                  <c:v>6.1318686523428182E-3</c:v>
                </c:pt>
                <c:pt idx="819">
                  <c:v>6.1318686523428182E-3</c:v>
                </c:pt>
                <c:pt idx="820">
                  <c:v>6.080650614251378E-3</c:v>
                </c:pt>
                <c:pt idx="821">
                  <c:v>5.9833363418776413E-3</c:v>
                </c:pt>
                <c:pt idx="822">
                  <c:v>5.9500446171182044E-3</c:v>
                </c:pt>
                <c:pt idx="823">
                  <c:v>5.9500446171182044E-3</c:v>
                </c:pt>
                <c:pt idx="824">
                  <c:v>5.7682205818935907E-3</c:v>
                </c:pt>
                <c:pt idx="825">
                  <c:v>5.7374897590387261E-3</c:v>
                </c:pt>
                <c:pt idx="826">
                  <c:v>5.6965153285655733E-3</c:v>
                </c:pt>
                <c:pt idx="827">
                  <c:v>5.6965153285655733E-3</c:v>
                </c:pt>
                <c:pt idx="828">
                  <c:v>5.6913935247564296E-3</c:v>
                </c:pt>
                <c:pt idx="829">
                  <c:v>5.6913935247564296E-3</c:v>
                </c:pt>
                <c:pt idx="830">
                  <c:v>5.6760281133289977E-3</c:v>
                </c:pt>
                <c:pt idx="831">
                  <c:v>5.6555408980924213E-3</c:v>
                </c:pt>
                <c:pt idx="832">
                  <c:v>5.5787138409552602E-3</c:v>
                </c:pt>
                <c:pt idx="833">
                  <c:v>5.5710311352415443E-3</c:v>
                </c:pt>
                <c:pt idx="834">
                  <c:v>5.5454221161958242E-3</c:v>
                </c:pt>
                <c:pt idx="835">
                  <c:v>5.4813995685815235E-3</c:v>
                </c:pt>
                <c:pt idx="836">
                  <c:v>5.468595059058663E-3</c:v>
                </c:pt>
                <c:pt idx="837">
                  <c:v>5.2995755333569098E-3</c:v>
                </c:pt>
                <c:pt idx="838">
                  <c:v>5.0358026371859904E-3</c:v>
                </c:pt>
                <c:pt idx="839">
                  <c:v>4.9922673048082662E-3</c:v>
                </c:pt>
                <c:pt idx="840">
                  <c:v>4.9922673048082662E-3</c:v>
                </c:pt>
                <c:pt idx="841">
                  <c:v>4.8386131905339448E-3</c:v>
                </c:pt>
                <c:pt idx="842">
                  <c:v>4.8181259752973684E-3</c:v>
                </c:pt>
                <c:pt idx="843">
                  <c:v>4.8130041714882239E-3</c:v>
                </c:pt>
                <c:pt idx="844">
                  <c:v>4.3648463381881194E-3</c:v>
                </c:pt>
                <c:pt idx="845">
                  <c:v>4.3648463381881194E-3</c:v>
                </c:pt>
                <c:pt idx="846">
                  <c:v>4.2803365753372423E-3</c:v>
                </c:pt>
                <c:pt idx="847">
                  <c:v>4.2726538696235264E-3</c:v>
                </c:pt>
                <c:pt idx="848">
                  <c:v>4.2035095182000812E-3</c:v>
                </c:pt>
                <c:pt idx="849">
                  <c:v>4.1958268124863652E-3</c:v>
                </c:pt>
                <c:pt idx="850">
                  <c:v>4.1958268124863652E-3</c:v>
                </c:pt>
                <c:pt idx="851">
                  <c:v>4.1958268124863652E-3</c:v>
                </c:pt>
                <c:pt idx="852">
                  <c:v>4.1061952458263445E-3</c:v>
                </c:pt>
                <c:pt idx="853">
                  <c:v>4.0293681886891834E-3</c:v>
                </c:pt>
                <c:pt idx="854">
                  <c:v>4.0216854829754674E-3</c:v>
                </c:pt>
                <c:pt idx="855">
                  <c:v>3.8808358782240061E-3</c:v>
                </c:pt>
                <c:pt idx="856">
                  <c:v>3.7988870172777013E-3</c:v>
                </c:pt>
                <c:pt idx="857">
                  <c:v>3.7579125868045489E-3</c:v>
                </c:pt>
                <c:pt idx="858">
                  <c:v>3.7579125868045489E-3</c:v>
                </c:pt>
                <c:pt idx="859">
                  <c:v>3.7092554506176802E-3</c:v>
                </c:pt>
                <c:pt idx="860">
                  <c:v>3.6452329030033795E-3</c:v>
                </c:pt>
                <c:pt idx="861">
                  <c:v>3.6247456877668031E-3</c:v>
                </c:pt>
                <c:pt idx="862">
                  <c:v>3.6247456877668031E-3</c:v>
                </c:pt>
                <c:pt idx="863">
                  <c:v>3.6016975706256553E-3</c:v>
                </c:pt>
                <c:pt idx="864">
                  <c:v>3.5632840420570747E-3</c:v>
                </c:pt>
                <c:pt idx="865">
                  <c:v>3.5632840420570747E-3</c:v>
                </c:pt>
                <c:pt idx="866">
                  <c:v>3.4710915734924817E-3</c:v>
                </c:pt>
                <c:pt idx="867">
                  <c:v>3.414751731591897E-3</c:v>
                </c:pt>
                <c:pt idx="868">
                  <c:v>3.3532900858821687E-3</c:v>
                </c:pt>
                <c:pt idx="869">
                  <c:v>3.3328028706455922E-3</c:v>
                </c:pt>
                <c:pt idx="870">
                  <c:v>3.0101292306695168E-3</c:v>
                </c:pt>
                <c:pt idx="871">
                  <c:v>3.0101292306695168E-3</c:v>
                </c:pt>
                <c:pt idx="872">
                  <c:v>3.0101292306695168E-3</c:v>
                </c:pt>
                <c:pt idx="873">
                  <c:v>3.0101292306695168E-3</c:v>
                </c:pt>
                <c:pt idx="874">
                  <c:v>2.9691548001963644E-3</c:v>
                </c:pt>
                <c:pt idx="875">
                  <c:v>2.8846450373454873E-3</c:v>
                </c:pt>
                <c:pt idx="876">
                  <c:v>2.835987901158619E-3</c:v>
                </c:pt>
                <c:pt idx="877">
                  <c:v>2.835987901158619E-3</c:v>
                </c:pt>
                <c:pt idx="878">
                  <c:v>2.7796480592580343E-3</c:v>
                </c:pt>
                <c:pt idx="879">
                  <c:v>2.7514781383077419E-3</c:v>
                </c:pt>
                <c:pt idx="880">
                  <c:v>2.4031954792859463E-3</c:v>
                </c:pt>
                <c:pt idx="881">
                  <c:v>2.4031954792859463E-3</c:v>
                </c:pt>
                <c:pt idx="882">
                  <c:v>2.2853939916756328E-3</c:v>
                </c:pt>
                <c:pt idx="883">
                  <c:v>2.2853939916756328E-3</c:v>
                </c:pt>
                <c:pt idx="884">
                  <c:v>2.2700285802482009E-3</c:v>
                </c:pt>
                <c:pt idx="885">
                  <c:v>2.2700285802482009E-3</c:v>
                </c:pt>
                <c:pt idx="886">
                  <c:v>2.2213714440613322E-3</c:v>
                </c:pt>
                <c:pt idx="887">
                  <c:v>2.2136887383476162E-3</c:v>
                </c:pt>
                <c:pt idx="888">
                  <c:v>2.2136887383476162E-3</c:v>
                </c:pt>
                <c:pt idx="889">
                  <c:v>2.1932015231110398E-3</c:v>
                </c:pt>
                <c:pt idx="890">
                  <c:v>2.1829579154927516E-3</c:v>
                </c:pt>
                <c:pt idx="891">
                  <c:v>2.1829579154927516E-3</c:v>
                </c:pt>
                <c:pt idx="892">
                  <c:v>2.1419834850195992E-3</c:v>
                </c:pt>
                <c:pt idx="893">
                  <c:v>1.9908902726498497E-3</c:v>
                </c:pt>
                <c:pt idx="894">
                  <c:v>1.6989474555286384E-3</c:v>
                </c:pt>
                <c:pt idx="895">
                  <c:v>1.6093158888686176E-3</c:v>
                </c:pt>
                <c:pt idx="896">
                  <c:v>1.5990722812503294E-3</c:v>
                </c:pt>
                <c:pt idx="897">
                  <c:v>1.5862677717274694E-3</c:v>
                </c:pt>
                <c:pt idx="898">
                  <c:v>1.5785850660137535E-3</c:v>
                </c:pt>
                <c:pt idx="899">
                  <c:v>1.5734632622046094E-3</c:v>
                </c:pt>
                <c:pt idx="900">
                  <c:v>1.5734632622046094E-3</c:v>
                </c:pt>
                <c:pt idx="901">
                  <c:v>1.5696219093477514E-3</c:v>
                </c:pt>
                <c:pt idx="902">
                  <c:v>1.5696219093477514E-3</c:v>
                </c:pt>
                <c:pt idx="903">
                  <c:v>1.558097850777177E-3</c:v>
                </c:pt>
                <c:pt idx="904">
                  <c:v>1.558097850777177E-3</c:v>
                </c:pt>
                <c:pt idx="905">
                  <c:v>1.558097850777177E-3</c:v>
                </c:pt>
                <c:pt idx="906">
                  <c:v>1.5299279298268847E-3</c:v>
                </c:pt>
                <c:pt idx="907">
                  <c:v>1.4966362050674482E-3</c:v>
                </c:pt>
                <c:pt idx="908">
                  <c:v>1.4684662841171559E-3</c:v>
                </c:pt>
                <c:pt idx="909">
                  <c:v>1.4684662841171559E-3</c:v>
                </c:pt>
                <c:pt idx="910">
                  <c:v>1.4249309517394317E-3</c:v>
                </c:pt>
                <c:pt idx="911">
                  <c:v>1.3276166793656946E-3</c:v>
                </c:pt>
                <c:pt idx="912">
                  <c:v>1.2789595431788262E-3</c:v>
                </c:pt>
                <c:pt idx="913">
                  <c:v>8.8970245368387782E-4</c:v>
                </c:pt>
                <c:pt idx="914">
                  <c:v>7.6934006416899247E-4</c:v>
                </c:pt>
                <c:pt idx="915">
                  <c:v>7.6934006416899247E-4</c:v>
                </c:pt>
                <c:pt idx="916">
                  <c:v>7.6934006416899247E-4</c:v>
                </c:pt>
                <c:pt idx="917">
                  <c:v>7.6934006416899247E-4</c:v>
                </c:pt>
                <c:pt idx="918">
                  <c:v>7.0019571274554772E-4</c:v>
                </c:pt>
                <c:pt idx="919">
                  <c:v>7.0019571274554772E-4</c:v>
                </c:pt>
                <c:pt idx="920">
                  <c:v>5.5422430418494229E-4</c:v>
                </c:pt>
                <c:pt idx="921">
                  <c:v>5.5422430418494229E-4</c:v>
                </c:pt>
                <c:pt idx="922">
                  <c:v>5.5422430418494229E-4</c:v>
                </c:pt>
                <c:pt idx="923">
                  <c:v>5.5422430418494229E-4</c:v>
                </c:pt>
                <c:pt idx="924">
                  <c:v>5.3373708894836587E-4</c:v>
                </c:pt>
                <c:pt idx="925">
                  <c:v>5.3373708894836587E-4</c:v>
                </c:pt>
                <c:pt idx="926">
                  <c:v>5.3373708894836587E-4</c:v>
                </c:pt>
                <c:pt idx="927">
                  <c:v>5.3373708894836587E-4</c:v>
                </c:pt>
                <c:pt idx="928">
                  <c:v>5.3373708894836587E-4</c:v>
                </c:pt>
                <c:pt idx="929">
                  <c:v>5.3373708894836587E-4</c:v>
                </c:pt>
                <c:pt idx="930">
                  <c:v>1.8289352802199847E-4</c:v>
                </c:pt>
                <c:pt idx="931">
                  <c:v>1.8289352802199847E-4</c:v>
                </c:pt>
                <c:pt idx="932">
                  <c:v>1.4704090135799017E-4</c:v>
                </c:pt>
                <c:pt idx="933">
                  <c:v>1.4704090135799017E-4</c:v>
                </c:pt>
                <c:pt idx="934">
                  <c:v>-6.8074858626060442E-5</c:v>
                </c:pt>
                <c:pt idx="935">
                  <c:v>-1.7307183671351391E-4</c:v>
                </c:pt>
                <c:pt idx="936">
                  <c:v>-1.7307183671351391E-4</c:v>
                </c:pt>
                <c:pt idx="937">
                  <c:v>-3.4209136241526716E-4</c:v>
                </c:pt>
                <c:pt idx="938">
                  <c:v>-3.4209136241526716E-4</c:v>
                </c:pt>
                <c:pt idx="939">
                  <c:v>-4.4708834050272064E-4</c:v>
                </c:pt>
                <c:pt idx="940">
                  <c:v>-4.4708834050272064E-4</c:v>
                </c:pt>
                <c:pt idx="941">
                  <c:v>-5.3031765240131156E-4</c:v>
                </c:pt>
                <c:pt idx="942">
                  <c:v>-5.3031765240131156E-4</c:v>
                </c:pt>
                <c:pt idx="943">
                  <c:v>-5.8281614144503786E-4</c:v>
                </c:pt>
                <c:pt idx="944">
                  <c:v>-5.8281614144503786E-4</c:v>
                </c:pt>
                <c:pt idx="945">
                  <c:v>-6.7756951191420313E-4</c:v>
                </c:pt>
                <c:pt idx="946">
                  <c:v>-7.0317853095992321E-4</c:v>
                </c:pt>
                <c:pt idx="947">
                  <c:v>-7.0317853095992321E-4</c:v>
                </c:pt>
                <c:pt idx="948">
                  <c:v>-8.6195444904338912E-4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09-4FCC-A2DE-89B08F35A85D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1'!$F$21:$F$1629</c:f>
              <c:numCache>
                <c:formatCode>General</c:formatCode>
                <c:ptCount val="160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  <c:pt idx="949">
                  <c:v>2176</c:v>
                </c:pt>
                <c:pt idx="950">
                  <c:v>2176</c:v>
                </c:pt>
                <c:pt idx="951">
                  <c:v>2200.5</c:v>
                </c:pt>
                <c:pt idx="952">
                  <c:v>2200.5</c:v>
                </c:pt>
                <c:pt idx="953">
                  <c:v>2207</c:v>
                </c:pt>
                <c:pt idx="954">
                  <c:v>2207</c:v>
                </c:pt>
                <c:pt idx="955">
                  <c:v>2238</c:v>
                </c:pt>
                <c:pt idx="956">
                  <c:v>2238</c:v>
                </c:pt>
                <c:pt idx="957">
                  <c:v>2431</c:v>
                </c:pt>
                <c:pt idx="958">
                  <c:v>2431</c:v>
                </c:pt>
                <c:pt idx="959">
                  <c:v>2431</c:v>
                </c:pt>
                <c:pt idx="960">
                  <c:v>2431</c:v>
                </c:pt>
                <c:pt idx="961">
                  <c:v>2478</c:v>
                </c:pt>
                <c:pt idx="962">
                  <c:v>2478</c:v>
                </c:pt>
                <c:pt idx="963">
                  <c:v>2680.5</c:v>
                </c:pt>
                <c:pt idx="964">
                  <c:v>2966</c:v>
                </c:pt>
                <c:pt idx="965">
                  <c:v>2966</c:v>
                </c:pt>
                <c:pt idx="966">
                  <c:v>2984</c:v>
                </c:pt>
                <c:pt idx="967">
                  <c:v>2984</c:v>
                </c:pt>
                <c:pt idx="968">
                  <c:v>3220</c:v>
                </c:pt>
                <c:pt idx="969">
                  <c:v>3220</c:v>
                </c:pt>
                <c:pt idx="970">
                  <c:v>3260</c:v>
                </c:pt>
                <c:pt idx="971">
                  <c:v>3260</c:v>
                </c:pt>
                <c:pt idx="972">
                  <c:v>3295</c:v>
                </c:pt>
                <c:pt idx="973">
                  <c:v>3295</c:v>
                </c:pt>
                <c:pt idx="974">
                  <c:v>3500</c:v>
                </c:pt>
                <c:pt idx="975">
                  <c:v>3500</c:v>
                </c:pt>
                <c:pt idx="976">
                  <c:v>3514</c:v>
                </c:pt>
                <c:pt idx="977">
                  <c:v>3750</c:v>
                </c:pt>
                <c:pt idx="978">
                  <c:v>3759</c:v>
                </c:pt>
                <c:pt idx="979">
                  <c:v>3759</c:v>
                </c:pt>
                <c:pt idx="980">
                  <c:v>3797</c:v>
                </c:pt>
                <c:pt idx="981">
                  <c:v>3797</c:v>
                </c:pt>
                <c:pt idx="982">
                  <c:v>3800</c:v>
                </c:pt>
                <c:pt idx="983">
                  <c:v>4024</c:v>
                </c:pt>
                <c:pt idx="984">
                  <c:v>4024</c:v>
                </c:pt>
                <c:pt idx="985">
                  <c:v>4048</c:v>
                </c:pt>
                <c:pt idx="986">
                  <c:v>4048</c:v>
                </c:pt>
                <c:pt idx="987">
                  <c:v>4056</c:v>
                </c:pt>
                <c:pt idx="988">
                  <c:v>4080.5</c:v>
                </c:pt>
                <c:pt idx="989">
                  <c:v>4088.5</c:v>
                </c:pt>
                <c:pt idx="990">
                  <c:v>4094</c:v>
                </c:pt>
                <c:pt idx="991">
                  <c:v>4094</c:v>
                </c:pt>
                <c:pt idx="992">
                  <c:v>4101</c:v>
                </c:pt>
                <c:pt idx="993">
                  <c:v>4121</c:v>
                </c:pt>
                <c:pt idx="994">
                  <c:v>4126</c:v>
                </c:pt>
                <c:pt idx="995">
                  <c:v>4261</c:v>
                </c:pt>
                <c:pt idx="996">
                  <c:v>4261</c:v>
                </c:pt>
                <c:pt idx="997">
                  <c:v>4279</c:v>
                </c:pt>
                <c:pt idx="998">
                  <c:v>4285</c:v>
                </c:pt>
                <c:pt idx="999">
                  <c:v>4285</c:v>
                </c:pt>
                <c:pt idx="1000">
                  <c:v>4325</c:v>
                </c:pt>
                <c:pt idx="1001">
                  <c:v>4569</c:v>
                </c:pt>
                <c:pt idx="1002">
                  <c:v>4569</c:v>
                </c:pt>
                <c:pt idx="1003">
                  <c:v>4577</c:v>
                </c:pt>
                <c:pt idx="1004">
                  <c:v>4596</c:v>
                </c:pt>
                <c:pt idx="1005">
                  <c:v>4600</c:v>
                </c:pt>
                <c:pt idx="1006">
                  <c:v>4601.5</c:v>
                </c:pt>
                <c:pt idx="1007">
                  <c:v>4603</c:v>
                </c:pt>
                <c:pt idx="1008">
                  <c:v>4603.5</c:v>
                </c:pt>
                <c:pt idx="1009">
                  <c:v>4631</c:v>
                </c:pt>
                <c:pt idx="1010">
                  <c:v>4631</c:v>
                </c:pt>
                <c:pt idx="1011">
                  <c:v>4836</c:v>
                </c:pt>
                <c:pt idx="1012">
                  <c:v>4836</c:v>
                </c:pt>
                <c:pt idx="1013">
                  <c:v>4841</c:v>
                </c:pt>
                <c:pt idx="1014">
                  <c:v>4874</c:v>
                </c:pt>
                <c:pt idx="1015">
                  <c:v>4893</c:v>
                </c:pt>
                <c:pt idx="1016">
                  <c:v>4939</c:v>
                </c:pt>
                <c:pt idx="1017">
                  <c:v>5070</c:v>
                </c:pt>
                <c:pt idx="1018">
                  <c:v>5077</c:v>
                </c:pt>
                <c:pt idx="1019">
                  <c:v>5081</c:v>
                </c:pt>
                <c:pt idx="1020">
                  <c:v>5105</c:v>
                </c:pt>
                <c:pt idx="1021">
                  <c:v>5339.5</c:v>
                </c:pt>
                <c:pt idx="1022">
                  <c:v>5359</c:v>
                </c:pt>
                <c:pt idx="1023">
                  <c:v>5365</c:v>
                </c:pt>
                <c:pt idx="1024">
                  <c:v>5386</c:v>
                </c:pt>
                <c:pt idx="1025">
                  <c:v>5438</c:v>
                </c:pt>
                <c:pt idx="1026">
                  <c:v>5583</c:v>
                </c:pt>
                <c:pt idx="1027">
                  <c:v>5607</c:v>
                </c:pt>
                <c:pt idx="1028">
                  <c:v>5694</c:v>
                </c:pt>
                <c:pt idx="1029">
                  <c:v>5149</c:v>
                </c:pt>
                <c:pt idx="1030">
                  <c:v>5910</c:v>
                </c:pt>
              </c:numCache>
            </c:numRef>
          </c:xVal>
          <c:yVal>
            <c:numRef>
              <c:f>'Active 1'!$U$21:$U$1629</c:f>
              <c:numCache>
                <c:formatCode>General</c:formatCode>
                <c:ptCount val="1609"/>
                <c:pt idx="183">
                  <c:v>0.26148013999772957</c:v>
                </c:pt>
                <c:pt idx="185">
                  <c:v>0.23510512999928324</c:v>
                </c:pt>
                <c:pt idx="187">
                  <c:v>6.4646740000171121E-2</c:v>
                </c:pt>
                <c:pt idx="194">
                  <c:v>2.222083000378916E-2</c:v>
                </c:pt>
                <c:pt idx="707">
                  <c:v>-6.5821094998682383E-2</c:v>
                </c:pt>
                <c:pt idx="960">
                  <c:v>0.18746740000642603</c:v>
                </c:pt>
                <c:pt idx="1021">
                  <c:v>-0.12147196500154678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009-4FCC-A2DE-89B08F35A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324680"/>
        <c:axId val="1"/>
      </c:scatterChart>
      <c:valAx>
        <c:axId val="700324680"/>
        <c:scaling>
          <c:orientation val="minMax"/>
          <c:max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1894293259565"/>
              <c:y val="0.857728891580859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1858300069964288E-2"/>
              <c:y val="0.37536071068039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3246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113370458892943E-2"/>
          <c:y val="0.92215568862275454"/>
          <c:w val="0.75797192531210944"/>
          <c:h val="5.98802395209581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Cas - O-C Diagr.</a:t>
            </a:r>
          </a:p>
        </c:rich>
      </c:tx>
      <c:layout>
        <c:manualLayout>
          <c:xMode val="edge"/>
          <c:yMode val="edge"/>
          <c:x val="0.40129059351452034"/>
          <c:y val="3.58208955223880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28512384227838E-2"/>
          <c:y val="0.12289628933997931"/>
          <c:w val="0.88046504962741723"/>
          <c:h val="0.679580694615008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1'!$F$21:$F$1199</c:f>
              <c:numCache>
                <c:formatCode>General</c:formatCode>
                <c:ptCount val="117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  <c:pt idx="949">
                  <c:v>2176</c:v>
                </c:pt>
                <c:pt idx="950">
                  <c:v>2176</c:v>
                </c:pt>
                <c:pt idx="951">
                  <c:v>2200.5</c:v>
                </c:pt>
                <c:pt idx="952">
                  <c:v>2200.5</c:v>
                </c:pt>
                <c:pt idx="953">
                  <c:v>2207</c:v>
                </c:pt>
                <c:pt idx="954">
                  <c:v>2207</c:v>
                </c:pt>
                <c:pt idx="955">
                  <c:v>2238</c:v>
                </c:pt>
                <c:pt idx="956">
                  <c:v>2238</c:v>
                </c:pt>
                <c:pt idx="957">
                  <c:v>2431</c:v>
                </c:pt>
                <c:pt idx="958">
                  <c:v>2431</c:v>
                </c:pt>
                <c:pt idx="959">
                  <c:v>2431</c:v>
                </c:pt>
                <c:pt idx="960">
                  <c:v>2431</c:v>
                </c:pt>
                <c:pt idx="961">
                  <c:v>2478</c:v>
                </c:pt>
                <c:pt idx="962">
                  <c:v>2478</c:v>
                </c:pt>
                <c:pt idx="963">
                  <c:v>2680.5</c:v>
                </c:pt>
                <c:pt idx="964">
                  <c:v>2966</c:v>
                </c:pt>
                <c:pt idx="965">
                  <c:v>2966</c:v>
                </c:pt>
                <c:pt idx="966">
                  <c:v>2984</c:v>
                </c:pt>
                <c:pt idx="967">
                  <c:v>2984</c:v>
                </c:pt>
                <c:pt idx="968">
                  <c:v>3220</c:v>
                </c:pt>
                <c:pt idx="969">
                  <c:v>3220</c:v>
                </c:pt>
                <c:pt idx="970">
                  <c:v>3260</c:v>
                </c:pt>
                <c:pt idx="971">
                  <c:v>3260</c:v>
                </c:pt>
                <c:pt idx="972">
                  <c:v>3295</c:v>
                </c:pt>
                <c:pt idx="973">
                  <c:v>3295</c:v>
                </c:pt>
                <c:pt idx="974">
                  <c:v>3500</c:v>
                </c:pt>
                <c:pt idx="975">
                  <c:v>3500</c:v>
                </c:pt>
                <c:pt idx="976">
                  <c:v>3514</c:v>
                </c:pt>
                <c:pt idx="977">
                  <c:v>3750</c:v>
                </c:pt>
                <c:pt idx="978">
                  <c:v>3759</c:v>
                </c:pt>
                <c:pt idx="979">
                  <c:v>3759</c:v>
                </c:pt>
                <c:pt idx="980">
                  <c:v>3797</c:v>
                </c:pt>
                <c:pt idx="981">
                  <c:v>3797</c:v>
                </c:pt>
                <c:pt idx="982">
                  <c:v>3800</c:v>
                </c:pt>
                <c:pt idx="983">
                  <c:v>4024</c:v>
                </c:pt>
                <c:pt idx="984">
                  <c:v>4024</c:v>
                </c:pt>
                <c:pt idx="985">
                  <c:v>4048</c:v>
                </c:pt>
                <c:pt idx="986">
                  <c:v>4048</c:v>
                </c:pt>
                <c:pt idx="987">
                  <c:v>4056</c:v>
                </c:pt>
                <c:pt idx="988">
                  <c:v>4080.5</c:v>
                </c:pt>
                <c:pt idx="989">
                  <c:v>4088.5</c:v>
                </c:pt>
                <c:pt idx="990">
                  <c:v>4094</c:v>
                </c:pt>
                <c:pt idx="991">
                  <c:v>4094</c:v>
                </c:pt>
                <c:pt idx="992">
                  <c:v>4101</c:v>
                </c:pt>
                <c:pt idx="993">
                  <c:v>4121</c:v>
                </c:pt>
                <c:pt idx="994">
                  <c:v>4126</c:v>
                </c:pt>
                <c:pt idx="995">
                  <c:v>4261</c:v>
                </c:pt>
                <c:pt idx="996">
                  <c:v>4261</c:v>
                </c:pt>
                <c:pt idx="997">
                  <c:v>4279</c:v>
                </c:pt>
                <c:pt idx="998">
                  <c:v>4285</c:v>
                </c:pt>
                <c:pt idx="999">
                  <c:v>4285</c:v>
                </c:pt>
                <c:pt idx="1000">
                  <c:v>4325</c:v>
                </c:pt>
                <c:pt idx="1001">
                  <c:v>4569</c:v>
                </c:pt>
                <c:pt idx="1002">
                  <c:v>4569</c:v>
                </c:pt>
                <c:pt idx="1003">
                  <c:v>4577</c:v>
                </c:pt>
                <c:pt idx="1004">
                  <c:v>4596</c:v>
                </c:pt>
                <c:pt idx="1005">
                  <c:v>4600</c:v>
                </c:pt>
                <c:pt idx="1006">
                  <c:v>4601.5</c:v>
                </c:pt>
                <c:pt idx="1007">
                  <c:v>4603</c:v>
                </c:pt>
                <c:pt idx="1008">
                  <c:v>4603.5</c:v>
                </c:pt>
                <c:pt idx="1009">
                  <c:v>4631</c:v>
                </c:pt>
                <c:pt idx="1010">
                  <c:v>4631</c:v>
                </c:pt>
                <c:pt idx="1011">
                  <c:v>4836</c:v>
                </c:pt>
                <c:pt idx="1012">
                  <c:v>4836</c:v>
                </c:pt>
                <c:pt idx="1013">
                  <c:v>4841</c:v>
                </c:pt>
                <c:pt idx="1014">
                  <c:v>4874</c:v>
                </c:pt>
                <c:pt idx="1015">
                  <c:v>4893</c:v>
                </c:pt>
                <c:pt idx="1016">
                  <c:v>4939</c:v>
                </c:pt>
                <c:pt idx="1017">
                  <c:v>5070</c:v>
                </c:pt>
                <c:pt idx="1018">
                  <c:v>5077</c:v>
                </c:pt>
                <c:pt idx="1019">
                  <c:v>5081</c:v>
                </c:pt>
                <c:pt idx="1020">
                  <c:v>5105</c:v>
                </c:pt>
                <c:pt idx="1021">
                  <c:v>5339.5</c:v>
                </c:pt>
                <c:pt idx="1022">
                  <c:v>5359</c:v>
                </c:pt>
                <c:pt idx="1023">
                  <c:v>5365</c:v>
                </c:pt>
                <c:pt idx="1024">
                  <c:v>5386</c:v>
                </c:pt>
                <c:pt idx="1025">
                  <c:v>5438</c:v>
                </c:pt>
                <c:pt idx="1026">
                  <c:v>5583</c:v>
                </c:pt>
                <c:pt idx="1027">
                  <c:v>5607</c:v>
                </c:pt>
                <c:pt idx="1028">
                  <c:v>5694</c:v>
                </c:pt>
                <c:pt idx="1029">
                  <c:v>5149</c:v>
                </c:pt>
                <c:pt idx="1030">
                  <c:v>5910</c:v>
                </c:pt>
              </c:numCache>
            </c:numRef>
          </c:xVal>
          <c:yVal>
            <c:numRef>
              <c:f>'Active 1'!$H$21:$H$1199</c:f>
              <c:numCache>
                <c:formatCode>General</c:formatCode>
                <c:ptCount val="1179"/>
                <c:pt idx="126">
                  <c:v>0.12006883999856655</c:v>
                </c:pt>
                <c:pt idx="139">
                  <c:v>0.11966715999733424</c:v>
                </c:pt>
                <c:pt idx="142">
                  <c:v>0.11791706000076374</c:v>
                </c:pt>
                <c:pt idx="148">
                  <c:v>0.10610709000320639</c:v>
                </c:pt>
                <c:pt idx="149">
                  <c:v>0.10635698999976739</c:v>
                </c:pt>
                <c:pt idx="180">
                  <c:v>9.5071849995292723E-2</c:v>
                </c:pt>
                <c:pt idx="182">
                  <c:v>9.4263480001245625E-2</c:v>
                </c:pt>
                <c:pt idx="184">
                  <c:v>9.3805130003602244E-2</c:v>
                </c:pt>
                <c:pt idx="262">
                  <c:v>7.6284110000415239E-2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36-4069-BF2E-42E7E55854C5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1'!$I$21:$I$969</c:f>
              <c:numCache>
                <c:formatCode>General</c:formatCode>
                <c:ptCount val="949"/>
                <c:pt idx="0">
                  <c:v>0.3300651999998081</c:v>
                </c:pt>
                <c:pt idx="1">
                  <c:v>0.32925682999848505</c:v>
                </c:pt>
                <c:pt idx="2">
                  <c:v>0.31758181999975932</c:v>
                </c:pt>
                <c:pt idx="3">
                  <c:v>0.33569835999878705</c:v>
                </c:pt>
                <c:pt idx="4">
                  <c:v>0.32556499999918742</c:v>
                </c:pt>
                <c:pt idx="5">
                  <c:v>0.3264316399981908</c:v>
                </c:pt>
                <c:pt idx="6">
                  <c:v>0.32175662999725319</c:v>
                </c:pt>
                <c:pt idx="7">
                  <c:v>0.32575662999806809</c:v>
                </c:pt>
                <c:pt idx="8">
                  <c:v>0.32862327000111691</c:v>
                </c:pt>
                <c:pt idx="9">
                  <c:v>0.33348990999729722</c:v>
                </c:pt>
                <c:pt idx="10">
                  <c:v>0.32850632999907248</c:v>
                </c:pt>
                <c:pt idx="11">
                  <c:v>0.32048950999887893</c:v>
                </c:pt>
                <c:pt idx="12">
                  <c:v>0.3200643999989552</c:v>
                </c:pt>
                <c:pt idx="13">
                  <c:v>0.32238899000003585</c:v>
                </c:pt>
                <c:pt idx="14">
                  <c:v>0.31358882999847992</c:v>
                </c:pt>
                <c:pt idx="15">
                  <c:v>0.29622038999877986</c:v>
                </c:pt>
                <c:pt idx="16">
                  <c:v>0.27752695999879506</c:v>
                </c:pt>
                <c:pt idx="17">
                  <c:v>0.25805779999791412</c:v>
                </c:pt>
                <c:pt idx="18">
                  <c:v>0.2246218799991766</c:v>
                </c:pt>
                <c:pt idx="19">
                  <c:v>0.21117714999854797</c:v>
                </c:pt>
                <c:pt idx="20">
                  <c:v>0.18014150999806589</c:v>
                </c:pt>
                <c:pt idx="21">
                  <c:v>0.19000814999890281</c:v>
                </c:pt>
                <c:pt idx="23">
                  <c:v>0.17616413999712677</c:v>
                </c:pt>
                <c:pt idx="24">
                  <c:v>0.15216333999705967</c:v>
                </c:pt>
                <c:pt idx="25">
                  <c:v>0.1702798799960874</c:v>
                </c:pt>
                <c:pt idx="26">
                  <c:v>0.1694715100020403</c:v>
                </c:pt>
                <c:pt idx="27">
                  <c:v>0.14897131000179797</c:v>
                </c:pt>
                <c:pt idx="28">
                  <c:v>0.16689622000558302</c:v>
                </c:pt>
                <c:pt idx="29">
                  <c:v>0.16572061000624672</c:v>
                </c:pt>
                <c:pt idx="30">
                  <c:v>0.16389542000251822</c:v>
                </c:pt>
                <c:pt idx="31">
                  <c:v>0.1572786799952155</c:v>
                </c:pt>
                <c:pt idx="33">
                  <c:v>0.16143667000142159</c:v>
                </c:pt>
                <c:pt idx="34">
                  <c:v>0.15808624999772292</c:v>
                </c:pt>
                <c:pt idx="35">
                  <c:v>0.15908625000156462</c:v>
                </c:pt>
                <c:pt idx="36">
                  <c:v>0.15546950999851106</c:v>
                </c:pt>
                <c:pt idx="37">
                  <c:v>0.15746950999891851</c:v>
                </c:pt>
                <c:pt idx="38">
                  <c:v>0.16133614999853307</c:v>
                </c:pt>
                <c:pt idx="39">
                  <c:v>0.16233615000237478</c:v>
                </c:pt>
                <c:pt idx="40">
                  <c:v>0.15639362000365509</c:v>
                </c:pt>
                <c:pt idx="41">
                  <c:v>0.14912650000042049</c:v>
                </c:pt>
                <c:pt idx="42">
                  <c:v>0.1501261000012164</c:v>
                </c:pt>
                <c:pt idx="46">
                  <c:v>0.14730011000210652</c:v>
                </c:pt>
                <c:pt idx="47">
                  <c:v>0.14314172000013059</c:v>
                </c:pt>
                <c:pt idx="48">
                  <c:v>0.13924103999306681</c:v>
                </c:pt>
                <c:pt idx="49">
                  <c:v>0.14524103999428917</c:v>
                </c:pt>
                <c:pt idx="51">
                  <c:v>0.13441584999964107</c:v>
                </c:pt>
                <c:pt idx="53">
                  <c:v>0.14100715999666136</c:v>
                </c:pt>
                <c:pt idx="54">
                  <c:v>0.13641544999700272</c:v>
                </c:pt>
                <c:pt idx="57">
                  <c:v>0.13447332000214374</c:v>
                </c:pt>
                <c:pt idx="61">
                  <c:v>0.13568136999674607</c:v>
                </c:pt>
                <c:pt idx="63">
                  <c:v>0.12878108999575488</c:v>
                </c:pt>
                <c:pt idx="65">
                  <c:v>0.12679750999814132</c:v>
                </c:pt>
                <c:pt idx="66">
                  <c:v>0.12879750999854878</c:v>
                </c:pt>
                <c:pt idx="68">
                  <c:v>0.12666414999694098</c:v>
                </c:pt>
                <c:pt idx="69">
                  <c:v>0.12666414999694098</c:v>
                </c:pt>
                <c:pt idx="70">
                  <c:v>0.12666414999694098</c:v>
                </c:pt>
                <c:pt idx="71">
                  <c:v>0.12766415000078268</c:v>
                </c:pt>
                <c:pt idx="72">
                  <c:v>0.13666414999897825</c:v>
                </c:pt>
                <c:pt idx="77">
                  <c:v>0.12978068999655079</c:v>
                </c:pt>
                <c:pt idx="78">
                  <c:v>0.13178068999695824</c:v>
                </c:pt>
                <c:pt idx="81">
                  <c:v>0.12748894000105793</c:v>
                </c:pt>
                <c:pt idx="83">
                  <c:v>0.12414712999452604</c:v>
                </c:pt>
                <c:pt idx="84">
                  <c:v>0.12614712999493349</c:v>
                </c:pt>
                <c:pt idx="85">
                  <c:v>0.12814712999534095</c:v>
                </c:pt>
                <c:pt idx="87">
                  <c:v>0.13114712999959011</c:v>
                </c:pt>
                <c:pt idx="88">
                  <c:v>0.13114712999959011</c:v>
                </c:pt>
                <c:pt idx="89">
                  <c:v>0.12833836000208976</c:v>
                </c:pt>
                <c:pt idx="90">
                  <c:v>0.13333835999947041</c:v>
                </c:pt>
                <c:pt idx="91">
                  <c:v>0.1265882599982433</c:v>
                </c:pt>
                <c:pt idx="97">
                  <c:v>0.12007124000228941</c:v>
                </c:pt>
                <c:pt idx="98">
                  <c:v>0.1222792899934575</c:v>
                </c:pt>
                <c:pt idx="99">
                  <c:v>0.13127928999892902</c:v>
                </c:pt>
                <c:pt idx="100">
                  <c:v>0.10322061999613652</c:v>
                </c:pt>
                <c:pt idx="102">
                  <c:v>0.11832034000690328</c:v>
                </c:pt>
                <c:pt idx="111">
                  <c:v>0.11237780999363167</c:v>
                </c:pt>
                <c:pt idx="112">
                  <c:v>0.11237780999363167</c:v>
                </c:pt>
                <c:pt idx="114">
                  <c:v>9.8760670000046957E-2</c:v>
                </c:pt>
                <c:pt idx="115">
                  <c:v>0.10376066999742761</c:v>
                </c:pt>
                <c:pt idx="116">
                  <c:v>0.10676066999440081</c:v>
                </c:pt>
                <c:pt idx="117">
                  <c:v>0.10676066999440081</c:v>
                </c:pt>
                <c:pt idx="118">
                  <c:v>0.11276066999562318</c:v>
                </c:pt>
                <c:pt idx="119">
                  <c:v>0.11576066999987233</c:v>
                </c:pt>
                <c:pt idx="127">
                  <c:v>0.10287641000468284</c:v>
                </c:pt>
                <c:pt idx="129">
                  <c:v>9.6418059998541139E-2</c:v>
                </c:pt>
                <c:pt idx="130">
                  <c:v>0.10341806000360521</c:v>
                </c:pt>
                <c:pt idx="131">
                  <c:v>0.10641806000057841</c:v>
                </c:pt>
                <c:pt idx="132">
                  <c:v>0.1087430499974289</c:v>
                </c:pt>
                <c:pt idx="133">
                  <c:v>0.11074304999783635</c:v>
                </c:pt>
                <c:pt idx="140">
                  <c:v>0.10318378000374651</c:v>
                </c:pt>
                <c:pt idx="141">
                  <c:v>0.11791705999348778</c:v>
                </c:pt>
                <c:pt idx="143">
                  <c:v>0.10485798999434337</c:v>
                </c:pt>
                <c:pt idx="144">
                  <c:v>9.9916259998281021E-2</c:v>
                </c:pt>
                <c:pt idx="145">
                  <c:v>0.10310788999777287</c:v>
                </c:pt>
                <c:pt idx="146">
                  <c:v>0.10991546000150265</c:v>
                </c:pt>
                <c:pt idx="147">
                  <c:v>9.8782100001699291E-2</c:v>
                </c:pt>
                <c:pt idx="150">
                  <c:v>9.4898640003520995E-2</c:v>
                </c:pt>
                <c:pt idx="151">
                  <c:v>9.8898639997059945E-2</c:v>
                </c:pt>
                <c:pt idx="152">
                  <c:v>0.10789864000253147</c:v>
                </c:pt>
                <c:pt idx="153">
                  <c:v>0.10322363000159385</c:v>
                </c:pt>
                <c:pt idx="154">
                  <c:v>9.9765279999701306E-2</c:v>
                </c:pt>
                <c:pt idx="155">
                  <c:v>0.1000902700034203</c:v>
                </c:pt>
                <c:pt idx="156">
                  <c:v>0.10809027000505012</c:v>
                </c:pt>
                <c:pt idx="157">
                  <c:v>0.10695690999273211</c:v>
                </c:pt>
                <c:pt idx="158">
                  <c:v>9.7931880001851823E-2</c:v>
                </c:pt>
                <c:pt idx="159">
                  <c:v>0.10144849999778671</c:v>
                </c:pt>
                <c:pt idx="160">
                  <c:v>0.10199014999670908</c:v>
                </c:pt>
                <c:pt idx="161">
                  <c:v>9.8139929999888409E-2</c:v>
                </c:pt>
                <c:pt idx="162">
                  <c:v>9.5356589998118579E-2</c:v>
                </c:pt>
                <c:pt idx="163">
                  <c:v>0.10489823999523651</c:v>
                </c:pt>
                <c:pt idx="164">
                  <c:v>0.10254821999842534</c:v>
                </c:pt>
                <c:pt idx="165">
                  <c:v>9.9398040001688059E-2</c:v>
                </c:pt>
                <c:pt idx="166">
                  <c:v>9.2647940000460949E-2</c:v>
                </c:pt>
                <c:pt idx="167">
                  <c:v>0.10295611000037752</c:v>
                </c:pt>
                <c:pt idx="168">
                  <c:v>9.7855990003154147E-2</c:v>
                </c:pt>
                <c:pt idx="169">
                  <c:v>9.8180979999597184E-2</c:v>
                </c:pt>
                <c:pt idx="170">
                  <c:v>9.9397639998642262E-2</c:v>
                </c:pt>
                <c:pt idx="171">
                  <c:v>9.550596999906702E-2</c:v>
                </c:pt>
                <c:pt idx="172">
                  <c:v>9.7105890003149398E-2</c:v>
                </c:pt>
                <c:pt idx="173">
                  <c:v>0.10043087999656564</c:v>
                </c:pt>
                <c:pt idx="174">
                  <c:v>9.3622510001296178E-2</c:v>
                </c:pt>
                <c:pt idx="175">
                  <c:v>9.5764080004300922E-2</c:v>
                </c:pt>
                <c:pt idx="176">
                  <c:v>9.1089070003363304E-2</c:v>
                </c:pt>
                <c:pt idx="177">
                  <c:v>9.9222030003147665E-2</c:v>
                </c:pt>
                <c:pt idx="178">
                  <c:v>9.9796919996151701E-2</c:v>
                </c:pt>
                <c:pt idx="179">
                  <c:v>9.2663559997163247E-2</c:v>
                </c:pt>
                <c:pt idx="186">
                  <c:v>9.8105090000899509E-2</c:v>
                </c:pt>
                <c:pt idx="188">
                  <c:v>9.4313140005397145E-2</c:v>
                </c:pt>
                <c:pt idx="189">
                  <c:v>9.4012779998593032E-2</c:v>
                </c:pt>
                <c:pt idx="190">
                  <c:v>9.4779300001391675E-2</c:v>
                </c:pt>
                <c:pt idx="191">
                  <c:v>9.5104289997834712E-2</c:v>
                </c:pt>
                <c:pt idx="192">
                  <c:v>9.3837569998868275E-2</c:v>
                </c:pt>
                <c:pt idx="193">
                  <c:v>9.6837569995841477E-2</c:v>
                </c:pt>
                <c:pt idx="195">
                  <c:v>9.1762480005854741E-2</c:v>
                </c:pt>
                <c:pt idx="196">
                  <c:v>9.5954109994636383E-2</c:v>
                </c:pt>
                <c:pt idx="197">
                  <c:v>9.4604090001666918E-2</c:v>
                </c:pt>
                <c:pt idx="198">
                  <c:v>9.3229040001460817E-2</c:v>
                </c:pt>
                <c:pt idx="199">
                  <c:v>9.433736999926623E-2</c:v>
                </c:pt>
                <c:pt idx="200">
                  <c:v>9.1587269991578069E-2</c:v>
                </c:pt>
                <c:pt idx="201">
                  <c:v>9.1912260002573021E-2</c:v>
                </c:pt>
                <c:pt idx="202">
                  <c:v>9.1778899994096719E-2</c:v>
                </c:pt>
                <c:pt idx="203">
                  <c:v>9.5103890002064873E-2</c:v>
                </c:pt>
                <c:pt idx="204">
                  <c:v>9.6053829998709261E-2</c:v>
                </c:pt>
                <c:pt idx="205">
                  <c:v>9.1487149999011308E-2</c:v>
                </c:pt>
                <c:pt idx="206">
                  <c:v>9.2628719998174347E-2</c:v>
                </c:pt>
                <c:pt idx="207">
                  <c:v>9.4528599998739082E-2</c:v>
                </c:pt>
                <c:pt idx="208">
                  <c:v>9.1745259996969253E-2</c:v>
                </c:pt>
                <c:pt idx="209">
                  <c:v>9.3070249997253995E-2</c:v>
                </c:pt>
                <c:pt idx="210">
                  <c:v>9.0911859995685518E-2</c:v>
                </c:pt>
                <c:pt idx="211">
                  <c:v>8.5236849998182151E-2</c:v>
                </c:pt>
                <c:pt idx="212">
                  <c:v>8.2778500000131316E-2</c:v>
                </c:pt>
                <c:pt idx="213">
                  <c:v>9.3103489998611622E-2</c:v>
                </c:pt>
                <c:pt idx="214">
                  <c:v>9.1970129993569572E-2</c:v>
                </c:pt>
                <c:pt idx="216">
                  <c:v>9.3053429998690262E-2</c:v>
                </c:pt>
                <c:pt idx="217">
                  <c:v>9.0895039997121785E-2</c:v>
                </c:pt>
                <c:pt idx="218">
                  <c:v>8.7303330001304857E-2</c:v>
                </c:pt>
                <c:pt idx="219">
                  <c:v>9.0794919997279067E-2</c:v>
                </c:pt>
                <c:pt idx="220">
                  <c:v>9.2336570000043139E-2</c:v>
                </c:pt>
                <c:pt idx="221">
                  <c:v>9.0203209998435341E-2</c:v>
                </c:pt>
                <c:pt idx="222">
                  <c:v>8.8394840000546537E-2</c:v>
                </c:pt>
                <c:pt idx="223">
                  <c:v>8.6185989996010903E-2</c:v>
                </c:pt>
                <c:pt idx="224">
                  <c:v>8.5244260000763461E-2</c:v>
                </c:pt>
                <c:pt idx="225">
                  <c:v>8.6110899996128865E-2</c:v>
                </c:pt>
                <c:pt idx="226">
                  <c:v>8.9110899993102066E-2</c:v>
                </c:pt>
                <c:pt idx="227">
                  <c:v>8.4219229996961076E-2</c:v>
                </c:pt>
                <c:pt idx="228">
                  <c:v>8.362751999811735E-2</c:v>
                </c:pt>
                <c:pt idx="229">
                  <c:v>8.5627519998524804E-2</c:v>
                </c:pt>
                <c:pt idx="230">
                  <c:v>8.6627520002366509E-2</c:v>
                </c:pt>
                <c:pt idx="231">
                  <c:v>8.4360799999558367E-2</c:v>
                </c:pt>
                <c:pt idx="232">
                  <c:v>8.9227440003014635E-2</c:v>
                </c:pt>
                <c:pt idx="233">
                  <c:v>8.6419070001284126E-2</c:v>
                </c:pt>
                <c:pt idx="234">
                  <c:v>8.4343979993718676E-2</c:v>
                </c:pt>
                <c:pt idx="235">
                  <c:v>8.5343979997560382E-2</c:v>
                </c:pt>
                <c:pt idx="236">
                  <c:v>9.1343979991506785E-2</c:v>
                </c:pt>
                <c:pt idx="237">
                  <c:v>9.2343979995348491E-2</c:v>
                </c:pt>
                <c:pt idx="238">
                  <c:v>8.8452309995773248E-2</c:v>
                </c:pt>
                <c:pt idx="239">
                  <c:v>8.4918870001274627E-2</c:v>
                </c:pt>
                <c:pt idx="240">
                  <c:v>8.9360399993893225E-2</c:v>
                </c:pt>
                <c:pt idx="241">
                  <c:v>8.455202999903122E-2</c:v>
                </c:pt>
                <c:pt idx="242">
                  <c:v>7.9877019998093601E-2</c:v>
                </c:pt>
                <c:pt idx="243">
                  <c:v>8.3009980000497308E-2</c:v>
                </c:pt>
                <c:pt idx="244">
                  <c:v>8.3226640002976637E-2</c:v>
                </c:pt>
                <c:pt idx="245">
                  <c:v>8.1151549995411187E-2</c:v>
                </c:pt>
                <c:pt idx="246">
                  <c:v>7.9476539998722728E-2</c:v>
                </c:pt>
                <c:pt idx="247">
                  <c:v>7.978471000387799E-2</c:v>
                </c:pt>
                <c:pt idx="248">
                  <c:v>8.6784710001666099E-2</c:v>
                </c:pt>
                <c:pt idx="249">
                  <c:v>8.1651349995809142E-2</c:v>
                </c:pt>
                <c:pt idx="250">
                  <c:v>8.5651349996624049E-2</c:v>
                </c:pt>
                <c:pt idx="251">
                  <c:v>8.1842979998327792E-2</c:v>
                </c:pt>
                <c:pt idx="252">
                  <c:v>8.7034609998227097E-2</c:v>
                </c:pt>
                <c:pt idx="253">
                  <c:v>8.2226240003365092E-2</c:v>
                </c:pt>
                <c:pt idx="254">
                  <c:v>8.1092879998323042E-2</c:v>
                </c:pt>
                <c:pt idx="255">
                  <c:v>8.1417869994766079E-2</c:v>
                </c:pt>
                <c:pt idx="256">
                  <c:v>8.741786999598844E-2</c:v>
                </c:pt>
                <c:pt idx="257">
                  <c:v>7.7609499996469822E-2</c:v>
                </c:pt>
                <c:pt idx="258">
                  <c:v>8.3917670002847444E-2</c:v>
                </c:pt>
                <c:pt idx="259">
                  <c:v>7.9975939996074885E-2</c:v>
                </c:pt>
                <c:pt idx="260">
                  <c:v>8.0167569998593535E-2</c:v>
                </c:pt>
                <c:pt idx="261">
                  <c:v>7.2284109999600332E-2</c:v>
                </c:pt>
                <c:pt idx="263">
                  <c:v>7.8284110000822693E-2</c:v>
                </c:pt>
                <c:pt idx="264">
                  <c:v>7.7150750003056601E-2</c:v>
                </c:pt>
                <c:pt idx="265">
                  <c:v>7.8150749999622349E-2</c:v>
                </c:pt>
                <c:pt idx="266">
                  <c:v>7.9475739992631134E-2</c:v>
                </c:pt>
                <c:pt idx="267">
                  <c:v>7.512571999541251E-2</c:v>
                </c:pt>
                <c:pt idx="268">
                  <c:v>7.8342379994865041E-2</c:v>
                </c:pt>
                <c:pt idx="269">
                  <c:v>8.0342379995272495E-2</c:v>
                </c:pt>
                <c:pt idx="270">
                  <c:v>7.4992360001488123E-2</c:v>
                </c:pt>
                <c:pt idx="271">
                  <c:v>7.6992360001895577E-2</c:v>
                </c:pt>
                <c:pt idx="272">
                  <c:v>7.8209020000940654E-2</c:v>
                </c:pt>
                <c:pt idx="273">
                  <c:v>7.7592280002136249E-2</c:v>
                </c:pt>
                <c:pt idx="274">
                  <c:v>8.6458919999131467E-2</c:v>
                </c:pt>
                <c:pt idx="275">
                  <c:v>7.7650549996178597E-2</c:v>
                </c:pt>
                <c:pt idx="276">
                  <c:v>7.6167169994732831E-2</c:v>
                </c:pt>
                <c:pt idx="277">
                  <c:v>6.2916870003391523E-2</c:v>
                </c:pt>
                <c:pt idx="278">
                  <c:v>6.5916870000364725E-2</c:v>
                </c:pt>
                <c:pt idx="279">
                  <c:v>7.2416669994709082E-2</c:v>
                </c:pt>
                <c:pt idx="280">
                  <c:v>7.728330999816535E-2</c:v>
                </c:pt>
                <c:pt idx="281">
                  <c:v>6.960830000025453E-2</c:v>
                </c:pt>
                <c:pt idx="282">
                  <c:v>7.4474940003710799E-2</c:v>
                </c:pt>
                <c:pt idx="283">
                  <c:v>6.5666570000757929E-2</c:v>
                </c:pt>
                <c:pt idx="284">
                  <c:v>7.5266489999194164E-2</c:v>
                </c:pt>
                <c:pt idx="285">
                  <c:v>7.4324759996670764E-2</c:v>
                </c:pt>
                <c:pt idx="286">
                  <c:v>7.2624720000021625E-2</c:v>
                </c:pt>
                <c:pt idx="287">
                  <c:v>6.922463999944739E-2</c:v>
                </c:pt>
                <c:pt idx="288">
                  <c:v>7.4298929997894447E-2</c:v>
                </c:pt>
                <c:pt idx="289">
                  <c:v>7.1440500003518537E-2</c:v>
                </c:pt>
                <c:pt idx="290">
                  <c:v>6.1265290001756512E-2</c:v>
                </c:pt>
                <c:pt idx="291">
                  <c:v>6.226528999832226E-2</c:v>
                </c:pt>
                <c:pt idx="292">
                  <c:v>5.9298530002706684E-2</c:v>
                </c:pt>
                <c:pt idx="293">
                  <c:v>6.5398250000725966E-2</c:v>
                </c:pt>
                <c:pt idx="294">
                  <c:v>5.6373219995293766E-2</c:v>
                </c:pt>
                <c:pt idx="295">
                  <c:v>6.4564849999442231E-2</c:v>
                </c:pt>
                <c:pt idx="296">
                  <c:v>6.0223039996344596E-2</c:v>
                </c:pt>
                <c:pt idx="297">
                  <c:v>6.1631329997908324E-2</c:v>
                </c:pt>
                <c:pt idx="299">
                  <c:v>6.0606299994105939E-2</c:v>
                </c:pt>
                <c:pt idx="300">
                  <c:v>6.4606299994920846E-2</c:v>
                </c:pt>
                <c:pt idx="301">
                  <c:v>6.09144699992612E-2</c:v>
                </c:pt>
                <c:pt idx="302">
                  <c:v>5.805604000488529E-2</c:v>
                </c:pt>
                <c:pt idx="303">
                  <c:v>5.854762999661034E-2</c:v>
                </c:pt>
                <c:pt idx="304">
                  <c:v>5.9547629993176088E-2</c:v>
                </c:pt>
                <c:pt idx="305">
                  <c:v>5.7414269998844247E-2</c:v>
                </c:pt>
                <c:pt idx="306">
                  <c:v>5.7739259995287284E-2</c:v>
                </c:pt>
                <c:pt idx="307">
                  <c:v>5.6822560000000522E-2</c:v>
                </c:pt>
                <c:pt idx="308">
                  <c:v>6.0880830002133735E-2</c:v>
                </c:pt>
                <c:pt idx="309">
                  <c:v>5.6163970002671704E-2</c:v>
                </c:pt>
                <c:pt idx="310">
                  <c:v>5.5380630001309328E-2</c:v>
                </c:pt>
                <c:pt idx="311">
                  <c:v>5.3355600000941195E-2</c:v>
                </c:pt>
                <c:pt idx="312">
                  <c:v>5.6222239996714052E-2</c:v>
                </c:pt>
                <c:pt idx="313">
                  <c:v>5.6872219996876083E-2</c:v>
                </c:pt>
                <c:pt idx="314">
                  <c:v>5.1955520000774413E-2</c:v>
                </c:pt>
                <c:pt idx="315">
                  <c:v>5.9280510002281517E-2</c:v>
                </c:pt>
                <c:pt idx="316">
                  <c:v>6.1930489995575044E-2</c:v>
                </c:pt>
                <c:pt idx="317">
                  <c:v>5.8855399998719804E-2</c:v>
                </c:pt>
                <c:pt idx="318">
                  <c:v>5.4588680002780166E-2</c:v>
                </c:pt>
                <c:pt idx="319">
                  <c:v>5.5671980000624899E-2</c:v>
                </c:pt>
                <c:pt idx="320">
                  <c:v>5.378031000145711E-2</c:v>
                </c:pt>
                <c:pt idx="321">
                  <c:v>4.9055240000598133E-2</c:v>
                </c:pt>
                <c:pt idx="322">
                  <c:v>5.5921880004461855E-2</c:v>
                </c:pt>
                <c:pt idx="323">
                  <c:v>6.3746669999090955E-2</c:v>
                </c:pt>
                <c:pt idx="324">
                  <c:v>5.627970999921672E-2</c:v>
                </c:pt>
                <c:pt idx="325">
                  <c:v>4.8146349996386562E-2</c:v>
                </c:pt>
                <c:pt idx="326">
                  <c:v>5.2337979999720119E-2</c:v>
                </c:pt>
                <c:pt idx="327">
                  <c:v>7.5554640003247187E-2</c:v>
                </c:pt>
                <c:pt idx="328">
                  <c:v>7.6554639999812935E-2</c:v>
                </c:pt>
                <c:pt idx="329">
                  <c:v>8.0554640000627842E-2</c:v>
                </c:pt>
                <c:pt idx="330">
                  <c:v>4.8662970002624206E-2</c:v>
                </c:pt>
                <c:pt idx="331">
                  <c:v>5.461290999664925E-2</c:v>
                </c:pt>
                <c:pt idx="332">
                  <c:v>5.6454520003171638E-2</c:v>
                </c:pt>
                <c:pt idx="333">
                  <c:v>5.4671179997967556E-2</c:v>
                </c:pt>
                <c:pt idx="334">
                  <c:v>5.5671180001809262E-2</c:v>
                </c:pt>
                <c:pt idx="335">
                  <c:v>4.899617000046419E-2</c:v>
                </c:pt>
                <c:pt idx="336">
                  <c:v>5.059608999727061E-2</c:v>
                </c:pt>
                <c:pt idx="337">
                  <c:v>4.8704419998102821E-2</c:v>
                </c:pt>
                <c:pt idx="338">
                  <c:v>5.0221039993630257E-2</c:v>
                </c:pt>
                <c:pt idx="339">
                  <c:v>4.8362610003096052E-2</c:v>
                </c:pt>
                <c:pt idx="340">
                  <c:v>4.3495570003869943E-2</c:v>
                </c:pt>
                <c:pt idx="341">
                  <c:v>4.7470539997448213E-2</c:v>
                </c:pt>
                <c:pt idx="342">
                  <c:v>4.9420479997934308E-2</c:v>
                </c:pt>
                <c:pt idx="343">
                  <c:v>4.0395449992502108E-2</c:v>
                </c:pt>
                <c:pt idx="344">
                  <c:v>4.9395449997973628E-2</c:v>
                </c:pt>
                <c:pt idx="345">
                  <c:v>4.9803740002971608E-2</c:v>
                </c:pt>
                <c:pt idx="346">
                  <c:v>4.9453719999291934E-2</c:v>
                </c:pt>
                <c:pt idx="347">
                  <c:v>4.5778710002196021E-2</c:v>
                </c:pt>
                <c:pt idx="348">
                  <c:v>4.932035999809159E-2</c:v>
                </c:pt>
                <c:pt idx="349">
                  <c:v>4.8537019996729214E-2</c:v>
                </c:pt>
                <c:pt idx="350">
                  <c:v>4.3570260000706185E-2</c:v>
                </c:pt>
                <c:pt idx="351">
                  <c:v>4.578691999631701E-2</c:v>
                </c:pt>
                <c:pt idx="352">
                  <c:v>4.874466999899596E-2</c:v>
                </c:pt>
                <c:pt idx="353">
                  <c:v>5.2744669999810867E-2</c:v>
                </c:pt>
                <c:pt idx="354">
                  <c:v>4.5511190000979695E-2</c:v>
                </c:pt>
                <c:pt idx="355">
                  <c:v>4.356945999461459E-2</c:v>
                </c:pt>
                <c:pt idx="356">
                  <c:v>4.3111109996971209E-2</c:v>
                </c:pt>
                <c:pt idx="357">
                  <c:v>4.611110999394441E-2</c:v>
                </c:pt>
                <c:pt idx="358">
                  <c:v>4.8111109994351864E-2</c:v>
                </c:pt>
                <c:pt idx="359">
                  <c:v>4.8111109994351864E-2</c:v>
                </c:pt>
                <c:pt idx="360">
                  <c:v>5.0111109994759317E-2</c:v>
                </c:pt>
                <c:pt idx="361">
                  <c:v>5.0111109994759317E-2</c:v>
                </c:pt>
                <c:pt idx="362">
                  <c:v>5.1111109998601023E-2</c:v>
                </c:pt>
                <c:pt idx="363">
                  <c:v>5.511110999941593E-2</c:v>
                </c:pt>
                <c:pt idx="364">
                  <c:v>4.3436100000690203E-2</c:v>
                </c:pt>
                <c:pt idx="365">
                  <c:v>4.765276000398444E-2</c:v>
                </c:pt>
                <c:pt idx="366">
                  <c:v>4.7844389999227133E-2</c:v>
                </c:pt>
                <c:pt idx="367">
                  <c:v>4.395271999965189E-2</c:v>
                </c:pt>
                <c:pt idx="368">
                  <c:v>4.3902659999730531E-2</c:v>
                </c:pt>
                <c:pt idx="369">
                  <c:v>4.1010989996721037E-2</c:v>
                </c:pt>
                <c:pt idx="370">
                  <c:v>4.2010990000562742E-2</c:v>
                </c:pt>
                <c:pt idx="371">
                  <c:v>4.1877629999362398E-2</c:v>
                </c:pt>
                <c:pt idx="372">
                  <c:v>4.3977349996566772E-2</c:v>
                </c:pt>
                <c:pt idx="373">
                  <c:v>3.952720999950543E-2</c:v>
                </c:pt>
                <c:pt idx="374">
                  <c:v>3.5993769997730851E-2</c:v>
                </c:pt>
                <c:pt idx="375">
                  <c:v>3.8643749998300336E-2</c:v>
                </c:pt>
                <c:pt idx="376">
                  <c:v>3.9052039996022359E-2</c:v>
                </c:pt>
                <c:pt idx="377">
                  <c:v>4.2568659999233205E-2</c:v>
                </c:pt>
                <c:pt idx="378">
                  <c:v>3.8785320000897627E-2</c:v>
                </c:pt>
                <c:pt idx="379">
                  <c:v>3.9785319997463375E-2</c:v>
                </c:pt>
                <c:pt idx="380">
                  <c:v>4.0785320001305081E-2</c:v>
                </c:pt>
                <c:pt idx="381">
                  <c:v>4.1785319997870829E-2</c:v>
                </c:pt>
                <c:pt idx="382">
                  <c:v>3.5651960002724081E-2</c:v>
                </c:pt>
                <c:pt idx="383">
                  <c:v>4.1760289997910149E-2</c:v>
                </c:pt>
                <c:pt idx="384">
                  <c:v>4.1993369995907415E-2</c:v>
                </c:pt>
                <c:pt idx="385">
                  <c:v>5.1318359997821972E-2</c:v>
                </c:pt>
                <c:pt idx="386">
                  <c:v>3.9185000001452863E-2</c:v>
                </c:pt>
                <c:pt idx="387">
                  <c:v>3.8268299998890143E-2</c:v>
                </c:pt>
                <c:pt idx="388">
                  <c:v>3.4509590004745405E-2</c:v>
                </c:pt>
                <c:pt idx="389">
                  <c:v>3.7492769995878916E-2</c:v>
                </c:pt>
                <c:pt idx="390">
                  <c:v>3.8492769992444664E-2</c:v>
                </c:pt>
                <c:pt idx="391">
                  <c:v>3.7684399998397566E-2</c:v>
                </c:pt>
                <c:pt idx="392">
                  <c:v>3.5767699999269098E-2</c:v>
                </c:pt>
                <c:pt idx="393">
                  <c:v>3.2876030003535561E-2</c:v>
                </c:pt>
                <c:pt idx="394">
                  <c:v>3.7634339998476207E-2</c:v>
                </c:pt>
                <c:pt idx="395">
                  <c:v>3.4825970004021656E-2</c:v>
                </c:pt>
                <c:pt idx="396">
                  <c:v>3.4150959996622987E-2</c:v>
                </c:pt>
                <c:pt idx="397">
                  <c:v>3.288423999765655E-2</c:v>
                </c:pt>
                <c:pt idx="398">
                  <c:v>3.3859210001537576E-2</c:v>
                </c:pt>
                <c:pt idx="399">
                  <c:v>3.6325770000985358E-2</c:v>
                </c:pt>
                <c:pt idx="400">
                  <c:v>3.0575669996323995E-2</c:v>
                </c:pt>
                <c:pt idx="401">
                  <c:v>3.3900659997016191E-2</c:v>
                </c:pt>
                <c:pt idx="402">
                  <c:v>4.0017200000875164E-2</c:v>
                </c:pt>
                <c:pt idx="403">
                  <c:v>3.0008589994395152E-2</c:v>
                </c:pt>
                <c:pt idx="404">
                  <c:v>3.5008589999051765E-2</c:v>
                </c:pt>
                <c:pt idx="405">
                  <c:v>3.8008589996024966E-2</c:v>
                </c:pt>
                <c:pt idx="406">
                  <c:v>2.9091889999108389E-2</c:v>
                </c:pt>
                <c:pt idx="407">
                  <c:v>3.0958529998315498E-2</c:v>
                </c:pt>
                <c:pt idx="408">
                  <c:v>3.39585299952887E-2</c:v>
                </c:pt>
                <c:pt idx="409">
                  <c:v>3.6016800004290417E-2</c:v>
                </c:pt>
                <c:pt idx="410">
                  <c:v>3.801680000469787E-2</c:v>
                </c:pt>
                <c:pt idx="411">
                  <c:v>3.3666780000203289E-2</c:v>
                </c:pt>
                <c:pt idx="412">
                  <c:v>3.4941710000566673E-2</c:v>
                </c:pt>
                <c:pt idx="413">
                  <c:v>2.9783319994749036E-2</c:v>
                </c:pt>
                <c:pt idx="414">
                  <c:v>2.7108310001494829E-2</c:v>
                </c:pt>
                <c:pt idx="415">
                  <c:v>3.5441509993688669E-2</c:v>
                </c:pt>
                <c:pt idx="416">
                  <c:v>3.1633139995392412E-2</c:v>
                </c:pt>
                <c:pt idx="417">
                  <c:v>2.4208030001318548E-2</c:v>
                </c:pt>
                <c:pt idx="418">
                  <c:v>2.7349600000889041E-2</c:v>
                </c:pt>
                <c:pt idx="419">
                  <c:v>3.4149359998991713E-2</c:v>
                </c:pt>
                <c:pt idx="420">
                  <c:v>2.1015999998780899E-2</c:v>
                </c:pt>
                <c:pt idx="421">
                  <c:v>2.9016000000410713E-2</c:v>
                </c:pt>
                <c:pt idx="422">
                  <c:v>2.3882640001829714E-2</c:v>
                </c:pt>
                <c:pt idx="423">
                  <c:v>4.3882639998628292E-2</c:v>
                </c:pt>
                <c:pt idx="424">
                  <c:v>2.5990969996200874E-2</c:v>
                </c:pt>
                <c:pt idx="425">
                  <c:v>2.9207630002929363E-2</c:v>
                </c:pt>
                <c:pt idx="426">
                  <c:v>2.9399259998172056E-2</c:v>
                </c:pt>
                <c:pt idx="427">
                  <c:v>2.9107510003086645E-2</c:v>
                </c:pt>
                <c:pt idx="428">
                  <c:v>3.432417000294663E-2</c:v>
                </c:pt>
                <c:pt idx="429">
                  <c:v>2.0382439994136803E-2</c:v>
                </c:pt>
                <c:pt idx="430">
                  <c:v>2.8382439995766617E-2</c:v>
                </c:pt>
                <c:pt idx="431">
                  <c:v>3.5382440000830684E-2</c:v>
                </c:pt>
                <c:pt idx="432">
                  <c:v>2.4115719999826979E-2</c:v>
                </c:pt>
                <c:pt idx="433">
                  <c:v>1.2440710001101252E-2</c:v>
                </c:pt>
                <c:pt idx="434">
                  <c:v>1.8440710002323613E-2</c:v>
                </c:pt>
                <c:pt idx="435">
                  <c:v>3.0557250000128988E-2</c:v>
                </c:pt>
                <c:pt idx="436">
                  <c:v>2.8940509997482877E-2</c:v>
                </c:pt>
                <c:pt idx="437">
                  <c:v>2.0323769997048657E-2</c:v>
                </c:pt>
                <c:pt idx="438">
                  <c:v>2.8323769998678472E-2</c:v>
                </c:pt>
                <c:pt idx="439">
                  <c:v>2.8323769998678472E-2</c:v>
                </c:pt>
                <c:pt idx="440">
                  <c:v>2.8190409997478127E-2</c:v>
                </c:pt>
                <c:pt idx="441">
                  <c:v>2.8190409997478127E-2</c:v>
                </c:pt>
                <c:pt idx="442">
                  <c:v>2.6823569998668972E-2</c:v>
                </c:pt>
                <c:pt idx="443">
                  <c:v>2.6823569998668972E-2</c:v>
                </c:pt>
                <c:pt idx="444">
                  <c:v>1.9690209992404561E-2</c:v>
                </c:pt>
                <c:pt idx="445">
                  <c:v>1.9690209992404561E-2</c:v>
                </c:pt>
                <c:pt idx="446">
                  <c:v>2.4073469998256769E-2</c:v>
                </c:pt>
                <c:pt idx="447">
                  <c:v>2.4073469998256769E-2</c:v>
                </c:pt>
                <c:pt idx="448">
                  <c:v>2.8073469999071676E-2</c:v>
                </c:pt>
                <c:pt idx="449">
                  <c:v>2.8073469999071676E-2</c:v>
                </c:pt>
                <c:pt idx="450">
                  <c:v>1.6940109999268316E-2</c:v>
                </c:pt>
                <c:pt idx="451">
                  <c:v>1.6940109999268316E-2</c:v>
                </c:pt>
                <c:pt idx="452">
                  <c:v>2.1323369997844566E-2</c:v>
                </c:pt>
                <c:pt idx="453">
                  <c:v>2.1323369997844566E-2</c:v>
                </c:pt>
                <c:pt idx="454">
                  <c:v>2.4839989993779454E-2</c:v>
                </c:pt>
                <c:pt idx="455">
                  <c:v>2.4839989993779454E-2</c:v>
                </c:pt>
                <c:pt idx="456">
                  <c:v>2.2923290001926944E-2</c:v>
                </c:pt>
                <c:pt idx="457">
                  <c:v>2.2923290001926944E-2</c:v>
                </c:pt>
                <c:pt idx="458">
                  <c:v>2.7981560000625905E-2</c:v>
                </c:pt>
                <c:pt idx="459">
                  <c:v>2.7981560000625905E-2</c:v>
                </c:pt>
                <c:pt idx="460">
                  <c:v>2.6089890001458116E-2</c:v>
                </c:pt>
                <c:pt idx="461">
                  <c:v>2.6089890001458116E-2</c:v>
                </c:pt>
                <c:pt idx="462">
                  <c:v>2.1414880000520498E-2</c:v>
                </c:pt>
                <c:pt idx="463">
                  <c:v>2.1414880000520498E-2</c:v>
                </c:pt>
                <c:pt idx="464">
                  <c:v>2.1881439999560826E-2</c:v>
                </c:pt>
                <c:pt idx="465">
                  <c:v>2.1881439999560826E-2</c:v>
                </c:pt>
                <c:pt idx="466">
                  <c:v>2.7748079999582842E-2</c:v>
                </c:pt>
                <c:pt idx="467">
                  <c:v>2.7748079999582842E-2</c:v>
                </c:pt>
                <c:pt idx="468">
                  <c:v>2.5723049999214709E-2</c:v>
                </c:pt>
                <c:pt idx="469">
                  <c:v>2.5723049999214709E-2</c:v>
                </c:pt>
                <c:pt idx="470">
                  <c:v>3.1806349994440097E-2</c:v>
                </c:pt>
                <c:pt idx="471">
                  <c:v>3.1806349994440097E-2</c:v>
                </c:pt>
                <c:pt idx="472">
                  <c:v>2.564795999933267E-2</c:v>
                </c:pt>
                <c:pt idx="473">
                  <c:v>2.564795999933267E-2</c:v>
                </c:pt>
                <c:pt idx="474">
                  <c:v>2.4047639999480452E-2</c:v>
                </c:pt>
                <c:pt idx="475">
                  <c:v>2.4047639999480452E-2</c:v>
                </c:pt>
                <c:pt idx="476">
                  <c:v>1.8589290004456416E-2</c:v>
                </c:pt>
                <c:pt idx="477">
                  <c:v>1.8589290004456416E-2</c:v>
                </c:pt>
                <c:pt idx="478">
                  <c:v>2.4780919993645512E-2</c:v>
                </c:pt>
                <c:pt idx="479">
                  <c:v>2.4780919993645512E-2</c:v>
                </c:pt>
                <c:pt idx="480">
                  <c:v>2.7997580000374001E-2</c:v>
                </c:pt>
                <c:pt idx="481">
                  <c:v>2.7997580000374001E-2</c:v>
                </c:pt>
                <c:pt idx="482">
                  <c:v>1.8839190001017414E-2</c:v>
                </c:pt>
                <c:pt idx="483">
                  <c:v>1.8839190001017414E-2</c:v>
                </c:pt>
                <c:pt idx="484">
                  <c:v>1.7114120004407596E-2</c:v>
                </c:pt>
                <c:pt idx="485">
                  <c:v>1.7114120004407596E-2</c:v>
                </c:pt>
                <c:pt idx="486">
                  <c:v>1.7114120004407596E-2</c:v>
                </c:pt>
                <c:pt idx="487">
                  <c:v>2.1280720000504516E-2</c:v>
                </c:pt>
                <c:pt idx="488">
                  <c:v>2.1280720000504516E-2</c:v>
                </c:pt>
                <c:pt idx="489">
                  <c:v>1.7497380002168939E-2</c:v>
                </c:pt>
                <c:pt idx="490">
                  <c:v>1.7497380002168939E-2</c:v>
                </c:pt>
                <c:pt idx="491">
                  <c:v>2.2039030001906212E-2</c:v>
                </c:pt>
                <c:pt idx="492">
                  <c:v>2.2039030001906212E-2</c:v>
                </c:pt>
                <c:pt idx="493">
                  <c:v>1.7472349994932301E-2</c:v>
                </c:pt>
                <c:pt idx="494">
                  <c:v>1.7472349994932301E-2</c:v>
                </c:pt>
                <c:pt idx="495">
                  <c:v>1.4230660002795048E-2</c:v>
                </c:pt>
                <c:pt idx="496">
                  <c:v>1.4230660002795048E-2</c:v>
                </c:pt>
                <c:pt idx="497">
                  <c:v>1.723065999976825E-2</c:v>
                </c:pt>
                <c:pt idx="498">
                  <c:v>1.723065999976825E-2</c:v>
                </c:pt>
                <c:pt idx="499">
                  <c:v>2.1338989994546864E-2</c:v>
                </c:pt>
                <c:pt idx="500">
                  <c:v>2.1338989994546864E-2</c:v>
                </c:pt>
                <c:pt idx="501">
                  <c:v>1.5988970000762492E-2</c:v>
                </c:pt>
                <c:pt idx="502">
                  <c:v>1.5988970000762492E-2</c:v>
                </c:pt>
                <c:pt idx="503">
                  <c:v>2.1205630000622477E-2</c:v>
                </c:pt>
                <c:pt idx="504">
                  <c:v>2.1205630000622477E-2</c:v>
                </c:pt>
                <c:pt idx="505">
                  <c:v>1.8422289998852648E-2</c:v>
                </c:pt>
                <c:pt idx="506">
                  <c:v>1.8422289998852648E-2</c:v>
                </c:pt>
                <c:pt idx="507">
                  <c:v>1.9530619996658061E-2</c:v>
                </c:pt>
                <c:pt idx="508">
                  <c:v>1.9530619996658061E-2</c:v>
                </c:pt>
                <c:pt idx="509">
                  <c:v>2.2455530001025181E-2</c:v>
                </c:pt>
                <c:pt idx="510">
                  <c:v>2.2455530001025181E-2</c:v>
                </c:pt>
                <c:pt idx="511">
                  <c:v>1.3996779998706188E-2</c:v>
                </c:pt>
                <c:pt idx="512">
                  <c:v>1.3996779998706188E-2</c:v>
                </c:pt>
                <c:pt idx="513">
                  <c:v>1.7996779999521095E-2</c:v>
                </c:pt>
                <c:pt idx="514">
                  <c:v>1.7996779999521095E-2</c:v>
                </c:pt>
                <c:pt idx="515">
                  <c:v>2.3188409999420401E-2</c:v>
                </c:pt>
                <c:pt idx="516">
                  <c:v>2.3188409999420401E-2</c:v>
                </c:pt>
                <c:pt idx="517">
                  <c:v>1.3246679998701438E-2</c:v>
                </c:pt>
                <c:pt idx="518">
                  <c:v>1.3246679998701438E-2</c:v>
                </c:pt>
                <c:pt idx="519">
                  <c:v>1.8954929997562431E-2</c:v>
                </c:pt>
                <c:pt idx="520">
                  <c:v>1.8954929997562431E-2</c:v>
                </c:pt>
                <c:pt idx="521">
                  <c:v>2.1171590000449214E-2</c:v>
                </c:pt>
                <c:pt idx="522">
                  <c:v>2.1171590000449214E-2</c:v>
                </c:pt>
                <c:pt idx="523">
                  <c:v>2.0496580000326503E-2</c:v>
                </c:pt>
                <c:pt idx="524">
                  <c:v>2.0496580000326503E-2</c:v>
                </c:pt>
                <c:pt idx="525">
                  <c:v>1.8821569996362086E-2</c:v>
                </c:pt>
                <c:pt idx="526">
                  <c:v>1.8821569996362086E-2</c:v>
                </c:pt>
                <c:pt idx="527">
                  <c:v>1.1554850003449246E-2</c:v>
                </c:pt>
                <c:pt idx="528">
                  <c:v>2.0663179995608516E-2</c:v>
                </c:pt>
                <c:pt idx="529">
                  <c:v>2.0663179995608516E-2</c:v>
                </c:pt>
                <c:pt idx="530">
                  <c:v>1.7421490003471263E-2</c:v>
                </c:pt>
                <c:pt idx="531">
                  <c:v>1.7421490003471263E-2</c:v>
                </c:pt>
                <c:pt idx="532">
                  <c:v>1.7938109995156992E-2</c:v>
                </c:pt>
                <c:pt idx="533">
                  <c:v>1.7938109995156992E-2</c:v>
                </c:pt>
                <c:pt idx="534">
                  <c:v>1.8263099998875987E-2</c:v>
                </c:pt>
                <c:pt idx="535">
                  <c:v>1.8263099998875987E-2</c:v>
                </c:pt>
                <c:pt idx="536">
                  <c:v>1.7129740001109894E-2</c:v>
                </c:pt>
                <c:pt idx="537">
                  <c:v>1.7129740001109894E-2</c:v>
                </c:pt>
                <c:pt idx="538">
                  <c:v>1.6538030002266169E-2</c:v>
                </c:pt>
                <c:pt idx="539">
                  <c:v>1.6538030002266169E-2</c:v>
                </c:pt>
                <c:pt idx="540">
                  <c:v>1.9512999999278691E-2</c:v>
                </c:pt>
                <c:pt idx="541">
                  <c:v>1.9512999999278691E-2</c:v>
                </c:pt>
                <c:pt idx="542">
                  <c:v>1.5571269999782089E-2</c:v>
                </c:pt>
                <c:pt idx="543">
                  <c:v>1.5571269999782089E-2</c:v>
                </c:pt>
                <c:pt idx="544">
                  <c:v>1.7654570001468528E-2</c:v>
                </c:pt>
                <c:pt idx="545">
                  <c:v>1.7654570001468528E-2</c:v>
                </c:pt>
                <c:pt idx="546">
                  <c:v>1.4304549993539695E-2</c:v>
                </c:pt>
                <c:pt idx="547">
                  <c:v>1.4304549993539695E-2</c:v>
                </c:pt>
                <c:pt idx="548">
                  <c:v>1.1804350004240405E-2</c:v>
                </c:pt>
                <c:pt idx="549">
                  <c:v>1.1804350004240405E-2</c:v>
                </c:pt>
                <c:pt idx="550">
                  <c:v>1.295413000480039E-2</c:v>
                </c:pt>
                <c:pt idx="551">
                  <c:v>1.295413000480039E-2</c:v>
                </c:pt>
                <c:pt idx="552">
                  <c:v>1.2170790003438015E-2</c:v>
                </c:pt>
                <c:pt idx="553">
                  <c:v>1.2170790003438015E-2</c:v>
                </c:pt>
                <c:pt idx="554">
                  <c:v>2.4170789998606779E-2</c:v>
                </c:pt>
                <c:pt idx="555">
                  <c:v>2.4170789998606779E-2</c:v>
                </c:pt>
                <c:pt idx="556">
                  <c:v>1.3820769992889836E-2</c:v>
                </c:pt>
                <c:pt idx="557">
                  <c:v>1.3820769992889836E-2</c:v>
                </c:pt>
                <c:pt idx="558">
                  <c:v>1.1070669999753591E-2</c:v>
                </c:pt>
                <c:pt idx="559">
                  <c:v>1.1070669999753591E-2</c:v>
                </c:pt>
                <c:pt idx="560">
                  <c:v>1.6395659993577283E-2</c:v>
                </c:pt>
                <c:pt idx="561">
                  <c:v>1.6395659993577283E-2</c:v>
                </c:pt>
                <c:pt idx="562">
                  <c:v>1.8612320003740024E-2</c:v>
                </c:pt>
                <c:pt idx="563">
                  <c:v>1.8612320003740024E-2</c:v>
                </c:pt>
                <c:pt idx="564">
                  <c:v>1.2453930001356639E-2</c:v>
                </c:pt>
                <c:pt idx="565">
                  <c:v>1.2453930001356639E-2</c:v>
                </c:pt>
                <c:pt idx="566">
                  <c:v>1.3995579996844754E-2</c:v>
                </c:pt>
                <c:pt idx="567">
                  <c:v>1.3995579996844754E-2</c:v>
                </c:pt>
                <c:pt idx="568">
                  <c:v>1.0595499996270519E-2</c:v>
                </c:pt>
                <c:pt idx="569">
                  <c:v>1.0595499996270519E-2</c:v>
                </c:pt>
                <c:pt idx="570">
                  <c:v>1.9595499994466081E-2</c:v>
                </c:pt>
                <c:pt idx="571">
                  <c:v>1.9595499994466081E-2</c:v>
                </c:pt>
                <c:pt idx="572">
                  <c:v>1.4703829998325091E-2</c:v>
                </c:pt>
                <c:pt idx="573">
                  <c:v>1.4703829998325091E-2</c:v>
                </c:pt>
                <c:pt idx="574">
                  <c:v>2.0712040000944398E-2</c:v>
                </c:pt>
                <c:pt idx="575">
                  <c:v>2.0712040000944398E-2</c:v>
                </c:pt>
                <c:pt idx="576">
                  <c:v>1.0037029998784419E-2</c:v>
                </c:pt>
                <c:pt idx="577">
                  <c:v>1.0037029998784419E-2</c:v>
                </c:pt>
                <c:pt idx="578">
                  <c:v>1.6478559999086428E-2</c:v>
                </c:pt>
                <c:pt idx="579">
                  <c:v>1.6478559999086428E-2</c:v>
                </c:pt>
                <c:pt idx="580">
                  <c:v>1.5703429999120999E-2</c:v>
                </c:pt>
                <c:pt idx="581">
                  <c:v>1.5703429999120999E-2</c:v>
                </c:pt>
                <c:pt idx="582">
                  <c:v>1.5786730000399984E-2</c:v>
                </c:pt>
                <c:pt idx="583">
                  <c:v>1.5786730000399984E-2</c:v>
                </c:pt>
                <c:pt idx="584">
                  <c:v>1.5036630000395235E-2</c:v>
                </c:pt>
                <c:pt idx="585">
                  <c:v>1.5036630000395235E-2</c:v>
                </c:pt>
                <c:pt idx="586">
                  <c:v>7.6866099989274517E-3</c:v>
                </c:pt>
                <c:pt idx="587">
                  <c:v>7.6866099989274517E-3</c:v>
                </c:pt>
                <c:pt idx="588">
                  <c:v>8.4198900003684685E-3</c:v>
                </c:pt>
                <c:pt idx="589">
                  <c:v>8.4198900003684685E-3</c:v>
                </c:pt>
                <c:pt idx="590">
                  <c:v>1.2069869997503702E-2</c:v>
                </c:pt>
                <c:pt idx="591">
                  <c:v>1.2069869997503702E-2</c:v>
                </c:pt>
                <c:pt idx="592">
                  <c:v>1.8286530001205392E-2</c:v>
                </c:pt>
                <c:pt idx="593">
                  <c:v>1.8286530001205392E-2</c:v>
                </c:pt>
                <c:pt idx="594">
                  <c:v>1.1936510003579315E-2</c:v>
                </c:pt>
                <c:pt idx="595">
                  <c:v>1.1936510003579315E-2</c:v>
                </c:pt>
                <c:pt idx="596">
                  <c:v>1.4128139999229461E-2</c:v>
                </c:pt>
                <c:pt idx="597">
                  <c:v>1.4128139999229461E-2</c:v>
                </c:pt>
                <c:pt idx="598">
                  <c:v>1.2994779994187411E-2</c:v>
                </c:pt>
                <c:pt idx="599">
                  <c:v>1.2994779994187411E-2</c:v>
                </c:pt>
                <c:pt idx="600">
                  <c:v>9.078079994651489E-3</c:v>
                </c:pt>
                <c:pt idx="601">
                  <c:v>9.078079994651489E-3</c:v>
                </c:pt>
                <c:pt idx="602">
                  <c:v>8.378040001844056E-3</c:v>
                </c:pt>
                <c:pt idx="603">
                  <c:v>8.378040001844056E-3</c:v>
                </c:pt>
                <c:pt idx="604">
                  <c:v>1.1111319996416569E-2</c:v>
                </c:pt>
                <c:pt idx="605">
                  <c:v>1.1111319996416569E-2</c:v>
                </c:pt>
                <c:pt idx="606">
                  <c:v>1.476130000082776E-2</c:v>
                </c:pt>
                <c:pt idx="607">
                  <c:v>1.476130000082776E-2</c:v>
                </c:pt>
                <c:pt idx="608">
                  <c:v>1.3577880003140308E-2</c:v>
                </c:pt>
                <c:pt idx="609">
                  <c:v>1.3577880003140308E-2</c:v>
                </c:pt>
                <c:pt idx="610">
                  <c:v>1.0552849998930469E-2</c:v>
                </c:pt>
                <c:pt idx="611">
                  <c:v>1.0552849998930469E-2</c:v>
                </c:pt>
                <c:pt idx="612">
                  <c:v>1.0769509994133841E-2</c:v>
                </c:pt>
                <c:pt idx="613">
                  <c:v>1.0769509994133841E-2</c:v>
                </c:pt>
                <c:pt idx="614">
                  <c:v>6.744480000634212E-3</c:v>
                </c:pt>
                <c:pt idx="615">
                  <c:v>6.744480000634212E-3</c:v>
                </c:pt>
                <c:pt idx="616">
                  <c:v>8.211039996240288E-3</c:v>
                </c:pt>
                <c:pt idx="617">
                  <c:v>8.211039996240288E-3</c:v>
                </c:pt>
                <c:pt idx="618">
                  <c:v>9.2110400000819936E-3</c:v>
                </c:pt>
                <c:pt idx="619">
                  <c:v>9.2110400000819936E-3</c:v>
                </c:pt>
                <c:pt idx="620">
                  <c:v>1.3211040000896901E-2</c:v>
                </c:pt>
                <c:pt idx="621">
                  <c:v>1.3211040000896901E-2</c:v>
                </c:pt>
                <c:pt idx="622">
                  <c:v>2.4460939996060915E-2</c:v>
                </c:pt>
                <c:pt idx="623">
                  <c:v>2.4460939996060915E-2</c:v>
                </c:pt>
                <c:pt idx="624">
                  <c:v>1.5094100002897903E-2</c:v>
                </c:pt>
                <c:pt idx="625">
                  <c:v>1.5094100002897903E-2</c:v>
                </c:pt>
                <c:pt idx="626">
                  <c:v>-2.3892800018074922E-3</c:v>
                </c:pt>
                <c:pt idx="627">
                  <c:v>-2.3892800018074922E-3</c:v>
                </c:pt>
                <c:pt idx="628">
                  <c:v>8.1523699991521426E-3</c:v>
                </c:pt>
                <c:pt idx="629">
                  <c:v>1.2185609994048718E-2</c:v>
                </c:pt>
                <c:pt idx="630">
                  <c:v>1.2185609994048718E-2</c:v>
                </c:pt>
                <c:pt idx="631">
                  <c:v>7.2689099979470484E-3</c:v>
                </c:pt>
                <c:pt idx="632">
                  <c:v>7.2689099979470484E-3</c:v>
                </c:pt>
                <c:pt idx="633">
                  <c:v>1.4460539998253807E-2</c:v>
                </c:pt>
                <c:pt idx="634">
                  <c:v>1.4460539998253807E-2</c:v>
                </c:pt>
                <c:pt idx="635">
                  <c:v>1.0493779998796526E-2</c:v>
                </c:pt>
                <c:pt idx="636">
                  <c:v>1.0493779998796526E-2</c:v>
                </c:pt>
                <c:pt idx="637">
                  <c:v>5.7104399966192432E-3</c:v>
                </c:pt>
                <c:pt idx="638">
                  <c:v>5.7104399966192432E-3</c:v>
                </c:pt>
                <c:pt idx="639">
                  <c:v>1.082697999663651E-2</c:v>
                </c:pt>
                <c:pt idx="640">
                  <c:v>1.082697999663651E-2</c:v>
                </c:pt>
                <c:pt idx="641">
                  <c:v>4.2685099979280494E-3</c:v>
                </c:pt>
                <c:pt idx="642">
                  <c:v>4.2685099979280494E-3</c:v>
                </c:pt>
                <c:pt idx="643">
                  <c:v>9.3431999994209036E-3</c:v>
                </c:pt>
                <c:pt idx="644">
                  <c:v>9.3431999994209036E-3</c:v>
                </c:pt>
                <c:pt idx="645">
                  <c:v>2.0268109998141881E-2</c:v>
                </c:pt>
                <c:pt idx="646">
                  <c:v>2.0268109998141881E-2</c:v>
                </c:pt>
                <c:pt idx="647">
                  <c:v>1.2459739999030717E-2</c:v>
                </c:pt>
                <c:pt idx="648">
                  <c:v>1.2459739999030717E-2</c:v>
                </c:pt>
                <c:pt idx="649">
                  <c:v>1.4109719995758496E-2</c:v>
                </c:pt>
                <c:pt idx="650">
                  <c:v>1.4109719995758496E-2</c:v>
                </c:pt>
                <c:pt idx="651">
                  <c:v>1.1434710002504289E-2</c:v>
                </c:pt>
                <c:pt idx="652">
                  <c:v>1.1434710002504289E-2</c:v>
                </c:pt>
                <c:pt idx="653">
                  <c:v>8.7096400020527653E-3</c:v>
                </c:pt>
                <c:pt idx="654">
                  <c:v>8.7096400020527653E-3</c:v>
                </c:pt>
                <c:pt idx="655">
                  <c:v>6.034629994246643E-3</c:v>
                </c:pt>
                <c:pt idx="656">
                  <c:v>6.034629994246643E-3</c:v>
                </c:pt>
                <c:pt idx="657">
                  <c:v>6.6095199945266359E-3</c:v>
                </c:pt>
                <c:pt idx="658">
                  <c:v>6.6095199945266359E-3</c:v>
                </c:pt>
                <c:pt idx="659">
                  <c:v>1.2801149998267647E-2</c:v>
                </c:pt>
                <c:pt idx="660">
                  <c:v>1.2801149998267647E-2</c:v>
                </c:pt>
                <c:pt idx="661">
                  <c:v>1.1884449995704927E-2</c:v>
                </c:pt>
                <c:pt idx="662">
                  <c:v>1.1884449995704927E-2</c:v>
                </c:pt>
                <c:pt idx="663">
                  <c:v>3.1343499940703623E-3</c:v>
                </c:pt>
                <c:pt idx="664">
                  <c:v>3.1343499940703623E-3</c:v>
                </c:pt>
                <c:pt idx="665">
                  <c:v>9.1926200038869865E-3</c:v>
                </c:pt>
                <c:pt idx="666">
                  <c:v>9.1926200038869865E-3</c:v>
                </c:pt>
                <c:pt idx="667">
                  <c:v>9.1926200038869865E-3</c:v>
                </c:pt>
                <c:pt idx="668">
                  <c:v>5.2090400058659725E-3</c:v>
                </c:pt>
                <c:pt idx="669">
                  <c:v>5.2090400058659725E-3</c:v>
                </c:pt>
                <c:pt idx="670">
                  <c:v>9.2422800007625483E-3</c:v>
                </c:pt>
                <c:pt idx="671">
                  <c:v>9.2422800007625483E-3</c:v>
                </c:pt>
                <c:pt idx="672">
                  <c:v>9.1089199995622039E-3</c:v>
                </c:pt>
                <c:pt idx="673">
                  <c:v>9.1089199995622039E-3</c:v>
                </c:pt>
                <c:pt idx="674">
                  <c:v>1.2192219997814391E-2</c:v>
                </c:pt>
                <c:pt idx="675">
                  <c:v>1.2192219997814391E-2</c:v>
                </c:pt>
                <c:pt idx="676">
                  <c:v>1.151720999769168E-2</c:v>
                </c:pt>
                <c:pt idx="677">
                  <c:v>1.151720999769168E-2</c:v>
                </c:pt>
                <c:pt idx="678">
                  <c:v>7.5504499982343987E-3</c:v>
                </c:pt>
                <c:pt idx="679">
                  <c:v>7.5504499982343987E-3</c:v>
                </c:pt>
                <c:pt idx="680">
                  <c:v>1.8092099999194033E-2</c:v>
                </c:pt>
                <c:pt idx="681">
                  <c:v>1.8092099999194033E-2</c:v>
                </c:pt>
                <c:pt idx="682">
                  <c:v>1.5308759997424204E-2</c:v>
                </c:pt>
                <c:pt idx="683">
                  <c:v>1.5308759997424204E-2</c:v>
                </c:pt>
                <c:pt idx="684">
                  <c:v>1.0533629996643867E-2</c:v>
                </c:pt>
                <c:pt idx="685">
                  <c:v>1.0533629996643867E-2</c:v>
                </c:pt>
                <c:pt idx="686">
                  <c:v>-1.3058080003247596E-2</c:v>
                </c:pt>
                <c:pt idx="687">
                  <c:v>-1.3058080003247596E-2</c:v>
                </c:pt>
                <c:pt idx="688">
                  <c:v>-1.3058080003247596E-2</c:v>
                </c:pt>
                <c:pt idx="689">
                  <c:v>-1.3058080003247596E-2</c:v>
                </c:pt>
                <c:pt idx="690">
                  <c:v>-1.2058079999405891E-2</c:v>
                </c:pt>
                <c:pt idx="691">
                  <c:v>-1.2058079999405891E-2</c:v>
                </c:pt>
                <c:pt idx="692">
                  <c:v>-4.0580799977760762E-3</c:v>
                </c:pt>
                <c:pt idx="693">
                  <c:v>-4.0580799977760762E-3</c:v>
                </c:pt>
                <c:pt idx="694">
                  <c:v>-5.8079996961168945E-5</c:v>
                </c:pt>
                <c:pt idx="695">
                  <c:v>-5.8079996961168945E-5</c:v>
                </c:pt>
                <c:pt idx="696">
                  <c:v>2.9419200000120327E-3</c:v>
                </c:pt>
                <c:pt idx="697">
                  <c:v>2.9419200000120327E-3</c:v>
                </c:pt>
                <c:pt idx="698">
                  <c:v>1.1941919998207595E-2</c:v>
                </c:pt>
                <c:pt idx="699">
                  <c:v>1.1941919998207595E-2</c:v>
                </c:pt>
                <c:pt idx="700">
                  <c:v>1.7941919999429956E-2</c:v>
                </c:pt>
                <c:pt idx="701">
                  <c:v>1.7941919999429956E-2</c:v>
                </c:pt>
                <c:pt idx="702">
                  <c:v>9.0001899952767417E-3</c:v>
                </c:pt>
                <c:pt idx="703">
                  <c:v>9.0001899952767417E-3</c:v>
                </c:pt>
                <c:pt idx="704">
                  <c:v>8.0334299927926622E-3</c:v>
                </c:pt>
                <c:pt idx="705">
                  <c:v>8.0334299927926622E-3</c:v>
                </c:pt>
                <c:pt idx="706">
                  <c:v>-6.5821094998682383E-2</c:v>
                </c:pt>
                <c:pt idx="707">
                  <c:v>0</c:v>
                </c:pt>
                <c:pt idx="708">
                  <c:v>5.7080400001723319E-3</c:v>
                </c:pt>
                <c:pt idx="709">
                  <c:v>5.7080400001723319E-3</c:v>
                </c:pt>
                <c:pt idx="710">
                  <c:v>8.2496899995021522E-3</c:v>
                </c:pt>
                <c:pt idx="711">
                  <c:v>8.2496899995021522E-3</c:v>
                </c:pt>
                <c:pt idx="712">
                  <c:v>1.128292999783298E-2</c:v>
                </c:pt>
                <c:pt idx="713">
                  <c:v>1.128292999783298E-2</c:v>
                </c:pt>
                <c:pt idx="714">
                  <c:v>1.4499589997285511E-2</c:v>
                </c:pt>
                <c:pt idx="715">
                  <c:v>1.4499589997285511E-2</c:v>
                </c:pt>
                <c:pt idx="716">
                  <c:v>1.0341200002585538E-2</c:v>
                </c:pt>
                <c:pt idx="717">
                  <c:v>1.0341200002585538E-2</c:v>
                </c:pt>
                <c:pt idx="718">
                  <c:v>1.0707640001783147E-2</c:v>
                </c:pt>
                <c:pt idx="719">
                  <c:v>1.0707640001783147E-2</c:v>
                </c:pt>
                <c:pt idx="720">
                  <c:v>1.1707639998348895E-2</c:v>
                </c:pt>
                <c:pt idx="721">
                  <c:v>1.1707639998348895E-2</c:v>
                </c:pt>
                <c:pt idx="722">
                  <c:v>8.8159699953394011E-3</c:v>
                </c:pt>
                <c:pt idx="723">
                  <c:v>7.3658300025272183E-3</c:v>
                </c:pt>
                <c:pt idx="724">
                  <c:v>7.3658300025272183E-3</c:v>
                </c:pt>
                <c:pt idx="725">
                  <c:v>9.6071199950529262E-3</c:v>
                </c:pt>
                <c:pt idx="726">
                  <c:v>9.6071199950529262E-3</c:v>
                </c:pt>
                <c:pt idx="727">
                  <c:v>1.1398670001653954E-2</c:v>
                </c:pt>
                <c:pt idx="728">
                  <c:v>1.1398670001653954E-2</c:v>
                </c:pt>
                <c:pt idx="729">
                  <c:v>1.526490999822272E-2</c:v>
                </c:pt>
                <c:pt idx="730">
                  <c:v>1.526490999822272E-2</c:v>
                </c:pt>
                <c:pt idx="731">
                  <c:v>9.2062399999122135E-3</c:v>
                </c:pt>
                <c:pt idx="732">
                  <c:v>9.2062399999122135E-3</c:v>
                </c:pt>
                <c:pt idx="733">
                  <c:v>3.2645100000081584E-3</c:v>
                </c:pt>
                <c:pt idx="734">
                  <c:v>3.2645100000081584E-3</c:v>
                </c:pt>
                <c:pt idx="735">
                  <c:v>1.2264509998203721E-2</c:v>
                </c:pt>
                <c:pt idx="736">
                  <c:v>1.2264509998203721E-2</c:v>
                </c:pt>
                <c:pt idx="737">
                  <c:v>9.3810500038671307E-3</c:v>
                </c:pt>
                <c:pt idx="738">
                  <c:v>9.3810500038671307E-3</c:v>
                </c:pt>
                <c:pt idx="739">
                  <c:v>1.287263999984134E-2</c:v>
                </c:pt>
                <c:pt idx="740">
                  <c:v>1.0939120002149139E-2</c:v>
                </c:pt>
                <c:pt idx="741">
                  <c:v>1.0939120002149139E-2</c:v>
                </c:pt>
                <c:pt idx="742">
                  <c:v>5.6723999950918369E-3</c:v>
                </c:pt>
                <c:pt idx="743">
                  <c:v>5.6723999950918369E-3</c:v>
                </c:pt>
                <c:pt idx="744">
                  <c:v>2.3055600031511858E-3</c:v>
                </c:pt>
                <c:pt idx="745">
                  <c:v>2.3055600031511858E-3</c:v>
                </c:pt>
                <c:pt idx="746">
                  <c:v>9.072079999896232E-3</c:v>
                </c:pt>
                <c:pt idx="747">
                  <c:v>9.072079999896232E-3</c:v>
                </c:pt>
                <c:pt idx="749">
                  <c:v>1.1722060000465717E-2</c:v>
                </c:pt>
                <c:pt idx="750">
                  <c:v>1.1722060000465717E-2</c:v>
                </c:pt>
                <c:pt idx="751">
                  <c:v>6.6469699959270656E-3</c:v>
                </c:pt>
                <c:pt idx="752">
                  <c:v>6.6469699959270656E-3</c:v>
                </c:pt>
                <c:pt idx="753">
                  <c:v>9.5969099929789081E-3</c:v>
                </c:pt>
                <c:pt idx="754">
                  <c:v>9.5969099929789081E-3</c:v>
                </c:pt>
                <c:pt idx="755">
                  <c:v>1.1596909993386362E-2</c:v>
                </c:pt>
                <c:pt idx="756">
                  <c:v>1.1596909993386362E-2</c:v>
                </c:pt>
                <c:pt idx="757">
                  <c:v>7.4635499986470677E-3</c:v>
                </c:pt>
                <c:pt idx="758">
                  <c:v>7.4635499986470677E-3</c:v>
                </c:pt>
                <c:pt idx="759">
                  <c:v>1.1438519999501295E-2</c:v>
                </c:pt>
                <c:pt idx="760">
                  <c:v>1.1438519999501295E-2</c:v>
                </c:pt>
                <c:pt idx="761">
                  <c:v>8.688419999089092E-3</c:v>
                </c:pt>
                <c:pt idx="762">
                  <c:v>8.688419999089092E-3</c:v>
                </c:pt>
                <c:pt idx="763">
                  <c:v>1.0129950002010446E-2</c:v>
                </c:pt>
                <c:pt idx="764">
                  <c:v>1.0129950002010446E-2</c:v>
                </c:pt>
                <c:pt idx="765">
                  <c:v>3.2715199995436706E-3</c:v>
                </c:pt>
                <c:pt idx="766">
                  <c:v>3.2715199995436706E-3</c:v>
                </c:pt>
                <c:pt idx="767">
                  <c:v>8.6547800019616261E-3</c:v>
                </c:pt>
                <c:pt idx="768">
                  <c:v>8.6547800019616261E-3</c:v>
                </c:pt>
                <c:pt idx="769">
                  <c:v>6.8377999923541211E-3</c:v>
                </c:pt>
                <c:pt idx="770">
                  <c:v>6.8377999923541211E-3</c:v>
                </c:pt>
                <c:pt idx="771">
                  <c:v>1.5054460003739223E-2</c:v>
                </c:pt>
                <c:pt idx="772">
                  <c:v>1.5054460003739223E-2</c:v>
                </c:pt>
                <c:pt idx="773">
                  <c:v>1.0246089994325303E-2</c:v>
                </c:pt>
                <c:pt idx="774">
                  <c:v>1.0246089994325303E-2</c:v>
                </c:pt>
                <c:pt idx="775">
                  <c:v>-1.4789800043217838E-3</c:v>
                </c:pt>
                <c:pt idx="776">
                  <c:v>-1.4789800043217838E-3</c:v>
                </c:pt>
                <c:pt idx="777">
                  <c:v>1.4712650001456495E-2</c:v>
                </c:pt>
                <c:pt idx="778">
                  <c:v>1.4712650001456495E-2</c:v>
                </c:pt>
                <c:pt idx="779">
                  <c:v>1.4770919995498843E-2</c:v>
                </c:pt>
                <c:pt idx="780">
                  <c:v>1.4770919995498843E-2</c:v>
                </c:pt>
                <c:pt idx="781">
                  <c:v>1.3829190000251401E-2</c:v>
                </c:pt>
                <c:pt idx="782">
                  <c:v>1.3829190000251401E-2</c:v>
                </c:pt>
                <c:pt idx="783">
                  <c:v>8.5957099945517257E-3</c:v>
                </c:pt>
                <c:pt idx="784">
                  <c:v>8.5957099945517257E-3</c:v>
                </c:pt>
                <c:pt idx="785">
                  <c:v>1.5137359994696453E-2</c:v>
                </c:pt>
                <c:pt idx="786">
                  <c:v>1.5137359994696453E-2</c:v>
                </c:pt>
                <c:pt idx="787">
                  <c:v>8.5206200019456446E-3</c:v>
                </c:pt>
                <c:pt idx="788">
                  <c:v>8.5206200019456446E-3</c:v>
                </c:pt>
                <c:pt idx="789">
                  <c:v>1.2520620002760552E-2</c:v>
                </c:pt>
                <c:pt idx="790">
                  <c:v>1.2520620002760552E-2</c:v>
                </c:pt>
                <c:pt idx="791">
                  <c:v>1.368722000188427E-2</c:v>
                </c:pt>
                <c:pt idx="792">
                  <c:v>1.368722000188427E-2</c:v>
                </c:pt>
                <c:pt idx="793">
                  <c:v>2.5538600020809099E-3</c:v>
                </c:pt>
                <c:pt idx="794">
                  <c:v>2.5538600020809099E-3</c:v>
                </c:pt>
                <c:pt idx="795">
                  <c:v>1.0512009997910354E-2</c:v>
                </c:pt>
                <c:pt idx="796">
                  <c:v>1.3436919995001517E-2</c:v>
                </c:pt>
                <c:pt idx="797">
                  <c:v>9.6535800039418973E-3</c:v>
                </c:pt>
                <c:pt idx="798">
                  <c:v>9.6535800039418973E-3</c:v>
                </c:pt>
                <c:pt idx="799">
                  <c:v>1.0495189999346621E-2</c:v>
                </c:pt>
                <c:pt idx="800">
                  <c:v>1.2361829998553731E-2</c:v>
                </c:pt>
                <c:pt idx="801">
                  <c:v>8.420099999057129E-3</c:v>
                </c:pt>
                <c:pt idx="802">
                  <c:v>1.1828390001028311E-2</c:v>
                </c:pt>
                <c:pt idx="803">
                  <c:v>1.1828390001028311E-2</c:v>
                </c:pt>
                <c:pt idx="806">
                  <c:v>7.6950299990130588E-3</c:v>
                </c:pt>
                <c:pt idx="807">
                  <c:v>7.6950299990130588E-3</c:v>
                </c:pt>
                <c:pt idx="808">
                  <c:v>6.9198999990476295E-3</c:v>
                </c:pt>
                <c:pt idx="809">
                  <c:v>1.4594509993912652E-2</c:v>
                </c:pt>
                <c:pt idx="810">
                  <c:v>1.4594509993912652E-2</c:v>
                </c:pt>
                <c:pt idx="811">
                  <c:v>6.9359199987957254E-3</c:v>
                </c:pt>
                <c:pt idx="812">
                  <c:v>5.6691999998292886E-3</c:v>
                </c:pt>
                <c:pt idx="814">
                  <c:v>6.4275100012309849E-3</c:v>
                </c:pt>
                <c:pt idx="815">
                  <c:v>2.5941099956980906E-3</c:v>
                </c:pt>
                <c:pt idx="816">
                  <c:v>4.110730005777441E-3</c:v>
                </c:pt>
                <c:pt idx="817">
                  <c:v>4.2523000010987744E-3</c:v>
                </c:pt>
                <c:pt idx="818">
                  <c:v>4.2523000010987744E-3</c:v>
                </c:pt>
                <c:pt idx="819">
                  <c:v>6.252300001506228E-3</c:v>
                </c:pt>
                <c:pt idx="820">
                  <c:v>5.418900000222493E-3</c:v>
                </c:pt>
                <c:pt idx="821">
                  <c:v>6.5354399994248524E-3</c:v>
                </c:pt>
                <c:pt idx="822">
                  <c:v>2.9437299963319674E-3</c:v>
                </c:pt>
                <c:pt idx="823">
                  <c:v>2.9437299963319674E-3</c:v>
                </c:pt>
                <c:pt idx="824">
                  <c:v>4.6351599958143197E-3</c:v>
                </c:pt>
                <c:pt idx="825">
                  <c:v>2.9351199991651811E-3</c:v>
                </c:pt>
                <c:pt idx="826">
                  <c:v>3.6684000006061979E-3</c:v>
                </c:pt>
                <c:pt idx="827">
                  <c:v>6.6683999975793995E-3</c:v>
                </c:pt>
                <c:pt idx="828">
                  <c:v>-1.1149400015710853E-3</c:v>
                </c:pt>
                <c:pt idx="829">
                  <c:v>3.88505999580957E-3</c:v>
                </c:pt>
                <c:pt idx="830">
                  <c:v>5.5350399998133071E-3</c:v>
                </c:pt>
                <c:pt idx="831">
                  <c:v>6.4016800024546683E-3</c:v>
                </c:pt>
                <c:pt idx="832">
                  <c:v>1.6515800016350113E-3</c:v>
                </c:pt>
                <c:pt idx="833">
                  <c:v>-2.3430002329405397E-5</c:v>
                </c:pt>
                <c:pt idx="834">
                  <c:v>6.0598700001719408E-3</c:v>
                </c:pt>
                <c:pt idx="835">
                  <c:v>4.7681200012448244E-3</c:v>
                </c:pt>
                <c:pt idx="836">
                  <c:v>5.309770000167191E-3</c:v>
                </c:pt>
                <c:pt idx="837">
                  <c:v>4.5954999950481579E-4</c:v>
                </c:pt>
                <c:pt idx="838">
                  <c:v>7.6175399954081513E-3</c:v>
                </c:pt>
                <c:pt idx="839">
                  <c:v>1.4591500003007241E-3</c:v>
                </c:pt>
                <c:pt idx="840">
                  <c:v>3.4591500007081777E-3</c:v>
                </c:pt>
                <c:pt idx="841">
                  <c:v>6.9589499980793335E-3</c:v>
                </c:pt>
                <c:pt idx="842">
                  <c:v>5.825590000313241E-3</c:v>
                </c:pt>
                <c:pt idx="843">
                  <c:v>3.0422499985434115E-3</c:v>
                </c:pt>
                <c:pt idx="846">
                  <c:v>-4.251100035617128E-4</c:v>
                </c:pt>
                <c:pt idx="847">
                  <c:v>-1.0011999984271824E-4</c:v>
                </c:pt>
                <c:pt idx="848">
                  <c:v>2.8247899972484447E-3</c:v>
                </c:pt>
                <c:pt idx="849">
                  <c:v>1.4977999671828002E-4</c:v>
                </c:pt>
                <c:pt idx="851">
                  <c:v>6.1497799979406409E-3</c:v>
                </c:pt>
                <c:pt idx="852">
                  <c:v>3.9413299964508042E-3</c:v>
                </c:pt>
                <c:pt idx="853">
                  <c:v>2.1912299998803064E-3</c:v>
                </c:pt>
                <c:pt idx="854">
                  <c:v>1.5162199997575954E-3</c:v>
                </c:pt>
                <c:pt idx="855">
                  <c:v>4.4743699982063845E-3</c:v>
                </c:pt>
                <c:pt idx="856">
                  <c:v>-5.0590699975145981E-3</c:v>
                </c:pt>
                <c:pt idx="863">
                  <c:v>-2.7176600051461719E-3</c:v>
                </c:pt>
                <c:pt idx="864">
                  <c:v>-2.0927099976688623E-3</c:v>
                </c:pt>
                <c:pt idx="865">
                  <c:v>-2.0927099976688623E-3</c:v>
                </c:pt>
                <c:pt idx="866">
                  <c:v>-3.1928300013532862E-3</c:v>
                </c:pt>
                <c:pt idx="868">
                  <c:v>6.7903499948442914E-3</c:v>
                </c:pt>
                <c:pt idx="869">
                  <c:v>2.6569900001049973E-3</c:v>
                </c:pt>
                <c:pt idx="872">
                  <c:v>9.3065699984435923E-3</c:v>
                </c:pt>
                <c:pt idx="875">
                  <c:v>6.1473999812733382E-4</c:v>
                </c:pt>
                <c:pt idx="879">
                  <c:v>2.247900003567338E-3</c:v>
                </c:pt>
                <c:pt idx="880">
                  <c:v>1.9807799981208518E-3</c:v>
                </c:pt>
                <c:pt idx="881">
                  <c:v>1.9807799981208518E-3</c:v>
                </c:pt>
                <c:pt idx="882">
                  <c:v>4.9639600038062781E-3</c:v>
                </c:pt>
                <c:pt idx="886">
                  <c:v>-3.2779000321170315E-4</c:v>
                </c:pt>
                <c:pt idx="887">
                  <c:v>-2.7999994927085936E-6</c:v>
                </c:pt>
                <c:pt idx="888">
                  <c:v>3.9972000013221987E-3</c:v>
                </c:pt>
                <c:pt idx="889">
                  <c:v>-1.136159997258801E-3</c:v>
                </c:pt>
                <c:pt idx="892">
                  <c:v>4.0304400026798248E-3</c:v>
                </c:pt>
                <c:pt idx="893">
                  <c:v>-5.5780900074751116E-3</c:v>
                </c:pt>
                <c:pt idx="895">
                  <c:v>1.5630800044164062E-3</c:v>
                </c:pt>
                <c:pt idx="896">
                  <c:v>-1.0036000021500513E-3</c:v>
                </c:pt>
                <c:pt idx="897">
                  <c:v>2.5380500010214746E-3</c:v>
                </c:pt>
                <c:pt idx="898">
                  <c:v>-1.1369600033503957E-3</c:v>
                </c:pt>
                <c:pt idx="903">
                  <c:v>-4.2703200015239418E-3</c:v>
                </c:pt>
                <c:pt idx="906">
                  <c:v>-3.0786900024395436E-3</c:v>
                </c:pt>
                <c:pt idx="910">
                  <c:v>-2.6371600033598952E-3</c:v>
                </c:pt>
                <c:pt idx="911">
                  <c:v>-5.520620004972443E-3</c:v>
                </c:pt>
                <c:pt idx="912">
                  <c:v>-1.46235000283923E-3</c:v>
                </c:pt>
                <c:pt idx="941">
                  <c:v>-6.5272050051135011E-3</c:v>
                </c:pt>
                <c:pt idx="945">
                  <c:v>-3.6982300080126151E-3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36-4069-BF2E-42E7E55854C5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plus>
            <c:minus>
              <c:numRef>
                <c:f>'Active 1'!$D$21:$D$21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1'!$J$21:$J$969</c:f>
              <c:numCache>
                <c:formatCode>General</c:formatCode>
                <c:ptCount val="949"/>
                <c:pt idx="22">
                  <c:v>0.17473962999793002</c:v>
                </c:pt>
                <c:pt idx="32">
                  <c:v>0.16081184000358917</c:v>
                </c:pt>
                <c:pt idx="43">
                  <c:v>0.13937580000492744</c:v>
                </c:pt>
                <c:pt idx="44">
                  <c:v>0.13541745000111405</c:v>
                </c:pt>
                <c:pt idx="45">
                  <c:v>0.13643346999742789</c:v>
                </c:pt>
                <c:pt idx="50">
                  <c:v>0.13581592999980785</c:v>
                </c:pt>
                <c:pt idx="52">
                  <c:v>0.14412409999931697</c:v>
                </c:pt>
                <c:pt idx="55">
                  <c:v>0.13060667999525322</c:v>
                </c:pt>
                <c:pt idx="56">
                  <c:v>0.12847332000092138</c:v>
                </c:pt>
                <c:pt idx="58">
                  <c:v>0.12809831000049599</c:v>
                </c:pt>
                <c:pt idx="59">
                  <c:v>0.13361484999768436</c:v>
                </c:pt>
                <c:pt idx="60">
                  <c:v>0.12297312000009697</c:v>
                </c:pt>
                <c:pt idx="62">
                  <c:v>0.12441464999574237</c:v>
                </c:pt>
                <c:pt idx="64">
                  <c:v>0.12293086999852676</c:v>
                </c:pt>
                <c:pt idx="67">
                  <c:v>0.13012249999883352</c:v>
                </c:pt>
                <c:pt idx="73">
                  <c:v>0.14058905999991111</c:v>
                </c:pt>
                <c:pt idx="74">
                  <c:v>0.12891405000118539</c:v>
                </c:pt>
                <c:pt idx="75">
                  <c:v>0.12723903999722097</c:v>
                </c:pt>
                <c:pt idx="76">
                  <c:v>0.12578068999573588</c:v>
                </c:pt>
                <c:pt idx="79">
                  <c:v>0.12164733000099659</c:v>
                </c:pt>
                <c:pt idx="80">
                  <c:v>0.1298389599978691</c:v>
                </c:pt>
                <c:pt idx="82">
                  <c:v>0.11628048999409657</c:v>
                </c:pt>
                <c:pt idx="86">
                  <c:v>0.12914712999918265</c:v>
                </c:pt>
                <c:pt idx="92">
                  <c:v>0.12514653000107501</c:v>
                </c:pt>
                <c:pt idx="93">
                  <c:v>0.11951317000057315</c:v>
                </c:pt>
                <c:pt idx="94">
                  <c:v>0.123029790003784</c:v>
                </c:pt>
                <c:pt idx="95">
                  <c:v>0.1156297099951189</c:v>
                </c:pt>
                <c:pt idx="96">
                  <c:v>0.12162970999634126</c:v>
                </c:pt>
                <c:pt idx="101">
                  <c:v>0.12562891000561649</c:v>
                </c:pt>
                <c:pt idx="103">
                  <c:v>0.11864493000030052</c:v>
                </c:pt>
                <c:pt idx="104">
                  <c:v>0.11683655999513576</c:v>
                </c:pt>
                <c:pt idx="105">
                  <c:v>0.11702818999765441</c:v>
                </c:pt>
                <c:pt idx="106">
                  <c:v>0.11789483000029577</c:v>
                </c:pt>
                <c:pt idx="107">
                  <c:v>0.11476147000212222</c:v>
                </c:pt>
                <c:pt idx="108">
                  <c:v>0.11462811000092188</c:v>
                </c:pt>
                <c:pt idx="109">
                  <c:v>0.11681973999657203</c:v>
                </c:pt>
                <c:pt idx="110">
                  <c:v>0.11601136999524897</c:v>
                </c:pt>
                <c:pt idx="113">
                  <c:v>0.11743567999656079</c:v>
                </c:pt>
                <c:pt idx="120">
                  <c:v>0.11262731000169879</c:v>
                </c:pt>
                <c:pt idx="121">
                  <c:v>0.11095229999773437</c:v>
                </c:pt>
                <c:pt idx="122">
                  <c:v>9.9818939997931011E-2</c:v>
                </c:pt>
                <c:pt idx="123">
                  <c:v>0.11387720999482553</c:v>
                </c:pt>
                <c:pt idx="124">
                  <c:v>0.11387720999482553</c:v>
                </c:pt>
                <c:pt idx="125">
                  <c:v>0.11174385000049369</c:v>
                </c:pt>
                <c:pt idx="128">
                  <c:v>0.10587641000165604</c:v>
                </c:pt>
                <c:pt idx="134">
                  <c:v>0.10706803999346448</c:v>
                </c:pt>
                <c:pt idx="135">
                  <c:v>0.10860968999622855</c:v>
                </c:pt>
                <c:pt idx="136">
                  <c:v>0.11280131999956211</c:v>
                </c:pt>
                <c:pt idx="137">
                  <c:v>0.10566796000057366</c:v>
                </c:pt>
                <c:pt idx="138">
                  <c:v>0.10831794000114314</c:v>
                </c:pt>
                <c:pt idx="181">
                  <c:v>9.5721830002730712E-2</c:v>
                </c:pt>
                <c:pt idx="215">
                  <c:v>8.8111780001781881E-2</c:v>
                </c:pt>
                <c:pt idx="298">
                  <c:v>6.0656319998088293E-2</c:v>
                </c:pt>
                <c:pt idx="844">
                  <c:v>1.1999999987892807E-3</c:v>
                </c:pt>
                <c:pt idx="859">
                  <c:v>5.732480000006035E-3</c:v>
                </c:pt>
                <c:pt idx="861">
                  <c:v>1.0073699959320948E-3</c:v>
                </c:pt>
                <c:pt idx="870">
                  <c:v>6.5699932747520506E-6</c:v>
                </c:pt>
                <c:pt idx="874">
                  <c:v>-8.6015000124461949E-4</c:v>
                </c:pt>
                <c:pt idx="876">
                  <c:v>3.6730100036947988E-3</c:v>
                </c:pt>
                <c:pt idx="918">
                  <c:v>2.0229999790899456E-5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736-4069-BF2E-42E7E55854C5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1'!$F$21:$F$9069</c:f>
              <c:numCache>
                <c:formatCode>General</c:formatCode>
                <c:ptCount val="90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  <c:pt idx="949">
                  <c:v>2176</c:v>
                </c:pt>
                <c:pt idx="950">
                  <c:v>2176</c:v>
                </c:pt>
                <c:pt idx="951">
                  <c:v>2200.5</c:v>
                </c:pt>
                <c:pt idx="952">
                  <c:v>2200.5</c:v>
                </c:pt>
                <c:pt idx="953">
                  <c:v>2207</c:v>
                </c:pt>
                <c:pt idx="954">
                  <c:v>2207</c:v>
                </c:pt>
                <c:pt idx="955">
                  <c:v>2238</c:v>
                </c:pt>
                <c:pt idx="956">
                  <c:v>2238</c:v>
                </c:pt>
                <c:pt idx="957">
                  <c:v>2431</c:v>
                </c:pt>
                <c:pt idx="958">
                  <c:v>2431</c:v>
                </c:pt>
                <c:pt idx="959">
                  <c:v>2431</c:v>
                </c:pt>
                <c:pt idx="960">
                  <c:v>2431</c:v>
                </c:pt>
                <c:pt idx="961">
                  <c:v>2478</c:v>
                </c:pt>
                <c:pt idx="962">
                  <c:v>2478</c:v>
                </c:pt>
                <c:pt idx="963">
                  <c:v>2680.5</c:v>
                </c:pt>
                <c:pt idx="964">
                  <c:v>2966</c:v>
                </c:pt>
                <c:pt idx="965">
                  <c:v>2966</c:v>
                </c:pt>
                <c:pt idx="966">
                  <c:v>2984</c:v>
                </c:pt>
                <c:pt idx="967">
                  <c:v>2984</c:v>
                </c:pt>
                <c:pt idx="968">
                  <c:v>3220</c:v>
                </c:pt>
                <c:pt idx="969">
                  <c:v>3220</c:v>
                </c:pt>
                <c:pt idx="970">
                  <c:v>3260</c:v>
                </c:pt>
                <c:pt idx="971">
                  <c:v>3260</c:v>
                </c:pt>
                <c:pt idx="972">
                  <c:v>3295</c:v>
                </c:pt>
                <c:pt idx="973">
                  <c:v>3295</c:v>
                </c:pt>
                <c:pt idx="974">
                  <c:v>3500</c:v>
                </c:pt>
                <c:pt idx="975">
                  <c:v>3500</c:v>
                </c:pt>
                <c:pt idx="976">
                  <c:v>3514</c:v>
                </c:pt>
                <c:pt idx="977">
                  <c:v>3750</c:v>
                </c:pt>
                <c:pt idx="978">
                  <c:v>3759</c:v>
                </c:pt>
                <c:pt idx="979">
                  <c:v>3759</c:v>
                </c:pt>
                <c:pt idx="980">
                  <c:v>3797</c:v>
                </c:pt>
                <c:pt idx="981">
                  <c:v>3797</c:v>
                </c:pt>
                <c:pt idx="982">
                  <c:v>3800</c:v>
                </c:pt>
                <c:pt idx="983">
                  <c:v>4024</c:v>
                </c:pt>
                <c:pt idx="984">
                  <c:v>4024</c:v>
                </c:pt>
                <c:pt idx="985">
                  <c:v>4048</c:v>
                </c:pt>
                <c:pt idx="986">
                  <c:v>4048</c:v>
                </c:pt>
                <c:pt idx="987">
                  <c:v>4056</c:v>
                </c:pt>
                <c:pt idx="988">
                  <c:v>4080.5</c:v>
                </c:pt>
                <c:pt idx="989">
                  <c:v>4088.5</c:v>
                </c:pt>
                <c:pt idx="990">
                  <c:v>4094</c:v>
                </c:pt>
                <c:pt idx="991">
                  <c:v>4094</c:v>
                </c:pt>
                <c:pt idx="992">
                  <c:v>4101</c:v>
                </c:pt>
                <c:pt idx="993">
                  <c:v>4121</c:v>
                </c:pt>
                <c:pt idx="994">
                  <c:v>4126</c:v>
                </c:pt>
                <c:pt idx="995">
                  <c:v>4261</c:v>
                </c:pt>
                <c:pt idx="996">
                  <c:v>4261</c:v>
                </c:pt>
                <c:pt idx="997">
                  <c:v>4279</c:v>
                </c:pt>
                <c:pt idx="998">
                  <c:v>4285</c:v>
                </c:pt>
                <c:pt idx="999">
                  <c:v>4285</c:v>
                </c:pt>
                <c:pt idx="1000">
                  <c:v>4325</c:v>
                </c:pt>
                <c:pt idx="1001">
                  <c:v>4569</c:v>
                </c:pt>
                <c:pt idx="1002">
                  <c:v>4569</c:v>
                </c:pt>
                <c:pt idx="1003">
                  <c:v>4577</c:v>
                </c:pt>
                <c:pt idx="1004">
                  <c:v>4596</c:v>
                </c:pt>
                <c:pt idx="1005">
                  <c:v>4600</c:v>
                </c:pt>
                <c:pt idx="1006">
                  <c:v>4601.5</c:v>
                </c:pt>
                <c:pt idx="1007">
                  <c:v>4603</c:v>
                </c:pt>
                <c:pt idx="1008">
                  <c:v>4603.5</c:v>
                </c:pt>
                <c:pt idx="1009">
                  <c:v>4631</c:v>
                </c:pt>
                <c:pt idx="1010">
                  <c:v>4631</c:v>
                </c:pt>
                <c:pt idx="1011">
                  <c:v>4836</c:v>
                </c:pt>
                <c:pt idx="1012">
                  <c:v>4836</c:v>
                </c:pt>
                <c:pt idx="1013">
                  <c:v>4841</c:v>
                </c:pt>
                <c:pt idx="1014">
                  <c:v>4874</c:v>
                </c:pt>
                <c:pt idx="1015">
                  <c:v>4893</c:v>
                </c:pt>
                <c:pt idx="1016">
                  <c:v>4939</c:v>
                </c:pt>
                <c:pt idx="1017">
                  <c:v>5070</c:v>
                </c:pt>
                <c:pt idx="1018">
                  <c:v>5077</c:v>
                </c:pt>
                <c:pt idx="1019">
                  <c:v>5081</c:v>
                </c:pt>
                <c:pt idx="1020">
                  <c:v>5105</c:v>
                </c:pt>
                <c:pt idx="1021">
                  <c:v>5339.5</c:v>
                </c:pt>
                <c:pt idx="1022">
                  <c:v>5359</c:v>
                </c:pt>
                <c:pt idx="1023">
                  <c:v>5365</c:v>
                </c:pt>
                <c:pt idx="1024">
                  <c:v>5386</c:v>
                </c:pt>
                <c:pt idx="1025">
                  <c:v>5438</c:v>
                </c:pt>
                <c:pt idx="1026">
                  <c:v>5583</c:v>
                </c:pt>
                <c:pt idx="1027">
                  <c:v>5607</c:v>
                </c:pt>
                <c:pt idx="1028">
                  <c:v>5694</c:v>
                </c:pt>
                <c:pt idx="1029">
                  <c:v>5149</c:v>
                </c:pt>
                <c:pt idx="1030">
                  <c:v>5910</c:v>
                </c:pt>
              </c:numCache>
            </c:numRef>
          </c:xVal>
          <c:yVal>
            <c:numRef>
              <c:f>'Active 1'!$K$21:$K$9069</c:f>
              <c:numCache>
                <c:formatCode>General</c:formatCode>
                <c:ptCount val="9049"/>
                <c:pt idx="748">
                  <c:v>-2.9862699957448058E-3</c:v>
                </c:pt>
                <c:pt idx="804">
                  <c:v>1.3628389999212231E-2</c:v>
                </c:pt>
                <c:pt idx="805">
                  <c:v>1.3628389999212231E-2</c:v>
                </c:pt>
                <c:pt idx="813">
                  <c:v>-4.8141400038730353E-3</c:v>
                </c:pt>
                <c:pt idx="845">
                  <c:v>1.1999999987892807E-3</c:v>
                </c:pt>
                <c:pt idx="850">
                  <c:v>3.4977999894181266E-4</c:v>
                </c:pt>
                <c:pt idx="857">
                  <c:v>6.9421000080183148E-4</c:v>
                </c:pt>
                <c:pt idx="858">
                  <c:v>6.9421000080183148E-4</c:v>
                </c:pt>
                <c:pt idx="860">
                  <c:v>2.4072999804047868E-4</c:v>
                </c:pt>
                <c:pt idx="862">
                  <c:v>1.0073699959320948E-3</c:v>
                </c:pt>
                <c:pt idx="867">
                  <c:v>6.9043000257806852E-4</c:v>
                </c:pt>
                <c:pt idx="871">
                  <c:v>6.5699932747520506E-6</c:v>
                </c:pt>
                <c:pt idx="873">
                  <c:v>9.3065699984435923E-3</c:v>
                </c:pt>
                <c:pt idx="877">
                  <c:v>3.6730100036947988E-3</c:v>
                </c:pt>
                <c:pt idx="878">
                  <c:v>2.5627000286476687E-4</c:v>
                </c:pt>
                <c:pt idx="883">
                  <c:v>4.9639600038062781E-3</c:v>
                </c:pt>
                <c:pt idx="884">
                  <c:v>-5.8606000675354153E-4</c:v>
                </c:pt>
                <c:pt idx="885">
                  <c:v>-5.8606000675354153E-4</c:v>
                </c:pt>
                <c:pt idx="890">
                  <c:v>-5.0283999735256657E-4</c:v>
                </c:pt>
                <c:pt idx="891">
                  <c:v>-5.0283999735256657E-4</c:v>
                </c:pt>
                <c:pt idx="894">
                  <c:v>3.7715299986302853E-3</c:v>
                </c:pt>
                <c:pt idx="899">
                  <c:v>-4.2029999895021319E-4</c:v>
                </c:pt>
                <c:pt idx="900">
                  <c:v>-4.2029999895021319E-4</c:v>
                </c:pt>
                <c:pt idx="901">
                  <c:v>-1.2757804994180333E-2</c:v>
                </c:pt>
                <c:pt idx="902">
                  <c:v>-1.2757804994180333E-2</c:v>
                </c:pt>
                <c:pt idx="904">
                  <c:v>-1.8031999934464693E-4</c:v>
                </c:pt>
                <c:pt idx="905">
                  <c:v>-1.8031999934464693E-4</c:v>
                </c:pt>
                <c:pt idx="907">
                  <c:v>-4.704000020865351E-4</c:v>
                </c:pt>
                <c:pt idx="908">
                  <c:v>-6.1876999825472012E-4</c:v>
                </c:pt>
                <c:pt idx="909">
                  <c:v>-6.1876999825472012E-4</c:v>
                </c:pt>
                <c:pt idx="913">
                  <c:v>3.8099969970062375E-6</c:v>
                </c:pt>
                <c:pt idx="914">
                  <c:v>-2.0468000002438203E-4</c:v>
                </c:pt>
                <c:pt idx="915">
                  <c:v>-2.0468000002438203E-4</c:v>
                </c:pt>
                <c:pt idx="916">
                  <c:v>-2.0468000002438203E-4</c:v>
                </c:pt>
                <c:pt idx="917">
                  <c:v>-2.0468000002438203E-4</c:v>
                </c:pt>
                <c:pt idx="919">
                  <c:v>2.0229999790899456E-5</c:v>
                </c:pt>
                <c:pt idx="920">
                  <c:v>-7.2496000211685896E-4</c:v>
                </c:pt>
                <c:pt idx="921">
                  <c:v>-7.2496000211685896E-4</c:v>
                </c:pt>
                <c:pt idx="922">
                  <c:v>-6.2496000464307144E-4</c:v>
                </c:pt>
                <c:pt idx="923">
                  <c:v>-6.2496000464307144E-4</c:v>
                </c:pt>
                <c:pt idx="924">
                  <c:v>7.2168000042438507E-4</c:v>
                </c:pt>
                <c:pt idx="925">
                  <c:v>7.2168000042438507E-4</c:v>
                </c:pt>
                <c:pt idx="926">
                  <c:v>8.2167999789817259E-4</c:v>
                </c:pt>
                <c:pt idx="927">
                  <c:v>8.2167999789817259E-4</c:v>
                </c:pt>
                <c:pt idx="928">
                  <c:v>9.216799953719601E-4</c:v>
                </c:pt>
                <c:pt idx="929">
                  <c:v>9.216799953719601E-4</c:v>
                </c:pt>
                <c:pt idx="930">
                  <c:v>-1.971099991351366E-4</c:v>
                </c:pt>
                <c:pt idx="931">
                  <c:v>-1.971099991351366E-4</c:v>
                </c:pt>
                <c:pt idx="932">
                  <c:v>-3.8049000431783497E-4</c:v>
                </c:pt>
                <c:pt idx="933">
                  <c:v>-3.8049000431783497E-4</c:v>
                </c:pt>
                <c:pt idx="934">
                  <c:v>3.1922999914968386E-4</c:v>
                </c:pt>
                <c:pt idx="935">
                  <c:v>3.6076000105822459E-4</c:v>
                </c:pt>
                <c:pt idx="936">
                  <c:v>3.6076000105822459E-4</c:v>
                </c:pt>
                <c:pt idx="937">
                  <c:v>5.1053999777650461E-4</c:v>
                </c:pt>
                <c:pt idx="938">
                  <c:v>5.1053999777650461E-4</c:v>
                </c:pt>
                <c:pt idx="939">
                  <c:v>7.5207000190857798E-4</c:v>
                </c:pt>
                <c:pt idx="940">
                  <c:v>7.5207000190857798E-4</c:v>
                </c:pt>
                <c:pt idx="942">
                  <c:v>-6.4372050037491135E-3</c:v>
                </c:pt>
                <c:pt idx="943">
                  <c:v>3.9355999615509063E-4</c:v>
                </c:pt>
                <c:pt idx="944">
                  <c:v>3.9355999615509063E-4</c:v>
                </c:pt>
                <c:pt idx="946">
                  <c:v>-4.1493000753689557E-4</c:v>
                </c:pt>
                <c:pt idx="947">
                  <c:v>-4.1493000753689557E-4</c:v>
                </c:pt>
                <c:pt idx="948">
                  <c:v>2.0152999786660075E-4</c:v>
                </c:pt>
                <c:pt idx="949">
                  <c:v>-2.7391999901738018E-4</c:v>
                </c:pt>
                <c:pt idx="950">
                  <c:v>-2.7391999901738018E-4</c:v>
                </c:pt>
                <c:pt idx="951">
                  <c:v>4.9801649947767146E-3</c:v>
                </c:pt>
                <c:pt idx="952">
                  <c:v>4.9801649947767146E-3</c:v>
                </c:pt>
                <c:pt idx="953">
                  <c:v>-2.1569000091403723E-4</c:v>
                </c:pt>
                <c:pt idx="954">
                  <c:v>-2.1569000091403723E-4</c:v>
                </c:pt>
                <c:pt idx="955">
                  <c:v>-4.5746000250801444E-4</c:v>
                </c:pt>
                <c:pt idx="956">
                  <c:v>-4.5746000250801444E-4</c:v>
                </c:pt>
                <c:pt idx="958">
                  <c:v>-1.2497700008680113E-3</c:v>
                </c:pt>
                <c:pt idx="961">
                  <c:v>-1.5826000162633136E-4</c:v>
                </c:pt>
                <c:pt idx="962">
                  <c:v>-1.5826000162633136E-4</c:v>
                </c:pt>
                <c:pt idx="963">
                  <c:v>5.0785650018951856E-3</c:v>
                </c:pt>
                <c:pt idx="964">
                  <c:v>4.0677999641047791E-4</c:v>
                </c:pt>
                <c:pt idx="965">
                  <c:v>4.0677999641047791E-4</c:v>
                </c:pt>
                <c:pt idx="967">
                  <c:v>1.4567199978046119E-3</c:v>
                </c:pt>
                <c:pt idx="968">
                  <c:v>1.2259999493835494E-4</c:v>
                </c:pt>
                <c:pt idx="969">
                  <c:v>1.2259999493835494E-4</c:v>
                </c:pt>
                <c:pt idx="971">
                  <c:v>4.5580000005429611E-4</c:v>
                </c:pt>
                <c:pt idx="973">
                  <c:v>7.4735000089276582E-4</c:v>
                </c:pt>
                <c:pt idx="974">
                  <c:v>-4.5000000682193786E-5</c:v>
                </c:pt>
                <c:pt idx="975">
                  <c:v>-4.5000000682193786E-5</c:v>
                </c:pt>
                <c:pt idx="976">
                  <c:v>1.3161999959265813E-4</c:v>
                </c:pt>
                <c:pt idx="977">
                  <c:v>-1.0624999995343387E-3</c:v>
                </c:pt>
                <c:pt idx="978">
                  <c:v>8.2469996414147317E-5</c:v>
                </c:pt>
                <c:pt idx="979">
                  <c:v>4.1246999171562493E-4</c:v>
                </c:pt>
                <c:pt idx="980">
                  <c:v>-8.0990001151803881E-5</c:v>
                </c:pt>
                <c:pt idx="981">
                  <c:v>2.9009999707341194E-5</c:v>
                </c:pt>
                <c:pt idx="982">
                  <c:v>-6.4600000041536987E-4</c:v>
                </c:pt>
                <c:pt idx="983">
                  <c:v>-6.800800038035959E-4</c:v>
                </c:pt>
                <c:pt idx="984">
                  <c:v>3.8992000190773979E-4</c:v>
                </c:pt>
                <c:pt idx="985">
                  <c:v>-7.8016000770730898E-4</c:v>
                </c:pt>
                <c:pt idx="986">
                  <c:v>-7.1016000583767891E-4</c:v>
                </c:pt>
                <c:pt idx="987">
                  <c:v>-5.135200044605881E-4</c:v>
                </c:pt>
                <c:pt idx="988">
                  <c:v>-7.1594350010855123E-3</c:v>
                </c:pt>
                <c:pt idx="989">
                  <c:v>-6.4927950006676838E-3</c:v>
                </c:pt>
                <c:pt idx="990">
                  <c:v>-6.2698000692762434E-4</c:v>
                </c:pt>
                <c:pt idx="991">
                  <c:v>-4.9698000657372177E-4</c:v>
                </c:pt>
                <c:pt idx="992">
                  <c:v>-2.5866999931167811E-4</c:v>
                </c:pt>
                <c:pt idx="993">
                  <c:v>-1.0092070151586086E-2</c:v>
                </c:pt>
                <c:pt idx="994">
                  <c:v>-1.018041986390017E-2</c:v>
                </c:pt>
                <c:pt idx="995">
                  <c:v>-2.0058700029039755E-3</c:v>
                </c:pt>
                <c:pt idx="996">
                  <c:v>-1.5858700062381104E-3</c:v>
                </c:pt>
                <c:pt idx="997">
                  <c:v>-1.2559299939312041E-3</c:v>
                </c:pt>
                <c:pt idx="998">
                  <c:v>-1.7059500023606233E-3</c:v>
                </c:pt>
                <c:pt idx="999">
                  <c:v>-9.3595000362256542E-4</c:v>
                </c:pt>
                <c:pt idx="1000">
                  <c:v>-2.2127500051283278E-3</c:v>
                </c:pt>
                <c:pt idx="1001">
                  <c:v>-3.3802300022216514E-3</c:v>
                </c:pt>
                <c:pt idx="1002">
                  <c:v>-2.5402300016139634E-3</c:v>
                </c:pt>
                <c:pt idx="1003">
                  <c:v>-3.3735899996827357E-3</c:v>
                </c:pt>
                <c:pt idx="1004">
                  <c:v>-5.3153200060478412E-3</c:v>
                </c:pt>
                <c:pt idx="1005">
                  <c:v>-3.9820000019972213E-3</c:v>
                </c:pt>
                <c:pt idx="1006">
                  <c:v>-3.6195050051901489E-3</c:v>
                </c:pt>
                <c:pt idx="1007">
                  <c:v>-3.6370099987834692E-3</c:v>
                </c:pt>
                <c:pt idx="1008">
                  <c:v>-6.2028450047364458E-3</c:v>
                </c:pt>
                <c:pt idx="1009">
                  <c:v>-4.1237699988414533E-3</c:v>
                </c:pt>
                <c:pt idx="1010">
                  <c:v>-4.0737699964665808E-3</c:v>
                </c:pt>
                <c:pt idx="1011">
                  <c:v>-5.8161199995083734E-3</c:v>
                </c:pt>
                <c:pt idx="1012">
                  <c:v>-5.4061199989519082E-3</c:v>
                </c:pt>
                <c:pt idx="1013">
                  <c:v>-5.3744699980597943E-3</c:v>
                </c:pt>
                <c:pt idx="1014">
                  <c:v>-6.1995799987926148E-3</c:v>
                </c:pt>
                <c:pt idx="1015">
                  <c:v>-6.5413100019213744E-3</c:v>
                </c:pt>
                <c:pt idx="1016">
                  <c:v>-5.958130001090467E-3</c:v>
                </c:pt>
                <c:pt idx="1017">
                  <c:v>-5.7668999943416566E-3</c:v>
                </c:pt>
                <c:pt idx="1018">
                  <c:v>-3.9085899989004247E-3</c:v>
                </c:pt>
                <c:pt idx="1019">
                  <c:v>-6.4752700054668821E-3</c:v>
                </c:pt>
                <c:pt idx="1020">
                  <c:v>-7.2353498253505677E-3</c:v>
                </c:pt>
                <c:pt idx="1022">
                  <c:v>-8.2595299973036163E-3</c:v>
                </c:pt>
                <c:pt idx="1023">
                  <c:v>-7.8095499993651174E-3</c:v>
                </c:pt>
                <c:pt idx="1024">
                  <c:v>-8.6346199968829751E-3</c:v>
                </c:pt>
                <c:pt idx="1025">
                  <c:v>-8.1014600073103793E-3</c:v>
                </c:pt>
                <c:pt idx="1026">
                  <c:v>-9.9936100014019758E-3</c:v>
                </c:pt>
                <c:pt idx="1027">
                  <c:v>-9.8936899958061986E-3</c:v>
                </c:pt>
                <c:pt idx="1028">
                  <c:v>-9.8889800065080635E-3</c:v>
                </c:pt>
                <c:pt idx="1029">
                  <c:v>-7.6088300047558732E-3</c:v>
                </c:pt>
                <c:pt idx="1030">
                  <c:v>-1.036970000131987E-2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736-4069-BF2E-42E7E55854C5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1'!$L$21:$L$969</c:f>
              <c:numCache>
                <c:formatCode>General</c:formatCode>
                <c:ptCount val="94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736-4069-BF2E-42E7E55854C5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1'!$M$21:$M$969</c:f>
              <c:numCache>
                <c:formatCode>General</c:formatCode>
                <c:ptCount val="94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736-4069-BF2E-42E7E55854C5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1'!$N$21:$N$969</c:f>
              <c:numCache>
                <c:formatCode>General</c:formatCode>
                <c:ptCount val="94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736-4069-BF2E-42E7E55854C5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1'!$O$21:$O$969</c:f>
              <c:numCache>
                <c:formatCode>General</c:formatCode>
                <c:ptCount val="949"/>
                <c:pt idx="744">
                  <c:v>8.6364307150142618E-3</c:v>
                </c:pt>
                <c:pt idx="745">
                  <c:v>8.6364307150142618E-3</c:v>
                </c:pt>
                <c:pt idx="746">
                  <c:v>8.5237510312130924E-3</c:v>
                </c:pt>
                <c:pt idx="747">
                  <c:v>8.5237510312130924E-3</c:v>
                </c:pt>
                <c:pt idx="748">
                  <c:v>8.5109465216902311E-3</c:v>
                </c:pt>
                <c:pt idx="749">
                  <c:v>8.5083856197856605E-3</c:v>
                </c:pt>
                <c:pt idx="750">
                  <c:v>8.5083856197856605E-3</c:v>
                </c:pt>
                <c:pt idx="751">
                  <c:v>8.4392412683622145E-3</c:v>
                </c:pt>
                <c:pt idx="752">
                  <c:v>8.4392412683622145E-3</c:v>
                </c:pt>
                <c:pt idx="753">
                  <c:v>8.3931450340799189E-3</c:v>
                </c:pt>
                <c:pt idx="754">
                  <c:v>8.3931450340799189E-3</c:v>
                </c:pt>
                <c:pt idx="755">
                  <c:v>8.3931450340799189E-3</c:v>
                </c:pt>
                <c:pt idx="756">
                  <c:v>8.3931450340799189E-3</c:v>
                </c:pt>
                <c:pt idx="757">
                  <c:v>8.3726578188433425E-3</c:v>
                </c:pt>
                <c:pt idx="758">
                  <c:v>8.3726578188433425E-3</c:v>
                </c:pt>
                <c:pt idx="759">
                  <c:v>8.3496097017021938E-3</c:v>
                </c:pt>
                <c:pt idx="760">
                  <c:v>8.3496097017021938E-3</c:v>
                </c:pt>
                <c:pt idx="761">
                  <c:v>8.2727826445650327E-3</c:v>
                </c:pt>
                <c:pt idx="762">
                  <c:v>8.2727826445650327E-3</c:v>
                </c:pt>
                <c:pt idx="763">
                  <c:v>8.16778566647758E-3</c:v>
                </c:pt>
                <c:pt idx="764">
                  <c:v>8.16778566647758E-3</c:v>
                </c:pt>
                <c:pt idx="765">
                  <c:v>8.0935195112449912E-3</c:v>
                </c:pt>
                <c:pt idx="766">
                  <c:v>8.0935195112449912E-3</c:v>
                </c:pt>
                <c:pt idx="767">
                  <c:v>8.0371796693444065E-3</c:v>
                </c:pt>
                <c:pt idx="768">
                  <c:v>8.0371796693444065E-3</c:v>
                </c:pt>
                <c:pt idx="769">
                  <c:v>7.7964548903146358E-3</c:v>
                </c:pt>
                <c:pt idx="770">
                  <c:v>7.7964548903146358E-3</c:v>
                </c:pt>
                <c:pt idx="771">
                  <c:v>7.791333086505493E-3</c:v>
                </c:pt>
                <c:pt idx="772">
                  <c:v>7.791333086505493E-3</c:v>
                </c:pt>
                <c:pt idx="773">
                  <c:v>7.7631631655551998E-3</c:v>
                </c:pt>
                <c:pt idx="774">
                  <c:v>7.7631631655551998E-3</c:v>
                </c:pt>
                <c:pt idx="775">
                  <c:v>7.7093842255591873E-3</c:v>
                </c:pt>
                <c:pt idx="776">
                  <c:v>7.7093842255591873E-3</c:v>
                </c:pt>
                <c:pt idx="777">
                  <c:v>7.681214304608895E-3</c:v>
                </c:pt>
                <c:pt idx="778">
                  <c:v>7.681214304608895E-3</c:v>
                </c:pt>
                <c:pt idx="779">
                  <c:v>7.6325571684220262E-3</c:v>
                </c:pt>
                <c:pt idx="780">
                  <c:v>7.6325571684220262E-3</c:v>
                </c:pt>
                <c:pt idx="781">
                  <c:v>7.5839000322351583E-3</c:v>
                </c:pt>
                <c:pt idx="782">
                  <c:v>7.5839000322351583E-3</c:v>
                </c:pt>
                <c:pt idx="783">
                  <c:v>7.4712203484339889E-3</c:v>
                </c:pt>
                <c:pt idx="784">
                  <c:v>7.4712203484339889E-3</c:v>
                </c:pt>
                <c:pt idx="785">
                  <c:v>7.4584158389111293E-3</c:v>
                </c:pt>
                <c:pt idx="786">
                  <c:v>7.4584158389111293E-3</c:v>
                </c:pt>
                <c:pt idx="787">
                  <c:v>7.4020759970105446E-3</c:v>
                </c:pt>
                <c:pt idx="788">
                  <c:v>7.4020759970105446E-3</c:v>
                </c:pt>
                <c:pt idx="789">
                  <c:v>7.4020759970105446E-3</c:v>
                </c:pt>
                <c:pt idx="790">
                  <c:v>7.4020759970105446E-3</c:v>
                </c:pt>
                <c:pt idx="791">
                  <c:v>7.3508579589191035E-3</c:v>
                </c:pt>
                <c:pt idx="792">
                  <c:v>7.3508579589191035E-3</c:v>
                </c:pt>
                <c:pt idx="793">
                  <c:v>7.330370743682528E-3</c:v>
                </c:pt>
                <c:pt idx="794">
                  <c:v>7.330370743682528E-3</c:v>
                </c:pt>
                <c:pt idx="795">
                  <c:v>7.1895211389310654E-3</c:v>
                </c:pt>
                <c:pt idx="796">
                  <c:v>7.1203767875076211E-3</c:v>
                </c:pt>
                <c:pt idx="797">
                  <c:v>7.1152549836984765E-3</c:v>
                </c:pt>
                <c:pt idx="798">
                  <c:v>7.1152549836984765E-3</c:v>
                </c:pt>
                <c:pt idx="799">
                  <c:v>7.0717196513207532E-3</c:v>
                </c:pt>
                <c:pt idx="800">
                  <c:v>7.0512324360841767E-3</c:v>
                </c:pt>
                <c:pt idx="801">
                  <c:v>7.002575299897308E-3</c:v>
                </c:pt>
                <c:pt idx="802">
                  <c:v>6.9692835751378711E-3</c:v>
                </c:pt>
                <c:pt idx="803">
                  <c:v>6.9692835751378711E-3</c:v>
                </c:pt>
                <c:pt idx="804">
                  <c:v>6.9692835751378711E-3</c:v>
                </c:pt>
                <c:pt idx="805">
                  <c:v>6.9692835751378711E-3</c:v>
                </c:pt>
                <c:pt idx="806">
                  <c:v>6.9487963599012947E-3</c:v>
                </c:pt>
                <c:pt idx="807">
                  <c:v>6.9487963599012947E-3</c:v>
                </c:pt>
                <c:pt idx="808">
                  <c:v>6.8489211856229866E-3</c:v>
                </c:pt>
                <c:pt idx="809">
                  <c:v>6.5492956627880589E-3</c:v>
                </c:pt>
                <c:pt idx="810">
                  <c:v>6.5492956627880589E-3</c:v>
                </c:pt>
                <c:pt idx="811">
                  <c:v>6.3521062161360133E-3</c:v>
                </c:pt>
                <c:pt idx="812">
                  <c:v>6.3111317856628605E-3</c:v>
                </c:pt>
                <c:pt idx="813">
                  <c:v>6.306009981853716E-3</c:v>
                </c:pt>
                <c:pt idx="814">
                  <c:v>6.2932054723308564E-3</c:v>
                </c:pt>
                <c:pt idx="815">
                  <c:v>6.2419874342394153E-3</c:v>
                </c:pt>
                <c:pt idx="816">
                  <c:v>6.206134807575407E-3</c:v>
                </c:pt>
                <c:pt idx="817">
                  <c:v>6.1318686523428182E-3</c:v>
                </c:pt>
                <c:pt idx="818">
                  <c:v>6.1318686523428182E-3</c:v>
                </c:pt>
                <c:pt idx="819">
                  <c:v>6.1318686523428182E-3</c:v>
                </c:pt>
                <c:pt idx="820">
                  <c:v>6.080650614251378E-3</c:v>
                </c:pt>
                <c:pt idx="821">
                  <c:v>5.9833363418776413E-3</c:v>
                </c:pt>
                <c:pt idx="822">
                  <c:v>5.9500446171182044E-3</c:v>
                </c:pt>
                <c:pt idx="823">
                  <c:v>5.9500446171182044E-3</c:v>
                </c:pt>
                <c:pt idx="824">
                  <c:v>5.7682205818935907E-3</c:v>
                </c:pt>
                <c:pt idx="825">
                  <c:v>5.7374897590387261E-3</c:v>
                </c:pt>
                <c:pt idx="826">
                  <c:v>5.6965153285655733E-3</c:v>
                </c:pt>
                <c:pt idx="827">
                  <c:v>5.6965153285655733E-3</c:v>
                </c:pt>
                <c:pt idx="828">
                  <c:v>5.6913935247564296E-3</c:v>
                </c:pt>
                <c:pt idx="829">
                  <c:v>5.6913935247564296E-3</c:v>
                </c:pt>
                <c:pt idx="830">
                  <c:v>5.6760281133289977E-3</c:v>
                </c:pt>
                <c:pt idx="831">
                  <c:v>5.6555408980924213E-3</c:v>
                </c:pt>
                <c:pt idx="832">
                  <c:v>5.5787138409552602E-3</c:v>
                </c:pt>
                <c:pt idx="833">
                  <c:v>5.5710311352415443E-3</c:v>
                </c:pt>
                <c:pt idx="834">
                  <c:v>5.5454221161958242E-3</c:v>
                </c:pt>
                <c:pt idx="835">
                  <c:v>5.4813995685815235E-3</c:v>
                </c:pt>
                <c:pt idx="836">
                  <c:v>5.468595059058663E-3</c:v>
                </c:pt>
                <c:pt idx="837">
                  <c:v>5.2995755333569098E-3</c:v>
                </c:pt>
                <c:pt idx="838">
                  <c:v>5.0358026371859904E-3</c:v>
                </c:pt>
                <c:pt idx="839">
                  <c:v>4.9922673048082662E-3</c:v>
                </c:pt>
                <c:pt idx="840">
                  <c:v>4.9922673048082662E-3</c:v>
                </c:pt>
                <c:pt idx="841">
                  <c:v>4.8386131905339448E-3</c:v>
                </c:pt>
                <c:pt idx="842">
                  <c:v>4.8181259752973684E-3</c:v>
                </c:pt>
                <c:pt idx="843">
                  <c:v>4.8130041714882239E-3</c:v>
                </c:pt>
                <c:pt idx="844">
                  <c:v>4.3648463381881194E-3</c:v>
                </c:pt>
                <c:pt idx="845">
                  <c:v>4.3648463381881194E-3</c:v>
                </c:pt>
                <c:pt idx="846">
                  <c:v>4.2803365753372423E-3</c:v>
                </c:pt>
                <c:pt idx="847">
                  <c:v>4.2726538696235264E-3</c:v>
                </c:pt>
                <c:pt idx="848">
                  <c:v>4.2035095182000812E-3</c:v>
                </c:pt>
                <c:pt idx="849">
                  <c:v>4.1958268124863652E-3</c:v>
                </c:pt>
                <c:pt idx="850">
                  <c:v>4.1958268124863652E-3</c:v>
                </c:pt>
                <c:pt idx="851">
                  <c:v>4.1958268124863652E-3</c:v>
                </c:pt>
                <c:pt idx="852">
                  <c:v>4.1061952458263445E-3</c:v>
                </c:pt>
                <c:pt idx="853">
                  <c:v>4.0293681886891834E-3</c:v>
                </c:pt>
                <c:pt idx="854">
                  <c:v>4.0216854829754674E-3</c:v>
                </c:pt>
                <c:pt idx="855">
                  <c:v>3.8808358782240061E-3</c:v>
                </c:pt>
                <c:pt idx="856">
                  <c:v>3.7988870172777013E-3</c:v>
                </c:pt>
                <c:pt idx="857">
                  <c:v>3.7579125868045489E-3</c:v>
                </c:pt>
                <c:pt idx="858">
                  <c:v>3.7579125868045489E-3</c:v>
                </c:pt>
                <c:pt idx="859">
                  <c:v>3.7092554506176802E-3</c:v>
                </c:pt>
                <c:pt idx="860">
                  <c:v>3.6452329030033795E-3</c:v>
                </c:pt>
                <c:pt idx="861">
                  <c:v>3.6247456877668031E-3</c:v>
                </c:pt>
                <c:pt idx="862">
                  <c:v>3.6247456877668031E-3</c:v>
                </c:pt>
                <c:pt idx="863">
                  <c:v>3.6016975706256553E-3</c:v>
                </c:pt>
                <c:pt idx="864">
                  <c:v>3.5632840420570747E-3</c:v>
                </c:pt>
                <c:pt idx="865">
                  <c:v>3.5632840420570747E-3</c:v>
                </c:pt>
                <c:pt idx="866">
                  <c:v>3.4710915734924817E-3</c:v>
                </c:pt>
                <c:pt idx="867">
                  <c:v>3.414751731591897E-3</c:v>
                </c:pt>
                <c:pt idx="868">
                  <c:v>3.3532900858821687E-3</c:v>
                </c:pt>
                <c:pt idx="869">
                  <c:v>3.3328028706455922E-3</c:v>
                </c:pt>
                <c:pt idx="870">
                  <c:v>3.0101292306695168E-3</c:v>
                </c:pt>
                <c:pt idx="871">
                  <c:v>3.0101292306695168E-3</c:v>
                </c:pt>
                <c:pt idx="872">
                  <c:v>3.0101292306695168E-3</c:v>
                </c:pt>
                <c:pt idx="873">
                  <c:v>3.0101292306695168E-3</c:v>
                </c:pt>
                <c:pt idx="874">
                  <c:v>2.9691548001963644E-3</c:v>
                </c:pt>
                <c:pt idx="875">
                  <c:v>2.8846450373454873E-3</c:v>
                </c:pt>
                <c:pt idx="876">
                  <c:v>2.835987901158619E-3</c:v>
                </c:pt>
                <c:pt idx="877">
                  <c:v>2.835987901158619E-3</c:v>
                </c:pt>
                <c:pt idx="878">
                  <c:v>2.7796480592580343E-3</c:v>
                </c:pt>
                <c:pt idx="879">
                  <c:v>2.7514781383077419E-3</c:v>
                </c:pt>
                <c:pt idx="880">
                  <c:v>2.4031954792859463E-3</c:v>
                </c:pt>
                <c:pt idx="881">
                  <c:v>2.4031954792859463E-3</c:v>
                </c:pt>
                <c:pt idx="882">
                  <c:v>2.2853939916756328E-3</c:v>
                </c:pt>
                <c:pt idx="883">
                  <c:v>2.2853939916756328E-3</c:v>
                </c:pt>
                <c:pt idx="884">
                  <c:v>2.2700285802482009E-3</c:v>
                </c:pt>
                <c:pt idx="885">
                  <c:v>2.2700285802482009E-3</c:v>
                </c:pt>
                <c:pt idx="886">
                  <c:v>2.2213714440613322E-3</c:v>
                </c:pt>
                <c:pt idx="887">
                  <c:v>2.2136887383476162E-3</c:v>
                </c:pt>
                <c:pt idx="888">
                  <c:v>2.2136887383476162E-3</c:v>
                </c:pt>
                <c:pt idx="889">
                  <c:v>2.1932015231110398E-3</c:v>
                </c:pt>
                <c:pt idx="890">
                  <c:v>2.1829579154927516E-3</c:v>
                </c:pt>
                <c:pt idx="891">
                  <c:v>2.1829579154927516E-3</c:v>
                </c:pt>
                <c:pt idx="892">
                  <c:v>2.1419834850195992E-3</c:v>
                </c:pt>
                <c:pt idx="893">
                  <c:v>1.9908902726498497E-3</c:v>
                </c:pt>
                <c:pt idx="894">
                  <c:v>1.6989474555286384E-3</c:v>
                </c:pt>
                <c:pt idx="895">
                  <c:v>1.6093158888686176E-3</c:v>
                </c:pt>
                <c:pt idx="896">
                  <c:v>1.5990722812503294E-3</c:v>
                </c:pt>
                <c:pt idx="897">
                  <c:v>1.5862677717274694E-3</c:v>
                </c:pt>
                <c:pt idx="898">
                  <c:v>1.5785850660137535E-3</c:v>
                </c:pt>
                <c:pt idx="899">
                  <c:v>1.5734632622046094E-3</c:v>
                </c:pt>
                <c:pt idx="900">
                  <c:v>1.5734632622046094E-3</c:v>
                </c:pt>
                <c:pt idx="901">
                  <c:v>1.5696219093477514E-3</c:v>
                </c:pt>
                <c:pt idx="902">
                  <c:v>1.5696219093477514E-3</c:v>
                </c:pt>
                <c:pt idx="903">
                  <c:v>1.558097850777177E-3</c:v>
                </c:pt>
                <c:pt idx="904">
                  <c:v>1.558097850777177E-3</c:v>
                </c:pt>
                <c:pt idx="905">
                  <c:v>1.558097850777177E-3</c:v>
                </c:pt>
                <c:pt idx="906">
                  <c:v>1.5299279298268847E-3</c:v>
                </c:pt>
                <c:pt idx="907">
                  <c:v>1.4966362050674482E-3</c:v>
                </c:pt>
                <c:pt idx="908">
                  <c:v>1.4684662841171559E-3</c:v>
                </c:pt>
                <c:pt idx="909">
                  <c:v>1.4684662841171559E-3</c:v>
                </c:pt>
                <c:pt idx="910">
                  <c:v>1.4249309517394317E-3</c:v>
                </c:pt>
                <c:pt idx="911">
                  <c:v>1.3276166793656946E-3</c:v>
                </c:pt>
                <c:pt idx="912">
                  <c:v>1.2789595431788262E-3</c:v>
                </c:pt>
                <c:pt idx="913">
                  <c:v>8.8970245368387782E-4</c:v>
                </c:pt>
                <c:pt idx="914">
                  <c:v>7.6934006416899247E-4</c:v>
                </c:pt>
                <c:pt idx="915">
                  <c:v>7.6934006416899247E-4</c:v>
                </c:pt>
                <c:pt idx="916">
                  <c:v>7.6934006416899247E-4</c:v>
                </c:pt>
                <c:pt idx="917">
                  <c:v>7.6934006416899247E-4</c:v>
                </c:pt>
                <c:pt idx="918">
                  <c:v>7.0019571274554772E-4</c:v>
                </c:pt>
                <c:pt idx="919">
                  <c:v>7.0019571274554772E-4</c:v>
                </c:pt>
                <c:pt idx="920">
                  <c:v>5.5422430418494229E-4</c:v>
                </c:pt>
                <c:pt idx="921">
                  <c:v>5.5422430418494229E-4</c:v>
                </c:pt>
                <c:pt idx="922">
                  <c:v>5.5422430418494229E-4</c:v>
                </c:pt>
                <c:pt idx="923">
                  <c:v>5.5422430418494229E-4</c:v>
                </c:pt>
                <c:pt idx="924">
                  <c:v>5.3373708894836587E-4</c:v>
                </c:pt>
                <c:pt idx="925">
                  <c:v>5.3373708894836587E-4</c:v>
                </c:pt>
                <c:pt idx="926">
                  <c:v>5.3373708894836587E-4</c:v>
                </c:pt>
                <c:pt idx="927">
                  <c:v>5.3373708894836587E-4</c:v>
                </c:pt>
                <c:pt idx="928">
                  <c:v>5.3373708894836587E-4</c:v>
                </c:pt>
                <c:pt idx="929">
                  <c:v>5.3373708894836587E-4</c:v>
                </c:pt>
                <c:pt idx="930">
                  <c:v>1.8289352802199847E-4</c:v>
                </c:pt>
                <c:pt idx="931">
                  <c:v>1.8289352802199847E-4</c:v>
                </c:pt>
                <c:pt idx="932">
                  <c:v>1.4704090135799017E-4</c:v>
                </c:pt>
                <c:pt idx="933">
                  <c:v>1.4704090135799017E-4</c:v>
                </c:pt>
                <c:pt idx="934">
                  <c:v>-6.8074858626060442E-5</c:v>
                </c:pt>
                <c:pt idx="935">
                  <c:v>-1.7307183671351391E-4</c:v>
                </c:pt>
                <c:pt idx="936">
                  <c:v>-1.7307183671351391E-4</c:v>
                </c:pt>
                <c:pt idx="937">
                  <c:v>-3.4209136241526716E-4</c:v>
                </c:pt>
                <c:pt idx="938">
                  <c:v>-3.4209136241526716E-4</c:v>
                </c:pt>
                <c:pt idx="939">
                  <c:v>-4.4708834050272064E-4</c:v>
                </c:pt>
                <c:pt idx="940">
                  <c:v>-4.4708834050272064E-4</c:v>
                </c:pt>
                <c:pt idx="941">
                  <c:v>-5.3031765240131156E-4</c:v>
                </c:pt>
                <c:pt idx="942">
                  <c:v>-5.3031765240131156E-4</c:v>
                </c:pt>
                <c:pt idx="943">
                  <c:v>-5.8281614144503786E-4</c:v>
                </c:pt>
                <c:pt idx="944">
                  <c:v>-5.8281614144503786E-4</c:v>
                </c:pt>
                <c:pt idx="945">
                  <c:v>-6.7756951191420313E-4</c:v>
                </c:pt>
                <c:pt idx="946">
                  <c:v>-7.0317853095992321E-4</c:v>
                </c:pt>
                <c:pt idx="947">
                  <c:v>-7.0317853095992321E-4</c:v>
                </c:pt>
                <c:pt idx="948">
                  <c:v>-8.6195444904338912E-4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736-4069-BF2E-42E7E55854C5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1'!$F$21:$F$969</c:f>
              <c:numCache>
                <c:formatCode>General</c:formatCode>
                <c:ptCount val="949"/>
                <c:pt idx="0">
                  <c:v>-19560</c:v>
                </c:pt>
                <c:pt idx="1">
                  <c:v>-19549</c:v>
                </c:pt>
                <c:pt idx="2">
                  <c:v>-19546</c:v>
                </c:pt>
                <c:pt idx="3">
                  <c:v>-19508</c:v>
                </c:pt>
                <c:pt idx="4">
                  <c:v>-19500</c:v>
                </c:pt>
                <c:pt idx="5">
                  <c:v>-19492</c:v>
                </c:pt>
                <c:pt idx="6">
                  <c:v>-19489</c:v>
                </c:pt>
                <c:pt idx="7">
                  <c:v>-19489</c:v>
                </c:pt>
                <c:pt idx="8">
                  <c:v>-19481</c:v>
                </c:pt>
                <c:pt idx="9">
                  <c:v>-19473</c:v>
                </c:pt>
                <c:pt idx="10">
                  <c:v>-19399</c:v>
                </c:pt>
                <c:pt idx="11">
                  <c:v>-19353</c:v>
                </c:pt>
                <c:pt idx="12">
                  <c:v>-19320</c:v>
                </c:pt>
                <c:pt idx="13">
                  <c:v>-19197</c:v>
                </c:pt>
                <c:pt idx="14">
                  <c:v>-19149</c:v>
                </c:pt>
                <c:pt idx="15">
                  <c:v>-18617</c:v>
                </c:pt>
                <c:pt idx="16">
                  <c:v>-18088</c:v>
                </c:pt>
                <c:pt idx="17">
                  <c:v>-17340</c:v>
                </c:pt>
                <c:pt idx="18">
                  <c:v>-16564</c:v>
                </c:pt>
                <c:pt idx="19">
                  <c:v>-15645</c:v>
                </c:pt>
                <c:pt idx="20">
                  <c:v>-14953</c:v>
                </c:pt>
                <c:pt idx="21">
                  <c:v>-14945</c:v>
                </c:pt>
                <c:pt idx="22">
                  <c:v>-14389</c:v>
                </c:pt>
                <c:pt idx="23">
                  <c:v>-14242</c:v>
                </c:pt>
                <c:pt idx="24">
                  <c:v>-14002</c:v>
                </c:pt>
                <c:pt idx="25">
                  <c:v>-13964</c:v>
                </c:pt>
                <c:pt idx="26">
                  <c:v>-13953</c:v>
                </c:pt>
                <c:pt idx="27">
                  <c:v>-13893</c:v>
                </c:pt>
                <c:pt idx="28">
                  <c:v>-13866</c:v>
                </c:pt>
                <c:pt idx="29">
                  <c:v>-13683</c:v>
                </c:pt>
                <c:pt idx="30">
                  <c:v>-13626</c:v>
                </c:pt>
                <c:pt idx="31">
                  <c:v>-13604</c:v>
                </c:pt>
                <c:pt idx="32">
                  <c:v>-13552</c:v>
                </c:pt>
                <c:pt idx="33">
                  <c:v>-13501</c:v>
                </c:pt>
                <c:pt idx="34">
                  <c:v>-13375</c:v>
                </c:pt>
                <c:pt idx="35">
                  <c:v>-13375</c:v>
                </c:pt>
                <c:pt idx="36">
                  <c:v>-13353</c:v>
                </c:pt>
                <c:pt idx="37">
                  <c:v>-13353</c:v>
                </c:pt>
                <c:pt idx="38">
                  <c:v>-13345</c:v>
                </c:pt>
                <c:pt idx="39">
                  <c:v>-13345</c:v>
                </c:pt>
                <c:pt idx="40">
                  <c:v>-13086</c:v>
                </c:pt>
                <c:pt idx="41">
                  <c:v>-12950</c:v>
                </c:pt>
                <c:pt idx="42">
                  <c:v>-12830</c:v>
                </c:pt>
                <c:pt idx="43">
                  <c:v>-12740</c:v>
                </c:pt>
                <c:pt idx="44">
                  <c:v>-12735</c:v>
                </c:pt>
                <c:pt idx="45">
                  <c:v>-12541</c:v>
                </c:pt>
                <c:pt idx="46">
                  <c:v>-12533</c:v>
                </c:pt>
                <c:pt idx="47">
                  <c:v>-12516</c:v>
                </c:pt>
                <c:pt idx="48">
                  <c:v>-12312</c:v>
                </c:pt>
                <c:pt idx="49">
                  <c:v>-12312</c:v>
                </c:pt>
                <c:pt idx="50">
                  <c:v>-12279</c:v>
                </c:pt>
                <c:pt idx="51">
                  <c:v>-12255</c:v>
                </c:pt>
                <c:pt idx="52">
                  <c:v>-12230</c:v>
                </c:pt>
                <c:pt idx="53">
                  <c:v>-12148</c:v>
                </c:pt>
                <c:pt idx="54">
                  <c:v>-12135</c:v>
                </c:pt>
                <c:pt idx="55">
                  <c:v>-12004</c:v>
                </c:pt>
                <c:pt idx="56">
                  <c:v>-11996</c:v>
                </c:pt>
                <c:pt idx="57">
                  <c:v>-11996</c:v>
                </c:pt>
                <c:pt idx="58">
                  <c:v>-11993</c:v>
                </c:pt>
                <c:pt idx="59">
                  <c:v>-11955</c:v>
                </c:pt>
                <c:pt idx="60">
                  <c:v>-11936</c:v>
                </c:pt>
                <c:pt idx="61">
                  <c:v>-11911</c:v>
                </c:pt>
                <c:pt idx="62">
                  <c:v>-11895</c:v>
                </c:pt>
                <c:pt idx="63">
                  <c:v>-11827</c:v>
                </c:pt>
                <c:pt idx="64">
                  <c:v>-11761</c:v>
                </c:pt>
                <c:pt idx="65">
                  <c:v>-11753</c:v>
                </c:pt>
                <c:pt idx="66">
                  <c:v>-11753</c:v>
                </c:pt>
                <c:pt idx="67">
                  <c:v>-11750</c:v>
                </c:pt>
                <c:pt idx="68">
                  <c:v>-11745</c:v>
                </c:pt>
                <c:pt idx="69">
                  <c:v>-11745</c:v>
                </c:pt>
                <c:pt idx="70">
                  <c:v>-11745</c:v>
                </c:pt>
                <c:pt idx="71">
                  <c:v>-11745</c:v>
                </c:pt>
                <c:pt idx="72">
                  <c:v>-11745</c:v>
                </c:pt>
                <c:pt idx="73">
                  <c:v>-11718</c:v>
                </c:pt>
                <c:pt idx="74">
                  <c:v>-11715</c:v>
                </c:pt>
                <c:pt idx="75">
                  <c:v>-11712</c:v>
                </c:pt>
                <c:pt idx="76">
                  <c:v>-11707</c:v>
                </c:pt>
                <c:pt idx="77">
                  <c:v>-11707</c:v>
                </c:pt>
                <c:pt idx="78">
                  <c:v>-11707</c:v>
                </c:pt>
                <c:pt idx="79">
                  <c:v>-11699</c:v>
                </c:pt>
                <c:pt idx="80">
                  <c:v>-11688</c:v>
                </c:pt>
                <c:pt idx="81">
                  <c:v>-11682</c:v>
                </c:pt>
                <c:pt idx="82">
                  <c:v>-11647</c:v>
                </c:pt>
                <c:pt idx="83">
                  <c:v>-11639</c:v>
                </c:pt>
                <c:pt idx="84">
                  <c:v>-11639</c:v>
                </c:pt>
                <c:pt idx="85">
                  <c:v>-11639</c:v>
                </c:pt>
                <c:pt idx="86">
                  <c:v>-11639</c:v>
                </c:pt>
                <c:pt idx="87">
                  <c:v>-11639</c:v>
                </c:pt>
                <c:pt idx="88">
                  <c:v>-11639</c:v>
                </c:pt>
                <c:pt idx="89">
                  <c:v>-11508</c:v>
                </c:pt>
                <c:pt idx="90">
                  <c:v>-11508</c:v>
                </c:pt>
                <c:pt idx="91">
                  <c:v>-11478</c:v>
                </c:pt>
                <c:pt idx="92">
                  <c:v>-11459</c:v>
                </c:pt>
                <c:pt idx="93">
                  <c:v>-11451</c:v>
                </c:pt>
                <c:pt idx="94">
                  <c:v>-11437</c:v>
                </c:pt>
                <c:pt idx="95">
                  <c:v>-11413</c:v>
                </c:pt>
                <c:pt idx="96">
                  <c:v>-11413</c:v>
                </c:pt>
                <c:pt idx="97">
                  <c:v>-11372</c:v>
                </c:pt>
                <c:pt idx="98">
                  <c:v>-11287</c:v>
                </c:pt>
                <c:pt idx="99">
                  <c:v>-11287</c:v>
                </c:pt>
                <c:pt idx="100">
                  <c:v>-11186</c:v>
                </c:pt>
                <c:pt idx="101">
                  <c:v>-11173</c:v>
                </c:pt>
                <c:pt idx="102">
                  <c:v>-11102</c:v>
                </c:pt>
                <c:pt idx="103">
                  <c:v>-10979</c:v>
                </c:pt>
                <c:pt idx="104">
                  <c:v>-10968</c:v>
                </c:pt>
                <c:pt idx="105">
                  <c:v>-10957</c:v>
                </c:pt>
                <c:pt idx="106">
                  <c:v>-10949</c:v>
                </c:pt>
                <c:pt idx="107">
                  <c:v>-10941</c:v>
                </c:pt>
                <c:pt idx="108">
                  <c:v>-10933</c:v>
                </c:pt>
                <c:pt idx="109">
                  <c:v>-10922</c:v>
                </c:pt>
                <c:pt idx="110">
                  <c:v>-10911</c:v>
                </c:pt>
                <c:pt idx="111">
                  <c:v>-10843</c:v>
                </c:pt>
                <c:pt idx="112">
                  <c:v>-10843</c:v>
                </c:pt>
                <c:pt idx="113">
                  <c:v>-10704</c:v>
                </c:pt>
                <c:pt idx="114">
                  <c:v>-10701</c:v>
                </c:pt>
                <c:pt idx="115">
                  <c:v>-10701</c:v>
                </c:pt>
                <c:pt idx="116">
                  <c:v>-10701</c:v>
                </c:pt>
                <c:pt idx="117">
                  <c:v>-10701</c:v>
                </c:pt>
                <c:pt idx="118">
                  <c:v>-10701</c:v>
                </c:pt>
                <c:pt idx="119">
                  <c:v>-10701</c:v>
                </c:pt>
                <c:pt idx="120">
                  <c:v>-10693</c:v>
                </c:pt>
                <c:pt idx="121">
                  <c:v>-10690</c:v>
                </c:pt>
                <c:pt idx="122">
                  <c:v>-10682</c:v>
                </c:pt>
                <c:pt idx="123">
                  <c:v>-10663</c:v>
                </c:pt>
                <c:pt idx="124">
                  <c:v>-10663</c:v>
                </c:pt>
                <c:pt idx="125">
                  <c:v>-10655</c:v>
                </c:pt>
                <c:pt idx="126">
                  <c:v>-10652</c:v>
                </c:pt>
                <c:pt idx="127">
                  <c:v>-10423</c:v>
                </c:pt>
                <c:pt idx="128">
                  <c:v>-10423</c:v>
                </c:pt>
                <c:pt idx="129">
                  <c:v>-10418</c:v>
                </c:pt>
                <c:pt idx="130">
                  <c:v>-10418</c:v>
                </c:pt>
                <c:pt idx="131">
                  <c:v>-10418</c:v>
                </c:pt>
                <c:pt idx="132">
                  <c:v>-10415</c:v>
                </c:pt>
                <c:pt idx="133">
                  <c:v>-10415</c:v>
                </c:pt>
                <c:pt idx="134">
                  <c:v>-10412</c:v>
                </c:pt>
                <c:pt idx="135">
                  <c:v>-10407</c:v>
                </c:pt>
                <c:pt idx="136">
                  <c:v>-10396</c:v>
                </c:pt>
                <c:pt idx="137">
                  <c:v>-10388</c:v>
                </c:pt>
                <c:pt idx="138">
                  <c:v>-10382</c:v>
                </c:pt>
                <c:pt idx="139">
                  <c:v>-10148</c:v>
                </c:pt>
                <c:pt idx="140">
                  <c:v>-10134</c:v>
                </c:pt>
                <c:pt idx="141">
                  <c:v>-10118</c:v>
                </c:pt>
                <c:pt idx="142">
                  <c:v>-10118</c:v>
                </c:pt>
                <c:pt idx="143">
                  <c:v>-9897</c:v>
                </c:pt>
                <c:pt idx="144">
                  <c:v>-9878</c:v>
                </c:pt>
                <c:pt idx="145">
                  <c:v>-9867</c:v>
                </c:pt>
                <c:pt idx="146">
                  <c:v>-9638</c:v>
                </c:pt>
                <c:pt idx="147">
                  <c:v>-9630</c:v>
                </c:pt>
                <c:pt idx="148">
                  <c:v>-9627</c:v>
                </c:pt>
                <c:pt idx="149">
                  <c:v>-9597</c:v>
                </c:pt>
                <c:pt idx="150">
                  <c:v>-9592</c:v>
                </c:pt>
                <c:pt idx="151">
                  <c:v>-9592</c:v>
                </c:pt>
                <c:pt idx="152">
                  <c:v>-9592</c:v>
                </c:pt>
                <c:pt idx="153">
                  <c:v>-9589</c:v>
                </c:pt>
                <c:pt idx="154">
                  <c:v>-9584</c:v>
                </c:pt>
                <c:pt idx="155">
                  <c:v>-9581</c:v>
                </c:pt>
                <c:pt idx="156">
                  <c:v>-9581</c:v>
                </c:pt>
                <c:pt idx="157">
                  <c:v>-9573</c:v>
                </c:pt>
                <c:pt idx="158">
                  <c:v>-9564</c:v>
                </c:pt>
                <c:pt idx="159">
                  <c:v>-9550</c:v>
                </c:pt>
                <c:pt idx="160">
                  <c:v>-9545</c:v>
                </c:pt>
                <c:pt idx="161">
                  <c:v>-9479</c:v>
                </c:pt>
                <c:pt idx="162">
                  <c:v>-9477</c:v>
                </c:pt>
                <c:pt idx="163">
                  <c:v>-9472</c:v>
                </c:pt>
                <c:pt idx="164">
                  <c:v>-9466</c:v>
                </c:pt>
                <c:pt idx="165">
                  <c:v>-9412</c:v>
                </c:pt>
                <c:pt idx="166">
                  <c:v>-9382</c:v>
                </c:pt>
                <c:pt idx="167">
                  <c:v>-9333</c:v>
                </c:pt>
                <c:pt idx="168">
                  <c:v>-9297</c:v>
                </c:pt>
                <c:pt idx="169">
                  <c:v>-9294</c:v>
                </c:pt>
                <c:pt idx="170">
                  <c:v>-9292</c:v>
                </c:pt>
                <c:pt idx="171">
                  <c:v>-9291</c:v>
                </c:pt>
                <c:pt idx="172">
                  <c:v>-9267</c:v>
                </c:pt>
                <c:pt idx="173">
                  <c:v>-9264</c:v>
                </c:pt>
                <c:pt idx="174">
                  <c:v>-9253</c:v>
                </c:pt>
                <c:pt idx="175">
                  <c:v>-9224</c:v>
                </c:pt>
                <c:pt idx="176">
                  <c:v>-9221</c:v>
                </c:pt>
                <c:pt idx="177">
                  <c:v>-9109</c:v>
                </c:pt>
                <c:pt idx="178">
                  <c:v>-9076</c:v>
                </c:pt>
                <c:pt idx="179">
                  <c:v>-9068</c:v>
                </c:pt>
                <c:pt idx="180">
                  <c:v>-9055</c:v>
                </c:pt>
                <c:pt idx="181">
                  <c:v>-9049</c:v>
                </c:pt>
                <c:pt idx="182">
                  <c:v>-9044</c:v>
                </c:pt>
                <c:pt idx="183">
                  <c:v>-9042</c:v>
                </c:pt>
                <c:pt idx="184">
                  <c:v>-9039</c:v>
                </c:pt>
                <c:pt idx="185">
                  <c:v>-9039</c:v>
                </c:pt>
                <c:pt idx="186">
                  <c:v>-9027</c:v>
                </c:pt>
                <c:pt idx="187">
                  <c:v>-9022</c:v>
                </c:pt>
                <c:pt idx="188">
                  <c:v>-8942</c:v>
                </c:pt>
                <c:pt idx="189">
                  <c:v>-8834</c:v>
                </c:pt>
                <c:pt idx="190">
                  <c:v>-8790</c:v>
                </c:pt>
                <c:pt idx="191">
                  <c:v>-8787</c:v>
                </c:pt>
                <c:pt idx="192">
                  <c:v>-8771</c:v>
                </c:pt>
                <c:pt idx="193">
                  <c:v>-8771</c:v>
                </c:pt>
                <c:pt idx="194">
                  <c:v>-8749</c:v>
                </c:pt>
                <c:pt idx="195">
                  <c:v>-8744</c:v>
                </c:pt>
                <c:pt idx="196">
                  <c:v>-8733</c:v>
                </c:pt>
                <c:pt idx="197">
                  <c:v>-8727</c:v>
                </c:pt>
                <c:pt idx="198">
                  <c:v>-8712</c:v>
                </c:pt>
                <c:pt idx="199">
                  <c:v>-8711</c:v>
                </c:pt>
                <c:pt idx="200">
                  <c:v>-8681</c:v>
                </c:pt>
                <c:pt idx="201">
                  <c:v>-8678</c:v>
                </c:pt>
                <c:pt idx="202">
                  <c:v>-8670</c:v>
                </c:pt>
                <c:pt idx="203">
                  <c:v>-8667</c:v>
                </c:pt>
                <c:pt idx="204">
                  <c:v>-8649</c:v>
                </c:pt>
                <c:pt idx="205">
                  <c:v>-8645</c:v>
                </c:pt>
                <c:pt idx="206">
                  <c:v>-8616</c:v>
                </c:pt>
                <c:pt idx="207">
                  <c:v>-8580</c:v>
                </c:pt>
                <c:pt idx="208">
                  <c:v>-8578</c:v>
                </c:pt>
                <c:pt idx="209">
                  <c:v>-8575</c:v>
                </c:pt>
                <c:pt idx="210">
                  <c:v>-8558</c:v>
                </c:pt>
                <c:pt idx="211">
                  <c:v>-8555</c:v>
                </c:pt>
                <c:pt idx="212">
                  <c:v>-8550</c:v>
                </c:pt>
                <c:pt idx="213">
                  <c:v>-8547</c:v>
                </c:pt>
                <c:pt idx="214">
                  <c:v>-8539</c:v>
                </c:pt>
                <c:pt idx="215">
                  <c:v>-8534</c:v>
                </c:pt>
                <c:pt idx="216">
                  <c:v>-8529</c:v>
                </c:pt>
                <c:pt idx="217">
                  <c:v>-8512</c:v>
                </c:pt>
                <c:pt idx="218">
                  <c:v>-8499</c:v>
                </c:pt>
                <c:pt idx="219">
                  <c:v>-8476</c:v>
                </c:pt>
                <c:pt idx="220">
                  <c:v>-8471</c:v>
                </c:pt>
                <c:pt idx="221">
                  <c:v>-8463</c:v>
                </c:pt>
                <c:pt idx="222">
                  <c:v>-8452</c:v>
                </c:pt>
                <c:pt idx="223">
                  <c:v>-8297</c:v>
                </c:pt>
                <c:pt idx="224">
                  <c:v>-8278</c:v>
                </c:pt>
                <c:pt idx="225">
                  <c:v>-8270</c:v>
                </c:pt>
                <c:pt idx="226">
                  <c:v>-8270</c:v>
                </c:pt>
                <c:pt idx="227">
                  <c:v>-8269</c:v>
                </c:pt>
                <c:pt idx="228">
                  <c:v>-8256</c:v>
                </c:pt>
                <c:pt idx="229">
                  <c:v>-8256</c:v>
                </c:pt>
                <c:pt idx="230">
                  <c:v>-8256</c:v>
                </c:pt>
                <c:pt idx="231">
                  <c:v>-8240</c:v>
                </c:pt>
                <c:pt idx="232">
                  <c:v>-8232</c:v>
                </c:pt>
                <c:pt idx="233">
                  <c:v>-8221</c:v>
                </c:pt>
                <c:pt idx="234">
                  <c:v>-8194</c:v>
                </c:pt>
                <c:pt idx="235">
                  <c:v>-8194</c:v>
                </c:pt>
                <c:pt idx="236">
                  <c:v>-8194</c:v>
                </c:pt>
                <c:pt idx="237">
                  <c:v>-8194</c:v>
                </c:pt>
                <c:pt idx="238">
                  <c:v>-8193</c:v>
                </c:pt>
                <c:pt idx="239">
                  <c:v>-8161</c:v>
                </c:pt>
                <c:pt idx="240">
                  <c:v>-8120</c:v>
                </c:pt>
                <c:pt idx="241">
                  <c:v>-8109</c:v>
                </c:pt>
                <c:pt idx="242">
                  <c:v>-8106</c:v>
                </c:pt>
                <c:pt idx="243">
                  <c:v>-7994</c:v>
                </c:pt>
                <c:pt idx="244">
                  <c:v>-7992</c:v>
                </c:pt>
                <c:pt idx="245">
                  <c:v>-7965</c:v>
                </c:pt>
                <c:pt idx="246">
                  <c:v>-7962</c:v>
                </c:pt>
                <c:pt idx="247">
                  <c:v>-7913</c:v>
                </c:pt>
                <c:pt idx="248">
                  <c:v>-7913</c:v>
                </c:pt>
                <c:pt idx="249">
                  <c:v>-7905</c:v>
                </c:pt>
                <c:pt idx="250">
                  <c:v>-7905</c:v>
                </c:pt>
                <c:pt idx="251">
                  <c:v>-7894</c:v>
                </c:pt>
                <c:pt idx="252">
                  <c:v>-7883</c:v>
                </c:pt>
                <c:pt idx="253">
                  <c:v>-7872</c:v>
                </c:pt>
                <c:pt idx="254">
                  <c:v>-7864</c:v>
                </c:pt>
                <c:pt idx="255">
                  <c:v>-7861</c:v>
                </c:pt>
                <c:pt idx="256">
                  <c:v>-7861</c:v>
                </c:pt>
                <c:pt idx="257">
                  <c:v>-7850</c:v>
                </c:pt>
                <c:pt idx="258">
                  <c:v>-7801</c:v>
                </c:pt>
                <c:pt idx="259">
                  <c:v>-7782</c:v>
                </c:pt>
                <c:pt idx="260">
                  <c:v>-7771</c:v>
                </c:pt>
                <c:pt idx="261">
                  <c:v>-7733</c:v>
                </c:pt>
                <c:pt idx="262">
                  <c:v>-7733</c:v>
                </c:pt>
                <c:pt idx="263">
                  <c:v>-7733</c:v>
                </c:pt>
                <c:pt idx="264">
                  <c:v>-7725</c:v>
                </c:pt>
                <c:pt idx="265">
                  <c:v>-7725</c:v>
                </c:pt>
                <c:pt idx="266">
                  <c:v>-7722</c:v>
                </c:pt>
                <c:pt idx="267">
                  <c:v>-7716</c:v>
                </c:pt>
                <c:pt idx="268">
                  <c:v>-7714</c:v>
                </c:pt>
                <c:pt idx="269">
                  <c:v>-7714</c:v>
                </c:pt>
                <c:pt idx="270">
                  <c:v>-7708</c:v>
                </c:pt>
                <c:pt idx="271">
                  <c:v>-7708</c:v>
                </c:pt>
                <c:pt idx="272">
                  <c:v>-7706</c:v>
                </c:pt>
                <c:pt idx="273">
                  <c:v>-7684</c:v>
                </c:pt>
                <c:pt idx="274">
                  <c:v>-7676</c:v>
                </c:pt>
                <c:pt idx="275">
                  <c:v>-7665</c:v>
                </c:pt>
                <c:pt idx="276">
                  <c:v>-7651</c:v>
                </c:pt>
                <c:pt idx="277">
                  <c:v>-7561</c:v>
                </c:pt>
                <c:pt idx="278">
                  <c:v>-7561</c:v>
                </c:pt>
                <c:pt idx="279">
                  <c:v>-7501</c:v>
                </c:pt>
                <c:pt idx="280">
                  <c:v>-7493</c:v>
                </c:pt>
                <c:pt idx="281">
                  <c:v>-7490</c:v>
                </c:pt>
                <c:pt idx="282">
                  <c:v>-7482</c:v>
                </c:pt>
                <c:pt idx="283">
                  <c:v>-7471</c:v>
                </c:pt>
                <c:pt idx="284">
                  <c:v>-7447</c:v>
                </c:pt>
                <c:pt idx="285">
                  <c:v>-7428</c:v>
                </c:pt>
                <c:pt idx="286">
                  <c:v>-7416</c:v>
                </c:pt>
                <c:pt idx="287">
                  <c:v>-7392</c:v>
                </c:pt>
                <c:pt idx="288">
                  <c:v>-7179</c:v>
                </c:pt>
                <c:pt idx="289">
                  <c:v>-7150</c:v>
                </c:pt>
                <c:pt idx="290">
                  <c:v>-7087</c:v>
                </c:pt>
                <c:pt idx="291">
                  <c:v>-7087</c:v>
                </c:pt>
                <c:pt idx="292">
                  <c:v>-7059</c:v>
                </c:pt>
                <c:pt idx="293">
                  <c:v>-6975</c:v>
                </c:pt>
                <c:pt idx="294">
                  <c:v>-6966</c:v>
                </c:pt>
                <c:pt idx="295">
                  <c:v>-6955</c:v>
                </c:pt>
                <c:pt idx="296">
                  <c:v>-6912</c:v>
                </c:pt>
                <c:pt idx="297">
                  <c:v>-6899</c:v>
                </c:pt>
                <c:pt idx="298">
                  <c:v>-6896</c:v>
                </c:pt>
                <c:pt idx="299">
                  <c:v>-6890</c:v>
                </c:pt>
                <c:pt idx="300">
                  <c:v>-6890</c:v>
                </c:pt>
                <c:pt idx="301">
                  <c:v>-6841</c:v>
                </c:pt>
                <c:pt idx="302">
                  <c:v>-6812</c:v>
                </c:pt>
                <c:pt idx="303">
                  <c:v>-6789</c:v>
                </c:pt>
                <c:pt idx="304">
                  <c:v>-6789</c:v>
                </c:pt>
                <c:pt idx="305">
                  <c:v>-6781</c:v>
                </c:pt>
                <c:pt idx="306">
                  <c:v>-6778</c:v>
                </c:pt>
                <c:pt idx="307">
                  <c:v>-6768</c:v>
                </c:pt>
                <c:pt idx="308">
                  <c:v>-6749</c:v>
                </c:pt>
                <c:pt idx="309">
                  <c:v>-6691</c:v>
                </c:pt>
                <c:pt idx="310">
                  <c:v>-6689</c:v>
                </c:pt>
                <c:pt idx="311">
                  <c:v>-6680</c:v>
                </c:pt>
                <c:pt idx="312">
                  <c:v>-6672</c:v>
                </c:pt>
                <c:pt idx="313">
                  <c:v>-6666</c:v>
                </c:pt>
                <c:pt idx="314">
                  <c:v>-6656</c:v>
                </c:pt>
                <c:pt idx="315">
                  <c:v>-6653</c:v>
                </c:pt>
                <c:pt idx="316">
                  <c:v>-6647</c:v>
                </c:pt>
                <c:pt idx="317">
                  <c:v>-6620</c:v>
                </c:pt>
                <c:pt idx="318">
                  <c:v>-6604</c:v>
                </c:pt>
                <c:pt idx="319">
                  <c:v>-6594</c:v>
                </c:pt>
                <c:pt idx="320">
                  <c:v>-6593</c:v>
                </c:pt>
                <c:pt idx="321">
                  <c:v>-6572</c:v>
                </c:pt>
                <c:pt idx="322">
                  <c:v>-6564</c:v>
                </c:pt>
                <c:pt idx="323">
                  <c:v>-6501</c:v>
                </c:pt>
                <c:pt idx="324">
                  <c:v>-6413</c:v>
                </c:pt>
                <c:pt idx="325">
                  <c:v>-6405</c:v>
                </c:pt>
                <c:pt idx="326">
                  <c:v>-6394</c:v>
                </c:pt>
                <c:pt idx="327">
                  <c:v>-6392</c:v>
                </c:pt>
                <c:pt idx="328">
                  <c:v>-6392</c:v>
                </c:pt>
                <c:pt idx="329">
                  <c:v>-6392</c:v>
                </c:pt>
                <c:pt idx="330">
                  <c:v>-6391</c:v>
                </c:pt>
                <c:pt idx="331">
                  <c:v>-6373</c:v>
                </c:pt>
                <c:pt idx="332">
                  <c:v>-6356</c:v>
                </c:pt>
                <c:pt idx="333">
                  <c:v>-6354</c:v>
                </c:pt>
                <c:pt idx="334">
                  <c:v>-6354</c:v>
                </c:pt>
                <c:pt idx="335">
                  <c:v>-6351</c:v>
                </c:pt>
                <c:pt idx="336">
                  <c:v>-6327</c:v>
                </c:pt>
                <c:pt idx="337">
                  <c:v>-6326</c:v>
                </c:pt>
                <c:pt idx="338">
                  <c:v>-6312</c:v>
                </c:pt>
                <c:pt idx="339">
                  <c:v>-6283</c:v>
                </c:pt>
                <c:pt idx="340">
                  <c:v>-6171</c:v>
                </c:pt>
                <c:pt idx="341">
                  <c:v>-6162</c:v>
                </c:pt>
                <c:pt idx="342">
                  <c:v>-6144</c:v>
                </c:pt>
                <c:pt idx="343">
                  <c:v>-6135</c:v>
                </c:pt>
                <c:pt idx="344">
                  <c:v>-6135</c:v>
                </c:pt>
                <c:pt idx="345">
                  <c:v>-6122</c:v>
                </c:pt>
                <c:pt idx="346">
                  <c:v>-6116</c:v>
                </c:pt>
                <c:pt idx="347">
                  <c:v>-6113</c:v>
                </c:pt>
                <c:pt idx="348">
                  <c:v>-6108</c:v>
                </c:pt>
                <c:pt idx="349">
                  <c:v>-6106</c:v>
                </c:pt>
                <c:pt idx="350">
                  <c:v>-6078</c:v>
                </c:pt>
                <c:pt idx="351">
                  <c:v>-6076</c:v>
                </c:pt>
                <c:pt idx="352">
                  <c:v>-5901</c:v>
                </c:pt>
                <c:pt idx="353">
                  <c:v>-5901</c:v>
                </c:pt>
                <c:pt idx="354">
                  <c:v>-5857</c:v>
                </c:pt>
                <c:pt idx="355">
                  <c:v>-5838</c:v>
                </c:pt>
                <c:pt idx="356">
                  <c:v>-5833</c:v>
                </c:pt>
                <c:pt idx="357">
                  <c:v>-5833</c:v>
                </c:pt>
                <c:pt idx="358">
                  <c:v>-5833</c:v>
                </c:pt>
                <c:pt idx="359">
                  <c:v>-5833</c:v>
                </c:pt>
                <c:pt idx="360">
                  <c:v>-5833</c:v>
                </c:pt>
                <c:pt idx="361">
                  <c:v>-5833</c:v>
                </c:pt>
                <c:pt idx="362">
                  <c:v>-5833</c:v>
                </c:pt>
                <c:pt idx="363">
                  <c:v>-5833</c:v>
                </c:pt>
                <c:pt idx="364">
                  <c:v>-5830</c:v>
                </c:pt>
                <c:pt idx="365">
                  <c:v>-5828</c:v>
                </c:pt>
                <c:pt idx="366">
                  <c:v>-5817</c:v>
                </c:pt>
                <c:pt idx="367">
                  <c:v>-5816</c:v>
                </c:pt>
                <c:pt idx="368">
                  <c:v>-5798</c:v>
                </c:pt>
                <c:pt idx="369">
                  <c:v>-5797</c:v>
                </c:pt>
                <c:pt idx="370">
                  <c:v>-5797</c:v>
                </c:pt>
                <c:pt idx="371">
                  <c:v>-5789</c:v>
                </c:pt>
                <c:pt idx="372">
                  <c:v>-5705</c:v>
                </c:pt>
                <c:pt idx="373">
                  <c:v>-5663</c:v>
                </c:pt>
                <c:pt idx="374">
                  <c:v>-5631</c:v>
                </c:pt>
                <c:pt idx="375">
                  <c:v>-5625</c:v>
                </c:pt>
                <c:pt idx="376">
                  <c:v>-5612</c:v>
                </c:pt>
                <c:pt idx="377">
                  <c:v>-5598</c:v>
                </c:pt>
                <c:pt idx="378">
                  <c:v>-5596</c:v>
                </c:pt>
                <c:pt idx="379">
                  <c:v>-5596</c:v>
                </c:pt>
                <c:pt idx="380">
                  <c:v>-5596</c:v>
                </c:pt>
                <c:pt idx="381">
                  <c:v>-5596</c:v>
                </c:pt>
                <c:pt idx="382">
                  <c:v>-5588</c:v>
                </c:pt>
                <c:pt idx="383">
                  <c:v>-5587</c:v>
                </c:pt>
                <c:pt idx="384">
                  <c:v>-5511</c:v>
                </c:pt>
                <c:pt idx="385">
                  <c:v>-5508</c:v>
                </c:pt>
                <c:pt idx="386">
                  <c:v>-5500</c:v>
                </c:pt>
                <c:pt idx="387">
                  <c:v>-5490</c:v>
                </c:pt>
                <c:pt idx="388">
                  <c:v>-5377</c:v>
                </c:pt>
                <c:pt idx="389">
                  <c:v>-5331</c:v>
                </c:pt>
                <c:pt idx="390">
                  <c:v>-5331</c:v>
                </c:pt>
                <c:pt idx="391">
                  <c:v>-5320</c:v>
                </c:pt>
                <c:pt idx="392">
                  <c:v>-5310</c:v>
                </c:pt>
                <c:pt idx="393">
                  <c:v>-5309</c:v>
                </c:pt>
                <c:pt idx="394">
                  <c:v>-5302</c:v>
                </c:pt>
                <c:pt idx="395">
                  <c:v>-5291</c:v>
                </c:pt>
                <c:pt idx="396">
                  <c:v>-5288</c:v>
                </c:pt>
                <c:pt idx="397">
                  <c:v>-5272</c:v>
                </c:pt>
                <c:pt idx="398">
                  <c:v>-5263</c:v>
                </c:pt>
                <c:pt idx="399">
                  <c:v>-5231</c:v>
                </c:pt>
                <c:pt idx="400">
                  <c:v>-5201</c:v>
                </c:pt>
                <c:pt idx="401">
                  <c:v>-5198</c:v>
                </c:pt>
                <c:pt idx="402">
                  <c:v>-5160</c:v>
                </c:pt>
                <c:pt idx="403">
                  <c:v>-5077</c:v>
                </c:pt>
                <c:pt idx="404">
                  <c:v>-5077</c:v>
                </c:pt>
                <c:pt idx="405">
                  <c:v>-5077</c:v>
                </c:pt>
                <c:pt idx="406">
                  <c:v>-5067</c:v>
                </c:pt>
                <c:pt idx="407">
                  <c:v>-5059</c:v>
                </c:pt>
                <c:pt idx="408">
                  <c:v>-5059</c:v>
                </c:pt>
                <c:pt idx="409">
                  <c:v>-5040</c:v>
                </c:pt>
                <c:pt idx="410">
                  <c:v>-5040</c:v>
                </c:pt>
                <c:pt idx="411">
                  <c:v>-5034</c:v>
                </c:pt>
                <c:pt idx="412">
                  <c:v>-5013</c:v>
                </c:pt>
                <c:pt idx="413">
                  <c:v>-4996</c:v>
                </c:pt>
                <c:pt idx="414">
                  <c:v>-4993</c:v>
                </c:pt>
                <c:pt idx="415">
                  <c:v>-4953</c:v>
                </c:pt>
                <c:pt idx="416">
                  <c:v>-4942</c:v>
                </c:pt>
                <c:pt idx="417">
                  <c:v>-4909</c:v>
                </c:pt>
                <c:pt idx="418">
                  <c:v>-4880</c:v>
                </c:pt>
                <c:pt idx="419">
                  <c:v>-4808</c:v>
                </c:pt>
                <c:pt idx="420">
                  <c:v>-4800</c:v>
                </c:pt>
                <c:pt idx="421">
                  <c:v>-4800</c:v>
                </c:pt>
                <c:pt idx="422">
                  <c:v>-4792</c:v>
                </c:pt>
                <c:pt idx="423">
                  <c:v>-4792</c:v>
                </c:pt>
                <c:pt idx="424">
                  <c:v>-4791</c:v>
                </c:pt>
                <c:pt idx="425">
                  <c:v>-4789</c:v>
                </c:pt>
                <c:pt idx="426">
                  <c:v>-4778</c:v>
                </c:pt>
                <c:pt idx="427">
                  <c:v>-4753</c:v>
                </c:pt>
                <c:pt idx="428">
                  <c:v>-4751</c:v>
                </c:pt>
                <c:pt idx="429">
                  <c:v>-4732</c:v>
                </c:pt>
                <c:pt idx="430">
                  <c:v>-4732</c:v>
                </c:pt>
                <c:pt idx="431">
                  <c:v>-4732</c:v>
                </c:pt>
                <c:pt idx="432">
                  <c:v>-4716</c:v>
                </c:pt>
                <c:pt idx="433">
                  <c:v>-4713</c:v>
                </c:pt>
                <c:pt idx="434">
                  <c:v>-4713</c:v>
                </c:pt>
                <c:pt idx="435">
                  <c:v>-4675</c:v>
                </c:pt>
                <c:pt idx="436">
                  <c:v>-4653</c:v>
                </c:pt>
                <c:pt idx="437">
                  <c:v>-4631</c:v>
                </c:pt>
                <c:pt idx="438">
                  <c:v>-4631</c:v>
                </c:pt>
                <c:pt idx="439">
                  <c:v>-4631</c:v>
                </c:pt>
                <c:pt idx="440">
                  <c:v>-4623</c:v>
                </c:pt>
                <c:pt idx="441">
                  <c:v>-4623</c:v>
                </c:pt>
                <c:pt idx="442">
                  <c:v>-4571</c:v>
                </c:pt>
                <c:pt idx="443">
                  <c:v>-4571</c:v>
                </c:pt>
                <c:pt idx="444">
                  <c:v>-4563</c:v>
                </c:pt>
                <c:pt idx="445">
                  <c:v>-4563</c:v>
                </c:pt>
                <c:pt idx="446">
                  <c:v>-4541</c:v>
                </c:pt>
                <c:pt idx="447">
                  <c:v>-4541</c:v>
                </c:pt>
                <c:pt idx="448">
                  <c:v>-4541</c:v>
                </c:pt>
                <c:pt idx="449">
                  <c:v>-4541</c:v>
                </c:pt>
                <c:pt idx="450">
                  <c:v>-4533</c:v>
                </c:pt>
                <c:pt idx="451">
                  <c:v>-4533</c:v>
                </c:pt>
                <c:pt idx="452">
                  <c:v>-4511</c:v>
                </c:pt>
                <c:pt idx="453">
                  <c:v>-4511</c:v>
                </c:pt>
                <c:pt idx="454">
                  <c:v>-4497</c:v>
                </c:pt>
                <c:pt idx="455">
                  <c:v>-4497</c:v>
                </c:pt>
                <c:pt idx="456">
                  <c:v>-4487</c:v>
                </c:pt>
                <c:pt idx="457">
                  <c:v>-4487</c:v>
                </c:pt>
                <c:pt idx="458">
                  <c:v>-4468</c:v>
                </c:pt>
                <c:pt idx="459">
                  <c:v>-4468</c:v>
                </c:pt>
                <c:pt idx="460">
                  <c:v>-4467</c:v>
                </c:pt>
                <c:pt idx="461">
                  <c:v>-4467</c:v>
                </c:pt>
                <c:pt idx="462">
                  <c:v>-4464</c:v>
                </c:pt>
                <c:pt idx="463">
                  <c:v>-4464</c:v>
                </c:pt>
                <c:pt idx="464">
                  <c:v>-4432</c:v>
                </c:pt>
                <c:pt idx="465">
                  <c:v>-4432</c:v>
                </c:pt>
                <c:pt idx="466">
                  <c:v>-4424</c:v>
                </c:pt>
                <c:pt idx="467">
                  <c:v>-4424</c:v>
                </c:pt>
                <c:pt idx="468">
                  <c:v>-4415</c:v>
                </c:pt>
                <c:pt idx="469">
                  <c:v>-4415</c:v>
                </c:pt>
                <c:pt idx="470">
                  <c:v>-4405</c:v>
                </c:pt>
                <c:pt idx="471">
                  <c:v>-4405</c:v>
                </c:pt>
                <c:pt idx="472">
                  <c:v>-4388</c:v>
                </c:pt>
                <c:pt idx="473">
                  <c:v>-4388</c:v>
                </c:pt>
                <c:pt idx="474">
                  <c:v>-4292</c:v>
                </c:pt>
                <c:pt idx="475">
                  <c:v>-4292</c:v>
                </c:pt>
                <c:pt idx="476">
                  <c:v>-4287</c:v>
                </c:pt>
                <c:pt idx="477">
                  <c:v>-4287</c:v>
                </c:pt>
                <c:pt idx="478">
                  <c:v>-4276</c:v>
                </c:pt>
                <c:pt idx="479">
                  <c:v>-4276</c:v>
                </c:pt>
                <c:pt idx="480">
                  <c:v>-4274</c:v>
                </c:pt>
                <c:pt idx="481">
                  <c:v>-4274</c:v>
                </c:pt>
                <c:pt idx="482">
                  <c:v>-4257</c:v>
                </c:pt>
                <c:pt idx="483">
                  <c:v>-4257</c:v>
                </c:pt>
                <c:pt idx="484">
                  <c:v>-4236</c:v>
                </c:pt>
                <c:pt idx="485">
                  <c:v>-4236</c:v>
                </c:pt>
                <c:pt idx="486">
                  <c:v>-4236</c:v>
                </c:pt>
                <c:pt idx="487">
                  <c:v>-4216</c:v>
                </c:pt>
                <c:pt idx="488">
                  <c:v>-4216</c:v>
                </c:pt>
                <c:pt idx="489">
                  <c:v>-4214</c:v>
                </c:pt>
                <c:pt idx="490">
                  <c:v>-4214</c:v>
                </c:pt>
                <c:pt idx="491">
                  <c:v>-4209</c:v>
                </c:pt>
                <c:pt idx="492">
                  <c:v>-4209</c:v>
                </c:pt>
                <c:pt idx="493">
                  <c:v>-4205</c:v>
                </c:pt>
                <c:pt idx="494">
                  <c:v>-4205</c:v>
                </c:pt>
                <c:pt idx="495">
                  <c:v>-4198</c:v>
                </c:pt>
                <c:pt idx="496">
                  <c:v>-4198</c:v>
                </c:pt>
                <c:pt idx="497">
                  <c:v>-4198</c:v>
                </c:pt>
                <c:pt idx="498">
                  <c:v>-4198</c:v>
                </c:pt>
                <c:pt idx="499">
                  <c:v>-4197</c:v>
                </c:pt>
                <c:pt idx="500">
                  <c:v>-4197</c:v>
                </c:pt>
                <c:pt idx="501">
                  <c:v>-4191</c:v>
                </c:pt>
                <c:pt idx="502">
                  <c:v>-4191</c:v>
                </c:pt>
                <c:pt idx="503">
                  <c:v>-4189</c:v>
                </c:pt>
                <c:pt idx="504">
                  <c:v>-4189</c:v>
                </c:pt>
                <c:pt idx="505">
                  <c:v>-4187</c:v>
                </c:pt>
                <c:pt idx="506">
                  <c:v>-4187</c:v>
                </c:pt>
                <c:pt idx="507">
                  <c:v>-4186</c:v>
                </c:pt>
                <c:pt idx="508">
                  <c:v>-4186</c:v>
                </c:pt>
                <c:pt idx="509">
                  <c:v>-4159</c:v>
                </c:pt>
                <c:pt idx="510">
                  <c:v>-4159</c:v>
                </c:pt>
                <c:pt idx="511">
                  <c:v>-4034</c:v>
                </c:pt>
                <c:pt idx="512">
                  <c:v>-4034</c:v>
                </c:pt>
                <c:pt idx="513">
                  <c:v>-4034</c:v>
                </c:pt>
                <c:pt idx="514">
                  <c:v>-4034</c:v>
                </c:pt>
                <c:pt idx="515">
                  <c:v>-4023</c:v>
                </c:pt>
                <c:pt idx="516">
                  <c:v>-4023</c:v>
                </c:pt>
                <c:pt idx="517">
                  <c:v>-4004</c:v>
                </c:pt>
                <c:pt idx="518">
                  <c:v>-4004</c:v>
                </c:pt>
                <c:pt idx="519">
                  <c:v>-3979</c:v>
                </c:pt>
                <c:pt idx="520">
                  <c:v>-3979</c:v>
                </c:pt>
                <c:pt idx="521">
                  <c:v>-3977</c:v>
                </c:pt>
                <c:pt idx="522">
                  <c:v>-3977</c:v>
                </c:pt>
                <c:pt idx="523">
                  <c:v>-3974</c:v>
                </c:pt>
                <c:pt idx="524">
                  <c:v>-3974</c:v>
                </c:pt>
                <c:pt idx="525">
                  <c:v>-3971</c:v>
                </c:pt>
                <c:pt idx="526">
                  <c:v>-3971</c:v>
                </c:pt>
                <c:pt idx="527">
                  <c:v>-3955</c:v>
                </c:pt>
                <c:pt idx="528">
                  <c:v>-3954</c:v>
                </c:pt>
                <c:pt idx="529">
                  <c:v>-3954</c:v>
                </c:pt>
                <c:pt idx="530">
                  <c:v>-3947</c:v>
                </c:pt>
                <c:pt idx="531">
                  <c:v>-3947</c:v>
                </c:pt>
                <c:pt idx="532">
                  <c:v>-3933</c:v>
                </c:pt>
                <c:pt idx="533">
                  <c:v>-3933</c:v>
                </c:pt>
                <c:pt idx="534">
                  <c:v>-3930</c:v>
                </c:pt>
                <c:pt idx="535">
                  <c:v>-3930</c:v>
                </c:pt>
                <c:pt idx="536">
                  <c:v>-3922</c:v>
                </c:pt>
                <c:pt idx="537">
                  <c:v>-3922</c:v>
                </c:pt>
                <c:pt idx="538">
                  <c:v>-3909</c:v>
                </c:pt>
                <c:pt idx="539">
                  <c:v>-3909</c:v>
                </c:pt>
                <c:pt idx="540">
                  <c:v>-3900</c:v>
                </c:pt>
                <c:pt idx="541">
                  <c:v>-3900</c:v>
                </c:pt>
                <c:pt idx="542">
                  <c:v>-3881</c:v>
                </c:pt>
                <c:pt idx="543">
                  <c:v>-3881</c:v>
                </c:pt>
                <c:pt idx="544">
                  <c:v>-3871</c:v>
                </c:pt>
                <c:pt idx="545">
                  <c:v>-3871</c:v>
                </c:pt>
                <c:pt idx="546">
                  <c:v>-3865</c:v>
                </c:pt>
                <c:pt idx="547">
                  <c:v>-3865</c:v>
                </c:pt>
                <c:pt idx="548">
                  <c:v>-3805</c:v>
                </c:pt>
                <c:pt idx="549">
                  <c:v>-3805</c:v>
                </c:pt>
                <c:pt idx="550">
                  <c:v>-3739</c:v>
                </c:pt>
                <c:pt idx="551">
                  <c:v>-3739</c:v>
                </c:pt>
                <c:pt idx="552">
                  <c:v>-3737</c:v>
                </c:pt>
                <c:pt idx="553">
                  <c:v>-3737</c:v>
                </c:pt>
                <c:pt idx="554">
                  <c:v>-3737</c:v>
                </c:pt>
                <c:pt idx="555">
                  <c:v>-3737</c:v>
                </c:pt>
                <c:pt idx="556">
                  <c:v>-3731</c:v>
                </c:pt>
                <c:pt idx="557">
                  <c:v>-3731</c:v>
                </c:pt>
                <c:pt idx="558">
                  <c:v>-3701</c:v>
                </c:pt>
                <c:pt idx="559">
                  <c:v>-3701</c:v>
                </c:pt>
                <c:pt idx="560">
                  <c:v>-3698</c:v>
                </c:pt>
                <c:pt idx="561">
                  <c:v>-3698</c:v>
                </c:pt>
                <c:pt idx="562">
                  <c:v>-3696</c:v>
                </c:pt>
                <c:pt idx="563">
                  <c:v>-3696</c:v>
                </c:pt>
                <c:pt idx="564">
                  <c:v>-3679</c:v>
                </c:pt>
                <c:pt idx="565">
                  <c:v>-3679</c:v>
                </c:pt>
                <c:pt idx="566">
                  <c:v>-3674</c:v>
                </c:pt>
                <c:pt idx="567">
                  <c:v>-3674</c:v>
                </c:pt>
                <c:pt idx="568">
                  <c:v>-3650</c:v>
                </c:pt>
                <c:pt idx="569">
                  <c:v>-3650</c:v>
                </c:pt>
                <c:pt idx="570">
                  <c:v>-3650</c:v>
                </c:pt>
                <c:pt idx="571">
                  <c:v>-3650</c:v>
                </c:pt>
                <c:pt idx="572">
                  <c:v>-3649</c:v>
                </c:pt>
                <c:pt idx="573">
                  <c:v>-3649</c:v>
                </c:pt>
                <c:pt idx="574">
                  <c:v>-3612</c:v>
                </c:pt>
                <c:pt idx="575">
                  <c:v>-3612</c:v>
                </c:pt>
                <c:pt idx="576">
                  <c:v>-3609</c:v>
                </c:pt>
                <c:pt idx="577">
                  <c:v>-3609</c:v>
                </c:pt>
                <c:pt idx="578">
                  <c:v>-3568</c:v>
                </c:pt>
                <c:pt idx="579">
                  <c:v>-3568</c:v>
                </c:pt>
                <c:pt idx="580">
                  <c:v>-3529</c:v>
                </c:pt>
                <c:pt idx="581">
                  <c:v>-3529</c:v>
                </c:pt>
                <c:pt idx="582">
                  <c:v>-3519</c:v>
                </c:pt>
                <c:pt idx="583">
                  <c:v>-3519</c:v>
                </c:pt>
                <c:pt idx="584">
                  <c:v>-3489</c:v>
                </c:pt>
                <c:pt idx="585">
                  <c:v>-3489</c:v>
                </c:pt>
                <c:pt idx="586">
                  <c:v>-3483</c:v>
                </c:pt>
                <c:pt idx="587">
                  <c:v>-3483</c:v>
                </c:pt>
                <c:pt idx="588">
                  <c:v>-3467</c:v>
                </c:pt>
                <c:pt idx="589">
                  <c:v>-3467</c:v>
                </c:pt>
                <c:pt idx="590">
                  <c:v>-3461</c:v>
                </c:pt>
                <c:pt idx="591">
                  <c:v>-3461</c:v>
                </c:pt>
                <c:pt idx="592">
                  <c:v>-3459</c:v>
                </c:pt>
                <c:pt idx="593">
                  <c:v>-3459</c:v>
                </c:pt>
                <c:pt idx="594">
                  <c:v>-3453</c:v>
                </c:pt>
                <c:pt idx="595">
                  <c:v>-3453</c:v>
                </c:pt>
                <c:pt idx="596">
                  <c:v>-3442</c:v>
                </c:pt>
                <c:pt idx="597">
                  <c:v>-3442</c:v>
                </c:pt>
                <c:pt idx="598">
                  <c:v>-3434</c:v>
                </c:pt>
                <c:pt idx="599">
                  <c:v>-3434</c:v>
                </c:pt>
                <c:pt idx="600">
                  <c:v>-3424</c:v>
                </c:pt>
                <c:pt idx="601">
                  <c:v>-3424</c:v>
                </c:pt>
                <c:pt idx="602">
                  <c:v>-3412</c:v>
                </c:pt>
                <c:pt idx="603">
                  <c:v>-3412</c:v>
                </c:pt>
                <c:pt idx="604">
                  <c:v>-3396</c:v>
                </c:pt>
                <c:pt idx="605">
                  <c:v>-3396</c:v>
                </c:pt>
                <c:pt idx="606">
                  <c:v>-3390</c:v>
                </c:pt>
                <c:pt idx="607">
                  <c:v>-3390</c:v>
                </c:pt>
                <c:pt idx="608">
                  <c:v>-3364</c:v>
                </c:pt>
                <c:pt idx="609">
                  <c:v>-3364</c:v>
                </c:pt>
                <c:pt idx="610">
                  <c:v>-3355</c:v>
                </c:pt>
                <c:pt idx="611">
                  <c:v>-3355</c:v>
                </c:pt>
                <c:pt idx="612">
                  <c:v>-3353</c:v>
                </c:pt>
                <c:pt idx="613">
                  <c:v>-3353</c:v>
                </c:pt>
                <c:pt idx="614">
                  <c:v>-3344</c:v>
                </c:pt>
                <c:pt idx="615">
                  <c:v>-3344</c:v>
                </c:pt>
                <c:pt idx="616">
                  <c:v>-3312</c:v>
                </c:pt>
                <c:pt idx="617">
                  <c:v>-3312</c:v>
                </c:pt>
                <c:pt idx="618">
                  <c:v>-3312</c:v>
                </c:pt>
                <c:pt idx="619">
                  <c:v>-3312</c:v>
                </c:pt>
                <c:pt idx="620">
                  <c:v>-3312</c:v>
                </c:pt>
                <c:pt idx="621">
                  <c:v>-3312</c:v>
                </c:pt>
                <c:pt idx="622">
                  <c:v>-3282</c:v>
                </c:pt>
                <c:pt idx="623">
                  <c:v>-3282</c:v>
                </c:pt>
                <c:pt idx="624">
                  <c:v>-3230</c:v>
                </c:pt>
                <c:pt idx="625">
                  <c:v>-3230</c:v>
                </c:pt>
                <c:pt idx="626">
                  <c:v>-3216</c:v>
                </c:pt>
                <c:pt idx="627">
                  <c:v>-3216</c:v>
                </c:pt>
                <c:pt idx="628">
                  <c:v>-3211</c:v>
                </c:pt>
                <c:pt idx="629">
                  <c:v>-3183</c:v>
                </c:pt>
                <c:pt idx="630">
                  <c:v>-3183</c:v>
                </c:pt>
                <c:pt idx="631">
                  <c:v>-3173</c:v>
                </c:pt>
                <c:pt idx="632">
                  <c:v>-3173</c:v>
                </c:pt>
                <c:pt idx="633">
                  <c:v>-3162</c:v>
                </c:pt>
                <c:pt idx="634">
                  <c:v>-3162</c:v>
                </c:pt>
                <c:pt idx="635">
                  <c:v>-3134</c:v>
                </c:pt>
                <c:pt idx="636">
                  <c:v>-3134</c:v>
                </c:pt>
                <c:pt idx="637">
                  <c:v>-3132</c:v>
                </c:pt>
                <c:pt idx="638">
                  <c:v>-3132</c:v>
                </c:pt>
                <c:pt idx="639">
                  <c:v>-3094</c:v>
                </c:pt>
                <c:pt idx="640">
                  <c:v>-3094</c:v>
                </c:pt>
                <c:pt idx="641">
                  <c:v>-3053</c:v>
                </c:pt>
                <c:pt idx="642">
                  <c:v>-3053</c:v>
                </c:pt>
                <c:pt idx="643">
                  <c:v>-2960</c:v>
                </c:pt>
                <c:pt idx="644">
                  <c:v>-2960</c:v>
                </c:pt>
                <c:pt idx="645">
                  <c:v>-2933</c:v>
                </c:pt>
                <c:pt idx="646">
                  <c:v>-2933</c:v>
                </c:pt>
                <c:pt idx="647">
                  <c:v>-2922</c:v>
                </c:pt>
                <c:pt idx="648">
                  <c:v>-2922</c:v>
                </c:pt>
                <c:pt idx="649">
                  <c:v>-2916</c:v>
                </c:pt>
                <c:pt idx="650">
                  <c:v>-2916</c:v>
                </c:pt>
                <c:pt idx="651">
                  <c:v>-2913</c:v>
                </c:pt>
                <c:pt idx="652">
                  <c:v>-2913</c:v>
                </c:pt>
                <c:pt idx="653">
                  <c:v>-2892</c:v>
                </c:pt>
                <c:pt idx="654">
                  <c:v>-2892</c:v>
                </c:pt>
                <c:pt idx="655">
                  <c:v>-2889</c:v>
                </c:pt>
                <c:pt idx="656">
                  <c:v>-2889</c:v>
                </c:pt>
                <c:pt idx="657">
                  <c:v>-2856</c:v>
                </c:pt>
                <c:pt idx="658">
                  <c:v>-2856</c:v>
                </c:pt>
                <c:pt idx="659">
                  <c:v>-2845</c:v>
                </c:pt>
                <c:pt idx="660">
                  <c:v>-2845</c:v>
                </c:pt>
                <c:pt idx="661">
                  <c:v>-2835</c:v>
                </c:pt>
                <c:pt idx="662">
                  <c:v>-2835</c:v>
                </c:pt>
                <c:pt idx="663">
                  <c:v>-2805</c:v>
                </c:pt>
                <c:pt idx="664">
                  <c:v>-2805</c:v>
                </c:pt>
                <c:pt idx="665">
                  <c:v>-2786</c:v>
                </c:pt>
                <c:pt idx="666">
                  <c:v>-2786</c:v>
                </c:pt>
                <c:pt idx="667">
                  <c:v>-2786</c:v>
                </c:pt>
                <c:pt idx="668">
                  <c:v>-2712</c:v>
                </c:pt>
                <c:pt idx="669">
                  <c:v>-2712</c:v>
                </c:pt>
                <c:pt idx="670">
                  <c:v>-2684</c:v>
                </c:pt>
                <c:pt idx="671">
                  <c:v>-2684</c:v>
                </c:pt>
                <c:pt idx="672">
                  <c:v>-2676</c:v>
                </c:pt>
                <c:pt idx="673">
                  <c:v>-2676</c:v>
                </c:pt>
                <c:pt idx="674">
                  <c:v>-2666</c:v>
                </c:pt>
                <c:pt idx="675">
                  <c:v>-2666</c:v>
                </c:pt>
                <c:pt idx="676">
                  <c:v>-2663</c:v>
                </c:pt>
                <c:pt idx="677">
                  <c:v>-2663</c:v>
                </c:pt>
                <c:pt idx="678">
                  <c:v>-2635</c:v>
                </c:pt>
                <c:pt idx="679">
                  <c:v>-2635</c:v>
                </c:pt>
                <c:pt idx="680">
                  <c:v>-2630</c:v>
                </c:pt>
                <c:pt idx="681">
                  <c:v>-2630</c:v>
                </c:pt>
                <c:pt idx="682">
                  <c:v>-2628</c:v>
                </c:pt>
                <c:pt idx="683">
                  <c:v>-2628</c:v>
                </c:pt>
                <c:pt idx="684">
                  <c:v>-2589</c:v>
                </c:pt>
                <c:pt idx="685">
                  <c:v>-2589</c:v>
                </c:pt>
                <c:pt idx="686">
                  <c:v>-2576</c:v>
                </c:pt>
                <c:pt idx="687">
                  <c:v>-2576</c:v>
                </c:pt>
                <c:pt idx="688">
                  <c:v>-2576</c:v>
                </c:pt>
                <c:pt idx="689">
                  <c:v>-2576</c:v>
                </c:pt>
                <c:pt idx="690">
                  <c:v>-2576</c:v>
                </c:pt>
                <c:pt idx="691">
                  <c:v>-2576</c:v>
                </c:pt>
                <c:pt idx="692">
                  <c:v>-2576</c:v>
                </c:pt>
                <c:pt idx="693">
                  <c:v>-2576</c:v>
                </c:pt>
                <c:pt idx="694">
                  <c:v>-2576</c:v>
                </c:pt>
                <c:pt idx="695">
                  <c:v>-2576</c:v>
                </c:pt>
                <c:pt idx="696">
                  <c:v>-2576</c:v>
                </c:pt>
                <c:pt idx="697">
                  <c:v>-2576</c:v>
                </c:pt>
                <c:pt idx="698">
                  <c:v>-2576</c:v>
                </c:pt>
                <c:pt idx="699">
                  <c:v>-2576</c:v>
                </c:pt>
                <c:pt idx="700">
                  <c:v>-2576</c:v>
                </c:pt>
                <c:pt idx="701">
                  <c:v>-2576</c:v>
                </c:pt>
                <c:pt idx="702">
                  <c:v>-2557</c:v>
                </c:pt>
                <c:pt idx="703">
                  <c:v>-2557</c:v>
                </c:pt>
                <c:pt idx="704">
                  <c:v>-2529</c:v>
                </c:pt>
                <c:pt idx="705">
                  <c:v>-2529</c:v>
                </c:pt>
                <c:pt idx="706">
                  <c:v>-2421.5</c:v>
                </c:pt>
                <c:pt idx="707">
                  <c:v>-2421.5</c:v>
                </c:pt>
                <c:pt idx="708">
                  <c:v>-2412</c:v>
                </c:pt>
                <c:pt idx="709">
                  <c:v>-2412</c:v>
                </c:pt>
                <c:pt idx="710">
                  <c:v>-2407</c:v>
                </c:pt>
                <c:pt idx="711">
                  <c:v>-2407</c:v>
                </c:pt>
                <c:pt idx="712">
                  <c:v>-2379</c:v>
                </c:pt>
                <c:pt idx="713">
                  <c:v>-2379</c:v>
                </c:pt>
                <c:pt idx="714">
                  <c:v>-2377</c:v>
                </c:pt>
                <c:pt idx="715">
                  <c:v>-2377</c:v>
                </c:pt>
                <c:pt idx="716">
                  <c:v>-2360</c:v>
                </c:pt>
                <c:pt idx="717">
                  <c:v>-2360</c:v>
                </c:pt>
                <c:pt idx="718">
                  <c:v>-2292</c:v>
                </c:pt>
                <c:pt idx="719">
                  <c:v>-2292</c:v>
                </c:pt>
                <c:pt idx="720">
                  <c:v>-2292</c:v>
                </c:pt>
                <c:pt idx="721">
                  <c:v>-2292</c:v>
                </c:pt>
                <c:pt idx="722">
                  <c:v>-2291</c:v>
                </c:pt>
                <c:pt idx="723">
                  <c:v>-2249</c:v>
                </c:pt>
                <c:pt idx="724">
                  <c:v>-2249</c:v>
                </c:pt>
                <c:pt idx="725">
                  <c:v>-2136</c:v>
                </c:pt>
                <c:pt idx="726">
                  <c:v>-2136</c:v>
                </c:pt>
                <c:pt idx="727">
                  <c:v>-2101</c:v>
                </c:pt>
                <c:pt idx="728">
                  <c:v>-2101</c:v>
                </c:pt>
                <c:pt idx="729">
                  <c:v>-1973</c:v>
                </c:pt>
                <c:pt idx="730">
                  <c:v>-1973</c:v>
                </c:pt>
                <c:pt idx="731">
                  <c:v>-1872</c:v>
                </c:pt>
                <c:pt idx="732">
                  <c:v>-1872</c:v>
                </c:pt>
                <c:pt idx="733">
                  <c:v>-1853</c:v>
                </c:pt>
                <c:pt idx="734">
                  <c:v>-1853</c:v>
                </c:pt>
                <c:pt idx="735">
                  <c:v>-1853</c:v>
                </c:pt>
                <c:pt idx="736">
                  <c:v>-1853</c:v>
                </c:pt>
                <c:pt idx="737">
                  <c:v>-1815</c:v>
                </c:pt>
                <c:pt idx="738">
                  <c:v>-1815</c:v>
                </c:pt>
                <c:pt idx="739">
                  <c:v>-1792</c:v>
                </c:pt>
                <c:pt idx="740">
                  <c:v>-1736</c:v>
                </c:pt>
                <c:pt idx="741">
                  <c:v>-1736</c:v>
                </c:pt>
                <c:pt idx="742">
                  <c:v>-1720</c:v>
                </c:pt>
                <c:pt idx="743">
                  <c:v>-1720</c:v>
                </c:pt>
                <c:pt idx="744">
                  <c:v>-1668</c:v>
                </c:pt>
                <c:pt idx="745">
                  <c:v>-1668</c:v>
                </c:pt>
                <c:pt idx="746">
                  <c:v>-1624</c:v>
                </c:pt>
                <c:pt idx="747">
                  <c:v>-1624</c:v>
                </c:pt>
                <c:pt idx="748">
                  <c:v>-1619</c:v>
                </c:pt>
                <c:pt idx="749">
                  <c:v>-1618</c:v>
                </c:pt>
                <c:pt idx="750">
                  <c:v>-1618</c:v>
                </c:pt>
                <c:pt idx="751">
                  <c:v>-1591</c:v>
                </c:pt>
                <c:pt idx="752">
                  <c:v>-1591</c:v>
                </c:pt>
                <c:pt idx="753">
                  <c:v>-1573</c:v>
                </c:pt>
                <c:pt idx="754">
                  <c:v>-1573</c:v>
                </c:pt>
                <c:pt idx="755">
                  <c:v>-1573</c:v>
                </c:pt>
                <c:pt idx="756">
                  <c:v>-1573</c:v>
                </c:pt>
                <c:pt idx="757">
                  <c:v>-1565</c:v>
                </c:pt>
                <c:pt idx="758">
                  <c:v>-1565</c:v>
                </c:pt>
                <c:pt idx="759">
                  <c:v>-1556</c:v>
                </c:pt>
                <c:pt idx="760">
                  <c:v>-1556</c:v>
                </c:pt>
                <c:pt idx="761">
                  <c:v>-1526</c:v>
                </c:pt>
                <c:pt idx="762">
                  <c:v>-1526</c:v>
                </c:pt>
                <c:pt idx="763">
                  <c:v>-1485</c:v>
                </c:pt>
                <c:pt idx="764">
                  <c:v>-1485</c:v>
                </c:pt>
                <c:pt idx="765">
                  <c:v>-1456</c:v>
                </c:pt>
                <c:pt idx="766">
                  <c:v>-1456</c:v>
                </c:pt>
                <c:pt idx="767">
                  <c:v>-1434</c:v>
                </c:pt>
                <c:pt idx="768">
                  <c:v>-1434</c:v>
                </c:pt>
                <c:pt idx="769">
                  <c:v>-1340</c:v>
                </c:pt>
                <c:pt idx="770">
                  <c:v>-1340</c:v>
                </c:pt>
                <c:pt idx="771">
                  <c:v>-1338</c:v>
                </c:pt>
                <c:pt idx="772">
                  <c:v>-1338</c:v>
                </c:pt>
                <c:pt idx="773">
                  <c:v>-1327</c:v>
                </c:pt>
                <c:pt idx="774">
                  <c:v>-1327</c:v>
                </c:pt>
                <c:pt idx="775">
                  <c:v>-1306</c:v>
                </c:pt>
                <c:pt idx="776">
                  <c:v>-1306</c:v>
                </c:pt>
                <c:pt idx="777">
                  <c:v>-1295</c:v>
                </c:pt>
                <c:pt idx="778">
                  <c:v>-1295</c:v>
                </c:pt>
                <c:pt idx="779">
                  <c:v>-1276</c:v>
                </c:pt>
                <c:pt idx="780">
                  <c:v>-1276</c:v>
                </c:pt>
                <c:pt idx="781">
                  <c:v>-1257</c:v>
                </c:pt>
                <c:pt idx="782">
                  <c:v>-1257</c:v>
                </c:pt>
                <c:pt idx="783">
                  <c:v>-1213</c:v>
                </c:pt>
                <c:pt idx="784">
                  <c:v>-1213</c:v>
                </c:pt>
                <c:pt idx="785">
                  <c:v>-1208</c:v>
                </c:pt>
                <c:pt idx="786">
                  <c:v>-1208</c:v>
                </c:pt>
                <c:pt idx="787">
                  <c:v>-1186</c:v>
                </c:pt>
                <c:pt idx="788">
                  <c:v>-1186</c:v>
                </c:pt>
                <c:pt idx="789">
                  <c:v>-1186</c:v>
                </c:pt>
                <c:pt idx="790">
                  <c:v>-1186</c:v>
                </c:pt>
                <c:pt idx="791">
                  <c:v>-1166</c:v>
                </c:pt>
                <c:pt idx="792">
                  <c:v>-1166</c:v>
                </c:pt>
                <c:pt idx="793">
                  <c:v>-1158</c:v>
                </c:pt>
                <c:pt idx="794">
                  <c:v>-1158</c:v>
                </c:pt>
                <c:pt idx="795">
                  <c:v>-1103</c:v>
                </c:pt>
                <c:pt idx="796">
                  <c:v>-1076</c:v>
                </c:pt>
                <c:pt idx="797">
                  <c:v>-1074</c:v>
                </c:pt>
                <c:pt idx="798">
                  <c:v>-1074</c:v>
                </c:pt>
                <c:pt idx="799">
                  <c:v>-1057</c:v>
                </c:pt>
                <c:pt idx="800">
                  <c:v>-1049</c:v>
                </c:pt>
                <c:pt idx="801">
                  <c:v>-1030</c:v>
                </c:pt>
                <c:pt idx="802">
                  <c:v>-1017</c:v>
                </c:pt>
                <c:pt idx="803">
                  <c:v>-1017</c:v>
                </c:pt>
                <c:pt idx="804">
                  <c:v>-1017</c:v>
                </c:pt>
                <c:pt idx="805">
                  <c:v>-1017</c:v>
                </c:pt>
                <c:pt idx="806">
                  <c:v>-1009</c:v>
                </c:pt>
                <c:pt idx="807">
                  <c:v>-1009</c:v>
                </c:pt>
                <c:pt idx="808">
                  <c:v>-970</c:v>
                </c:pt>
                <c:pt idx="809">
                  <c:v>-853</c:v>
                </c:pt>
                <c:pt idx="810">
                  <c:v>-853</c:v>
                </c:pt>
                <c:pt idx="811">
                  <c:v>-776</c:v>
                </c:pt>
                <c:pt idx="812">
                  <c:v>-760</c:v>
                </c:pt>
                <c:pt idx="813">
                  <c:v>-758</c:v>
                </c:pt>
                <c:pt idx="814">
                  <c:v>-753</c:v>
                </c:pt>
                <c:pt idx="815">
                  <c:v>-733</c:v>
                </c:pt>
                <c:pt idx="816">
                  <c:v>-719</c:v>
                </c:pt>
                <c:pt idx="817">
                  <c:v>-690</c:v>
                </c:pt>
                <c:pt idx="818">
                  <c:v>-690</c:v>
                </c:pt>
                <c:pt idx="819">
                  <c:v>-690</c:v>
                </c:pt>
                <c:pt idx="820">
                  <c:v>-670</c:v>
                </c:pt>
                <c:pt idx="821">
                  <c:v>-632</c:v>
                </c:pt>
                <c:pt idx="822">
                  <c:v>-619</c:v>
                </c:pt>
                <c:pt idx="823">
                  <c:v>-619</c:v>
                </c:pt>
                <c:pt idx="824">
                  <c:v>-548</c:v>
                </c:pt>
                <c:pt idx="825">
                  <c:v>-536</c:v>
                </c:pt>
                <c:pt idx="826">
                  <c:v>-520</c:v>
                </c:pt>
                <c:pt idx="827">
                  <c:v>-520</c:v>
                </c:pt>
                <c:pt idx="828">
                  <c:v>-518</c:v>
                </c:pt>
                <c:pt idx="829">
                  <c:v>-518</c:v>
                </c:pt>
                <c:pt idx="830">
                  <c:v>-512</c:v>
                </c:pt>
                <c:pt idx="831">
                  <c:v>-504</c:v>
                </c:pt>
                <c:pt idx="832">
                  <c:v>-474</c:v>
                </c:pt>
                <c:pt idx="833">
                  <c:v>-471</c:v>
                </c:pt>
                <c:pt idx="834">
                  <c:v>-461</c:v>
                </c:pt>
                <c:pt idx="835">
                  <c:v>-436</c:v>
                </c:pt>
                <c:pt idx="836">
                  <c:v>-431</c:v>
                </c:pt>
                <c:pt idx="837">
                  <c:v>-365</c:v>
                </c:pt>
                <c:pt idx="838">
                  <c:v>-262</c:v>
                </c:pt>
                <c:pt idx="839">
                  <c:v>-245</c:v>
                </c:pt>
                <c:pt idx="840">
                  <c:v>-245</c:v>
                </c:pt>
                <c:pt idx="841">
                  <c:v>-185</c:v>
                </c:pt>
                <c:pt idx="842">
                  <c:v>-177</c:v>
                </c:pt>
                <c:pt idx="843">
                  <c:v>-175</c:v>
                </c:pt>
                <c:pt idx="844">
                  <c:v>0</c:v>
                </c:pt>
                <c:pt idx="845">
                  <c:v>0</c:v>
                </c:pt>
                <c:pt idx="846">
                  <c:v>33</c:v>
                </c:pt>
                <c:pt idx="847">
                  <c:v>36</c:v>
                </c:pt>
                <c:pt idx="848">
                  <c:v>63</c:v>
                </c:pt>
                <c:pt idx="849">
                  <c:v>66</c:v>
                </c:pt>
                <c:pt idx="850">
                  <c:v>66</c:v>
                </c:pt>
                <c:pt idx="851">
                  <c:v>66</c:v>
                </c:pt>
                <c:pt idx="852">
                  <c:v>101</c:v>
                </c:pt>
                <c:pt idx="853">
                  <c:v>131</c:v>
                </c:pt>
                <c:pt idx="854">
                  <c:v>134</c:v>
                </c:pt>
                <c:pt idx="855">
                  <c:v>189</c:v>
                </c:pt>
                <c:pt idx="856">
                  <c:v>221</c:v>
                </c:pt>
                <c:pt idx="857">
                  <c:v>237</c:v>
                </c:pt>
                <c:pt idx="858">
                  <c:v>237</c:v>
                </c:pt>
                <c:pt idx="859">
                  <c:v>256</c:v>
                </c:pt>
                <c:pt idx="860">
                  <c:v>281</c:v>
                </c:pt>
                <c:pt idx="861">
                  <c:v>289</c:v>
                </c:pt>
                <c:pt idx="862">
                  <c:v>289</c:v>
                </c:pt>
                <c:pt idx="863">
                  <c:v>298</c:v>
                </c:pt>
                <c:pt idx="864">
                  <c:v>313</c:v>
                </c:pt>
                <c:pt idx="865">
                  <c:v>313</c:v>
                </c:pt>
                <c:pt idx="866">
                  <c:v>349</c:v>
                </c:pt>
                <c:pt idx="867">
                  <c:v>371</c:v>
                </c:pt>
                <c:pt idx="868">
                  <c:v>395</c:v>
                </c:pt>
                <c:pt idx="869">
                  <c:v>403</c:v>
                </c:pt>
                <c:pt idx="870">
                  <c:v>529</c:v>
                </c:pt>
                <c:pt idx="871">
                  <c:v>529</c:v>
                </c:pt>
                <c:pt idx="872">
                  <c:v>529</c:v>
                </c:pt>
                <c:pt idx="873">
                  <c:v>529</c:v>
                </c:pt>
                <c:pt idx="874">
                  <c:v>545</c:v>
                </c:pt>
                <c:pt idx="875">
                  <c:v>578</c:v>
                </c:pt>
                <c:pt idx="876">
                  <c:v>597</c:v>
                </c:pt>
                <c:pt idx="877">
                  <c:v>597</c:v>
                </c:pt>
                <c:pt idx="878">
                  <c:v>619</c:v>
                </c:pt>
                <c:pt idx="879">
                  <c:v>630</c:v>
                </c:pt>
                <c:pt idx="880">
                  <c:v>766</c:v>
                </c:pt>
                <c:pt idx="881">
                  <c:v>766</c:v>
                </c:pt>
                <c:pt idx="882">
                  <c:v>812</c:v>
                </c:pt>
                <c:pt idx="883">
                  <c:v>812</c:v>
                </c:pt>
                <c:pt idx="884">
                  <c:v>818</c:v>
                </c:pt>
                <c:pt idx="885">
                  <c:v>818</c:v>
                </c:pt>
                <c:pt idx="886">
                  <c:v>837</c:v>
                </c:pt>
                <c:pt idx="887">
                  <c:v>840</c:v>
                </c:pt>
                <c:pt idx="888">
                  <c:v>840</c:v>
                </c:pt>
                <c:pt idx="889">
                  <c:v>848</c:v>
                </c:pt>
                <c:pt idx="890">
                  <c:v>852</c:v>
                </c:pt>
                <c:pt idx="891">
                  <c:v>852</c:v>
                </c:pt>
                <c:pt idx="892">
                  <c:v>868</c:v>
                </c:pt>
                <c:pt idx="893">
                  <c:v>927</c:v>
                </c:pt>
                <c:pt idx="894">
                  <c:v>1041</c:v>
                </c:pt>
                <c:pt idx="895">
                  <c:v>1076</c:v>
                </c:pt>
                <c:pt idx="896">
                  <c:v>1080</c:v>
                </c:pt>
                <c:pt idx="897">
                  <c:v>1085</c:v>
                </c:pt>
                <c:pt idx="898">
                  <c:v>1088</c:v>
                </c:pt>
                <c:pt idx="899">
                  <c:v>1090</c:v>
                </c:pt>
                <c:pt idx="900">
                  <c:v>1090</c:v>
                </c:pt>
                <c:pt idx="901">
                  <c:v>1091.5</c:v>
                </c:pt>
                <c:pt idx="902">
                  <c:v>1091.5</c:v>
                </c:pt>
                <c:pt idx="903">
                  <c:v>1096</c:v>
                </c:pt>
                <c:pt idx="904">
                  <c:v>1096</c:v>
                </c:pt>
                <c:pt idx="905">
                  <c:v>1096</c:v>
                </c:pt>
                <c:pt idx="906">
                  <c:v>1107</c:v>
                </c:pt>
                <c:pt idx="907">
                  <c:v>1120</c:v>
                </c:pt>
                <c:pt idx="908">
                  <c:v>1131</c:v>
                </c:pt>
                <c:pt idx="909">
                  <c:v>1131</c:v>
                </c:pt>
                <c:pt idx="910">
                  <c:v>1148</c:v>
                </c:pt>
                <c:pt idx="911">
                  <c:v>1186</c:v>
                </c:pt>
                <c:pt idx="912">
                  <c:v>1205</c:v>
                </c:pt>
                <c:pt idx="913">
                  <c:v>1357</c:v>
                </c:pt>
                <c:pt idx="914">
                  <c:v>1404</c:v>
                </c:pt>
                <c:pt idx="915">
                  <c:v>1404</c:v>
                </c:pt>
                <c:pt idx="916">
                  <c:v>1404</c:v>
                </c:pt>
                <c:pt idx="917">
                  <c:v>1404</c:v>
                </c:pt>
                <c:pt idx="918">
                  <c:v>1431</c:v>
                </c:pt>
                <c:pt idx="919">
                  <c:v>1431</c:v>
                </c:pt>
                <c:pt idx="920">
                  <c:v>1488</c:v>
                </c:pt>
                <c:pt idx="921">
                  <c:v>1488</c:v>
                </c:pt>
                <c:pt idx="922">
                  <c:v>1488</c:v>
                </c:pt>
                <c:pt idx="923">
                  <c:v>1488</c:v>
                </c:pt>
                <c:pt idx="924">
                  <c:v>1496</c:v>
                </c:pt>
                <c:pt idx="925">
                  <c:v>1496</c:v>
                </c:pt>
                <c:pt idx="926">
                  <c:v>1496</c:v>
                </c:pt>
                <c:pt idx="927">
                  <c:v>1496</c:v>
                </c:pt>
                <c:pt idx="928">
                  <c:v>1496</c:v>
                </c:pt>
                <c:pt idx="929">
                  <c:v>1496</c:v>
                </c:pt>
                <c:pt idx="930">
                  <c:v>1633</c:v>
                </c:pt>
                <c:pt idx="931">
                  <c:v>1633</c:v>
                </c:pt>
                <c:pt idx="932">
                  <c:v>1647</c:v>
                </c:pt>
                <c:pt idx="933">
                  <c:v>1647</c:v>
                </c:pt>
                <c:pt idx="934">
                  <c:v>1731</c:v>
                </c:pt>
                <c:pt idx="935">
                  <c:v>1772</c:v>
                </c:pt>
                <c:pt idx="936">
                  <c:v>1772</c:v>
                </c:pt>
                <c:pt idx="937">
                  <c:v>1838</c:v>
                </c:pt>
                <c:pt idx="938">
                  <c:v>1838</c:v>
                </c:pt>
                <c:pt idx="939">
                  <c:v>1879</c:v>
                </c:pt>
                <c:pt idx="940">
                  <c:v>1879</c:v>
                </c:pt>
                <c:pt idx="941">
                  <c:v>1911.5</c:v>
                </c:pt>
                <c:pt idx="942">
                  <c:v>1911.5</c:v>
                </c:pt>
                <c:pt idx="943">
                  <c:v>1932</c:v>
                </c:pt>
                <c:pt idx="944">
                  <c:v>1932</c:v>
                </c:pt>
                <c:pt idx="945">
                  <c:v>1969</c:v>
                </c:pt>
                <c:pt idx="946">
                  <c:v>1979</c:v>
                </c:pt>
                <c:pt idx="947">
                  <c:v>1979</c:v>
                </c:pt>
                <c:pt idx="948">
                  <c:v>2041</c:v>
                </c:pt>
              </c:numCache>
            </c:numRef>
          </c:xVal>
          <c:yVal>
            <c:numRef>
              <c:f>'Active 1'!$U$21:$U$969</c:f>
              <c:numCache>
                <c:formatCode>General</c:formatCode>
                <c:ptCount val="949"/>
                <c:pt idx="183">
                  <c:v>0.26148013999772957</c:v>
                </c:pt>
                <c:pt idx="185">
                  <c:v>0.23510512999928324</c:v>
                </c:pt>
                <c:pt idx="187">
                  <c:v>6.4646740000171121E-2</c:v>
                </c:pt>
                <c:pt idx="194">
                  <c:v>2.222083000378916E-2</c:v>
                </c:pt>
                <c:pt idx="707">
                  <c:v>-6.5821094998682383E-2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736-4069-BF2E-42E7E5585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318776"/>
        <c:axId val="1"/>
      </c:scatterChart>
      <c:valAx>
        <c:axId val="70031877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87124023290188"/>
              <c:y val="0.8662560299228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9631640872477148E-2"/>
              <c:y val="0.373134275646736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3187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8198026970766586E-2"/>
          <c:y val="0.92238805970149251"/>
          <c:w val="0.79673213262135334"/>
          <c:h val="5.97014925373133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Cas - O-C Diagr.</a:t>
            </a:r>
          </a:p>
        </c:rich>
      </c:tx>
      <c:layout>
        <c:manualLayout>
          <c:xMode val="edge"/>
          <c:yMode val="edge"/>
          <c:x val="0.4005173088772464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86319906633441"/>
          <c:y val="0.13243260720097022"/>
          <c:w val="0.83850234993533734"/>
          <c:h val="0.670271154813073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2'!$H$21:$H$1886</c:f>
              <c:numCache>
                <c:formatCode>General</c:formatCode>
                <c:ptCount val="1866"/>
                <c:pt idx="126">
                  <c:v>-7.7071999985491857E-3</c:v>
                </c:pt>
                <c:pt idx="139">
                  <c:v>8.9760000264504924E-4</c:v>
                </c:pt>
                <c:pt idx="142">
                  <c:v>-3.1639999360777438E-4</c:v>
                </c:pt>
                <c:pt idx="148">
                  <c:v>-3.3521999939694069E-3</c:v>
                </c:pt>
                <c:pt idx="149">
                  <c:v>-2.5661999970907345E-3</c:v>
                </c:pt>
                <c:pt idx="186">
                  <c:v>-4.1657999972812831E-3</c:v>
                </c:pt>
                <c:pt idx="188">
                  <c:v>-4.7775999992154539E-3</c:v>
                </c:pt>
                <c:pt idx="190">
                  <c:v>-5.1465999931679107E-3</c:v>
                </c:pt>
                <c:pt idx="280">
                  <c:v>6.7060000583296642E-4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A4-4F05-B9E8-6970FBAB69A7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2'!$I$21:$I$1886</c:f>
              <c:numCache>
                <c:formatCode>General</c:formatCode>
                <c:ptCount val="1866"/>
                <c:pt idx="0">
                  <c:v>4.3103200005134568E-2</c:v>
                </c:pt>
                <c:pt idx="1">
                  <c:v>4.2491400003200397E-2</c:v>
                </c:pt>
                <c:pt idx="2">
                  <c:v>3.0870000005961629E-2</c:v>
                </c:pt>
                <c:pt idx="3">
                  <c:v>4.9665600003208965E-2</c:v>
                </c:pt>
                <c:pt idx="4">
                  <c:v>3.9675200001511257E-2</c:v>
                </c:pt>
                <c:pt idx="5">
                  <c:v>4.0684800005692523E-2</c:v>
                </c:pt>
                <c:pt idx="6">
                  <c:v>3.6063400002603885E-2</c:v>
                </c:pt>
                <c:pt idx="7">
                  <c:v>4.0063400003418792E-2</c:v>
                </c:pt>
                <c:pt idx="8">
                  <c:v>4.3073000004369533E-2</c:v>
                </c:pt>
                <c:pt idx="9">
                  <c:v>4.8082600002089748E-2</c:v>
                </c:pt>
                <c:pt idx="10">
                  <c:v>4.4421400005376199E-2</c:v>
                </c:pt>
                <c:pt idx="11">
                  <c:v>3.7226600001304178E-2</c:v>
                </c:pt>
                <c:pt idx="12">
                  <c:v>3.7391200003185077E-2</c:v>
                </c:pt>
                <c:pt idx="13">
                  <c:v>4.1913800003385404E-2</c:v>
                </c:pt>
                <c:pt idx="14">
                  <c:v>3.3971400003792951E-2</c:v>
                </c:pt>
                <c:pt idx="15">
                  <c:v>2.6109800004633144E-2</c:v>
                </c:pt>
                <c:pt idx="16">
                  <c:v>1.6869600003701635E-2</c:v>
                </c:pt>
                <c:pt idx="17">
                  <c:v>1.0767200004920596E-2</c:v>
                </c:pt>
                <c:pt idx="18">
                  <c:v>-8.8015999972412828E-3</c:v>
                </c:pt>
                <c:pt idx="19">
                  <c:v>-5.8237999983248301E-3</c:v>
                </c:pt>
                <c:pt idx="20">
                  <c:v>-2.4493399996572407E-2</c:v>
                </c:pt>
                <c:pt idx="21">
                  <c:v>-1.4483799997833557E-2</c:v>
                </c:pt>
                <c:pt idx="23">
                  <c:v>-1.5765199997986201E-2</c:v>
                </c:pt>
                <c:pt idx="24">
                  <c:v>-3.5477199999149889E-2</c:v>
                </c:pt>
                <c:pt idx="25">
                  <c:v>-1.6681599998264574E-2</c:v>
                </c:pt>
                <c:pt idx="26">
                  <c:v>-1.7293399992922787E-2</c:v>
                </c:pt>
                <c:pt idx="27">
                  <c:v>-3.6721399992529768E-2</c:v>
                </c:pt>
                <c:pt idx="28">
                  <c:v>-1.8313999993551988E-2</c:v>
                </c:pt>
                <c:pt idx="29">
                  <c:v>-1.6219399993133266E-2</c:v>
                </c:pt>
                <c:pt idx="30">
                  <c:v>-1.7025999994075391E-2</c:v>
                </c:pt>
                <c:pt idx="31">
                  <c:v>-2.3249599995324388E-2</c:v>
                </c:pt>
                <c:pt idx="33">
                  <c:v>-1.725099999748636E-2</c:v>
                </c:pt>
                <c:pt idx="34">
                  <c:v>-1.8349799996940419E-2</c:v>
                </c:pt>
                <c:pt idx="35">
                  <c:v>-1.7349799993098713E-2</c:v>
                </c:pt>
                <c:pt idx="36">
                  <c:v>-2.0573399997374509E-2</c:v>
                </c:pt>
                <c:pt idx="37">
                  <c:v>-1.8573399996967055E-2</c:v>
                </c:pt>
                <c:pt idx="38">
                  <c:v>-1.4563799995812587E-2</c:v>
                </c:pt>
                <c:pt idx="39">
                  <c:v>-1.3563799991970882E-2</c:v>
                </c:pt>
                <c:pt idx="40">
                  <c:v>-1.4877999994496349E-2</c:v>
                </c:pt>
                <c:pt idx="41">
                  <c:v>-1.9714799993380439E-2</c:v>
                </c:pt>
                <c:pt idx="42">
                  <c:v>-1.6570799998589791E-2</c:v>
                </c:pt>
                <c:pt idx="46">
                  <c:v>-1.4089399992371909E-2</c:v>
                </c:pt>
                <c:pt idx="47">
                  <c:v>-1.7943999991985038E-2</c:v>
                </c:pt>
                <c:pt idx="48">
                  <c:v>-1.8199199999799021E-2</c:v>
                </c:pt>
                <c:pt idx="49">
                  <c:v>-1.219919999857666E-2</c:v>
                </c:pt>
                <c:pt idx="51">
                  <c:v>-2.2005799997714348E-2</c:v>
                </c:pt>
                <c:pt idx="53">
                  <c:v>-1.3502399997378234E-2</c:v>
                </c:pt>
                <c:pt idx="54">
                  <c:v>-1.7861799999081995E-2</c:v>
                </c:pt>
                <c:pt idx="57">
                  <c:v>-1.7319999991741497E-2</c:v>
                </c:pt>
                <c:pt idx="61">
                  <c:v>-1.4592999992601108E-2</c:v>
                </c:pt>
                <c:pt idx="63">
                  <c:v>-1.9992199995613191E-2</c:v>
                </c:pt>
                <c:pt idx="65">
                  <c:v>-2.0653399995353539E-2</c:v>
                </c:pt>
                <c:pt idx="66">
                  <c:v>-1.8653399994946085E-2</c:v>
                </c:pt>
                <c:pt idx="68">
                  <c:v>-2.0643799995013978E-2</c:v>
                </c:pt>
                <c:pt idx="69">
                  <c:v>-2.0643799995013978E-2</c:v>
                </c:pt>
                <c:pt idx="70">
                  <c:v>-2.0643799995013978E-2</c:v>
                </c:pt>
                <c:pt idx="71">
                  <c:v>-1.9643799991172273E-2</c:v>
                </c:pt>
                <c:pt idx="72">
                  <c:v>-1.064379999297671E-2</c:v>
                </c:pt>
                <c:pt idx="77">
                  <c:v>-1.6848200000822544E-2</c:v>
                </c:pt>
                <c:pt idx="78">
                  <c:v>-1.484820000041509E-2</c:v>
                </c:pt>
                <c:pt idx="81">
                  <c:v>-1.8693199992412701E-2</c:v>
                </c:pt>
                <c:pt idx="83">
                  <c:v>-2.1266600000672042E-2</c:v>
                </c:pt>
                <c:pt idx="84">
                  <c:v>-1.9266600000264589E-2</c:v>
                </c:pt>
                <c:pt idx="85">
                  <c:v>-1.7266599999857135E-2</c:v>
                </c:pt>
                <c:pt idx="87">
                  <c:v>-1.4266599995607976E-2</c:v>
                </c:pt>
                <c:pt idx="88">
                  <c:v>-1.4266599995607976E-2</c:v>
                </c:pt>
                <c:pt idx="89">
                  <c:v>-1.4734399999724701E-2</c:v>
                </c:pt>
                <c:pt idx="90">
                  <c:v>-9.7344000023440458E-3</c:v>
                </c:pt>
                <c:pt idx="91">
                  <c:v>-1.5948400003253482E-2</c:v>
                </c:pt>
                <c:pt idx="97">
                  <c:v>-2.0571199995174538E-2</c:v>
                </c:pt>
                <c:pt idx="98">
                  <c:v>-1.6844199999468401E-2</c:v>
                </c:pt>
                <c:pt idx="99">
                  <c:v>-7.8441999939968809E-3</c:v>
                </c:pt>
                <c:pt idx="100">
                  <c:v>-3.409799999644747E-2</c:v>
                </c:pt>
                <c:pt idx="102">
                  <c:v>-1.7497199994977564E-2</c:v>
                </c:pt>
                <c:pt idx="111">
                  <c:v>-1.8811399997503031E-2</c:v>
                </c:pt>
                <c:pt idx="112">
                  <c:v>-1.8811399997503031E-2</c:v>
                </c:pt>
                <c:pt idx="114">
                  <c:v>-2.989099999103928E-2</c:v>
                </c:pt>
                <c:pt idx="115">
                  <c:v>-2.4890999993658625E-2</c:v>
                </c:pt>
                <c:pt idx="116">
                  <c:v>-2.1890999996685423E-2</c:v>
                </c:pt>
                <c:pt idx="117">
                  <c:v>-2.1890999996685423E-2</c:v>
                </c:pt>
                <c:pt idx="118">
                  <c:v>-1.5890999995463062E-2</c:v>
                </c:pt>
                <c:pt idx="119">
                  <c:v>-1.2890999991213903E-2</c:v>
                </c:pt>
                <c:pt idx="127">
                  <c:v>-2.0807399996556342E-2</c:v>
                </c:pt>
                <c:pt idx="129">
                  <c:v>-2.7176399999007117E-2</c:v>
                </c:pt>
                <c:pt idx="130">
                  <c:v>-2.0176399993943051E-2</c:v>
                </c:pt>
                <c:pt idx="131">
                  <c:v>-1.7176399996969849E-2</c:v>
                </c:pt>
                <c:pt idx="132">
                  <c:v>-1.4797799994994421E-2</c:v>
                </c:pt>
                <c:pt idx="133">
                  <c:v>-1.2797799994586967E-2</c:v>
                </c:pt>
                <c:pt idx="140">
                  <c:v>-1.5335599993704818E-2</c:v>
                </c:pt>
                <c:pt idx="141">
                  <c:v>-3.1640000088373199E-4</c:v>
                </c:pt>
                <c:pt idx="143">
                  <c:v>-9.4261999984155409E-3</c:v>
                </c:pt>
                <c:pt idx="144">
                  <c:v>-1.4028400000825059E-2</c:v>
                </c:pt>
                <c:pt idx="145">
                  <c:v>-1.0640199994668365E-2</c:v>
                </c:pt>
                <c:pt idx="146">
                  <c:v>2.5960000493796542E-4</c:v>
                </c:pt>
                <c:pt idx="147">
                  <c:v>-1.0730799993325491E-2</c:v>
                </c:pt>
                <c:pt idx="150">
                  <c:v>-1.3935199989646208E-2</c:v>
                </c:pt>
                <c:pt idx="151">
                  <c:v>-9.9351999961072579E-3</c:v>
                </c:pt>
                <c:pt idx="152">
                  <c:v>-9.3519999063573778E-4</c:v>
                </c:pt>
                <c:pt idx="153">
                  <c:v>-5.556599993724376E-3</c:v>
                </c:pt>
                <c:pt idx="154">
                  <c:v>-8.9255999992019497E-3</c:v>
                </c:pt>
                <c:pt idx="155">
                  <c:v>-8.546999997633975E-3</c:v>
                </c:pt>
                <c:pt idx="156">
                  <c:v>-5.4699999600416049E-4</c:v>
                </c:pt>
                <c:pt idx="157">
                  <c:v>-1.5373999995063059E-3</c:v>
                </c:pt>
                <c:pt idx="158">
                  <c:v>-1.040159999683965E-2</c:v>
                </c:pt>
                <c:pt idx="159">
                  <c:v>-6.6347999963909388E-3</c:v>
                </c:pt>
                <c:pt idx="160">
                  <c:v>-6.0037999937776476E-3</c:v>
                </c:pt>
                <c:pt idx="161">
                  <c:v>-8.6745999942650087E-3</c:v>
                </c:pt>
                <c:pt idx="163">
                  <c:v>-1.1422199990192894E-2</c:v>
                </c:pt>
                <c:pt idx="164">
                  <c:v>-1.7911999966599979E-3</c:v>
                </c:pt>
                <c:pt idx="165">
                  <c:v>-4.0339999977732077E-3</c:v>
                </c:pt>
                <c:pt idx="166">
                  <c:v>-6.2191999968490563E-3</c:v>
                </c:pt>
                <c:pt idx="167">
                  <c:v>-1.2433199997758493E-2</c:v>
                </c:pt>
                <c:pt idx="168">
                  <c:v>-1.2493999965954572E-3</c:v>
                </c:pt>
                <c:pt idx="169">
                  <c:v>-5.7061999978031963E-3</c:v>
                </c:pt>
                <c:pt idx="170">
                  <c:v>-5.3275999962352216E-3</c:v>
                </c:pt>
                <c:pt idx="172">
                  <c:v>-4.0751999986241572E-3</c:v>
                </c:pt>
                <c:pt idx="174">
                  <c:v>-7.9489999916404486E-3</c:v>
                </c:pt>
                <c:pt idx="175">
                  <c:v>-5.9201999974902719E-3</c:v>
                </c:pt>
                <c:pt idx="178">
                  <c:v>-2.541599991673138E-3</c:v>
                </c:pt>
                <c:pt idx="179">
                  <c:v>-9.1533999948296696E-3</c:v>
                </c:pt>
                <c:pt idx="181">
                  <c:v>-6.4935999907902442E-3</c:v>
                </c:pt>
                <c:pt idx="182">
                  <c:v>-1.1114999993878882E-2</c:v>
                </c:pt>
                <c:pt idx="183">
                  <c:v>-9.8059999436372891E-4</c:v>
                </c:pt>
                <c:pt idx="184">
                  <c:v>1.8400000408291817E-4</c:v>
                </c:pt>
                <c:pt idx="185">
                  <c:v>-6.8063999933656305E-3</c:v>
                </c:pt>
                <c:pt idx="193">
                  <c:v>-6.3219999719876796E-4</c:v>
                </c:pt>
                <c:pt idx="195">
                  <c:v>-2.905199995439034E-3</c:v>
                </c:pt>
                <c:pt idx="196">
                  <c:v>-1.2755999996443279E-3</c:v>
                </c:pt>
                <c:pt idx="197">
                  <c:v>2.7720000070985407E-4</c:v>
                </c:pt>
                <c:pt idx="199">
                  <c:v>6.5580000227782875E-4</c:v>
                </c:pt>
                <c:pt idx="200">
                  <c:v>-3.2499999360879883E-4</c:v>
                </c:pt>
                <c:pt idx="201">
                  <c:v>2.6750000033644028E-3</c:v>
                </c:pt>
                <c:pt idx="203">
                  <c:v>-1.9175999914295971E-3</c:v>
                </c:pt>
                <c:pt idx="204">
                  <c:v>2.4705999967409298E-3</c:v>
                </c:pt>
                <c:pt idx="206">
                  <c:v>1.2278000067453831E-3</c:v>
                </c:pt>
                <c:pt idx="207">
                  <c:v>1.2080000306013972E-4</c:v>
                </c:pt>
                <c:pt idx="208">
                  <c:v>1.2470000074245036E-3</c:v>
                </c:pt>
                <c:pt idx="209">
                  <c:v>-9.6699999994598329E-4</c:v>
                </c:pt>
                <c:pt idx="211">
                  <c:v>-5.883999983780086E-4</c:v>
                </c:pt>
                <c:pt idx="212">
                  <c:v>-5.7879999803844839E-4</c:v>
                </c:pt>
                <c:pt idx="213">
                  <c:v>2.7998000077786855E-3</c:v>
                </c:pt>
                <c:pt idx="215">
                  <c:v>4.0714000060688704E-3</c:v>
                </c:pt>
                <c:pt idx="217">
                  <c:v>-4.2379999649710953E-4</c:v>
                </c:pt>
                <c:pt idx="218">
                  <c:v>1.2360000037006103E-3</c:v>
                </c:pt>
                <c:pt idx="219">
                  <c:v>3.77920000028098E-3</c:v>
                </c:pt>
                <c:pt idx="220">
                  <c:v>1.0316000043530948E-3</c:v>
                </c:pt>
                <c:pt idx="221">
                  <c:v>2.4102000024868175E-3</c:v>
                </c:pt>
                <c:pt idx="222">
                  <c:v>5.5560000328114256E-4</c:v>
                </c:pt>
                <c:pt idx="224">
                  <c:v>-5.0657999963732436E-3</c:v>
                </c:pt>
                <c:pt idx="225">
                  <c:v>-7.4347999980091117E-3</c:v>
                </c:pt>
                <c:pt idx="226">
                  <c:v>2.9437999983201735E-3</c:v>
                </c:pt>
                <c:pt idx="229">
                  <c:v>1.9534000020939857E-3</c:v>
                </c:pt>
                <c:pt idx="231">
                  <c:v>3.2154000000446104E-3</c:v>
                </c:pt>
                <c:pt idx="232">
                  <c:v>1.3608000008389354E-3</c:v>
                </c:pt>
                <c:pt idx="233">
                  <c:v>-1.9985999970231205E-3</c:v>
                </c:pt>
                <c:pt idx="235">
                  <c:v>1.9039999970118515E-3</c:v>
                </c:pt>
                <c:pt idx="236">
                  <c:v>3.5350000034668483E-3</c:v>
                </c:pt>
                <c:pt idx="238">
                  <c:v>1.5446000033989549E-3</c:v>
                </c:pt>
                <c:pt idx="239">
                  <c:v>-6.7199995100963861E-5</c:v>
                </c:pt>
                <c:pt idx="241">
                  <c:v>4.937999983667396E-4</c:v>
                </c:pt>
                <c:pt idx="242">
                  <c:v>-1.083999959519133E-4</c:v>
                </c:pt>
                <c:pt idx="243">
                  <c:v>9.0120000095339492E-4</c:v>
                </c:pt>
                <c:pt idx="244">
                  <c:v>3.9011999979265966E-3</c:v>
                </c:pt>
                <c:pt idx="245">
                  <c:v>-9.7259999893140048E-4</c:v>
                </c:pt>
                <c:pt idx="246">
                  <c:v>-1.3319999998202547E-3</c:v>
                </c:pt>
                <c:pt idx="247">
                  <c:v>6.6800000058719888E-4</c:v>
                </c:pt>
                <c:pt idx="248">
                  <c:v>1.6680000044289045E-3</c:v>
                </c:pt>
                <c:pt idx="249">
                  <c:v>-3.127999952994287E-4</c:v>
                </c:pt>
                <c:pt idx="250">
                  <c:v>4.6968000024207868E-3</c:v>
                </c:pt>
                <c:pt idx="251">
                  <c:v>2.08500000735512E-3</c:v>
                </c:pt>
                <c:pt idx="252">
                  <c:v>4.9240000225836411E-4</c:v>
                </c:pt>
                <c:pt idx="253">
                  <c:v>1.4924000061000697E-3</c:v>
                </c:pt>
                <c:pt idx="254">
                  <c:v>7.492400000046473E-3</c:v>
                </c:pt>
                <c:pt idx="255">
                  <c:v>8.4924000038881786E-3</c:v>
                </c:pt>
                <c:pt idx="256">
                  <c:v>4.6186000035959296E-3</c:v>
                </c:pt>
                <c:pt idx="257">
                  <c:v>1.6570000007050112E-3</c:v>
                </c:pt>
                <c:pt idx="258">
                  <c:v>6.8312000003061257E-3</c:v>
                </c:pt>
                <c:pt idx="259">
                  <c:v>2.2194000048330054E-3</c:v>
                </c:pt>
                <c:pt idx="260">
                  <c:v>-2.4019999982556328E-3</c:v>
                </c:pt>
                <c:pt idx="261">
                  <c:v>2.7324000038788654E-3</c:v>
                </c:pt>
                <c:pt idx="262">
                  <c:v>2.9848000049241818E-3</c:v>
                </c:pt>
                <c:pt idx="263">
                  <c:v>1.3921999998274259E-3</c:v>
                </c:pt>
                <c:pt idx="264">
                  <c:v>-2.2919999901205301E-4</c:v>
                </c:pt>
                <c:pt idx="265">
                  <c:v>9.546000073896721E-4</c:v>
                </c:pt>
                <c:pt idx="266">
                  <c:v>7.954600005177781E-3</c:v>
                </c:pt>
                <c:pt idx="267">
                  <c:v>2.9642000081366859E-3</c:v>
                </c:pt>
                <c:pt idx="268">
                  <c:v>6.9642000089515932E-3</c:v>
                </c:pt>
                <c:pt idx="269">
                  <c:v>3.3524000027682632E-3</c:v>
                </c:pt>
                <c:pt idx="270">
                  <c:v>8.7406000020564534E-3</c:v>
                </c:pt>
                <c:pt idx="271">
                  <c:v>4.128800006583333E-3</c:v>
                </c:pt>
                <c:pt idx="272">
                  <c:v>3.1384000030811876E-3</c:v>
                </c:pt>
                <c:pt idx="273">
                  <c:v>3.5169999973732047E-3</c:v>
                </c:pt>
                <c:pt idx="274">
                  <c:v>9.5169999985955656E-3</c:v>
                </c:pt>
                <c:pt idx="275">
                  <c:v>-9.4800001534167677E-5</c:v>
                </c:pt>
                <c:pt idx="276">
                  <c:v>7.0890000060899183E-3</c:v>
                </c:pt>
                <c:pt idx="277">
                  <c:v>3.4868000002461486E-3</c:v>
                </c:pt>
                <c:pt idx="278">
                  <c:v>3.8750000021536835E-3</c:v>
                </c:pt>
                <c:pt idx="279">
                  <c:v>-3.3293999949819408E-3</c:v>
                </c:pt>
                <c:pt idx="281">
                  <c:v>2.67060000624042E-3</c:v>
                </c:pt>
                <c:pt idx="282">
                  <c:v>1.6802000027382746E-3</c:v>
                </c:pt>
                <c:pt idx="283">
                  <c:v>2.6801999993040226E-3</c:v>
                </c:pt>
                <c:pt idx="284">
                  <c:v>4.0587999974377453E-3</c:v>
                </c:pt>
                <c:pt idx="285">
                  <c:v>-1.8399999680696055E-4</c:v>
                </c:pt>
                <c:pt idx="286">
                  <c:v>3.0684000012115575E-3</c:v>
                </c:pt>
                <c:pt idx="287">
                  <c:v>5.0684000016190112E-3</c:v>
                </c:pt>
                <c:pt idx="288">
                  <c:v>-1.7439999646740034E-4</c:v>
                </c:pt>
                <c:pt idx="289">
                  <c:v>1.8256000039400533E-3</c:v>
                </c:pt>
                <c:pt idx="290">
                  <c:v>3.0780000088270754E-3</c:v>
                </c:pt>
                <c:pt idx="291">
                  <c:v>2.8544000015244819E-3</c:v>
                </c:pt>
                <c:pt idx="292">
                  <c:v>1.1864000007335562E-2</c:v>
                </c:pt>
                <c:pt idx="293">
                  <c:v>3.2521999964956194E-3</c:v>
                </c:pt>
                <c:pt idx="294">
                  <c:v>2.0189999995636754E-3</c:v>
                </c:pt>
                <c:pt idx="295">
                  <c:v>-9.62299999082461E-3</c:v>
                </c:pt>
                <c:pt idx="296">
                  <c:v>-6.6229999938514084E-3</c:v>
                </c:pt>
                <c:pt idx="297">
                  <c:v>9.490000011282973E-4</c:v>
                </c:pt>
                <c:pt idx="298">
                  <c:v>5.9586000061244704E-3</c:v>
                </c:pt>
                <c:pt idx="299">
                  <c:v>-1.6627999939373694E-3</c:v>
                </c:pt>
                <c:pt idx="300">
                  <c:v>3.346800003782846E-3</c:v>
                </c:pt>
                <c:pt idx="301">
                  <c:v>-5.2649999997811392E-3</c:v>
                </c:pt>
                <c:pt idx="302">
                  <c:v>4.7638000032748096E-3</c:v>
                </c:pt>
                <c:pt idx="303">
                  <c:v>4.1616000016801991E-3</c:v>
                </c:pt>
                <c:pt idx="305">
                  <c:v>2.6760000037029386E-3</c:v>
                </c:pt>
                <c:pt idx="307">
                  <c:v>-2.9519999225158244E-4</c:v>
                </c:pt>
                <c:pt idx="308">
                  <c:v>8.5854000062681735E-3</c:v>
                </c:pt>
                <c:pt idx="309">
                  <c:v>6.245200005650986E-3</c:v>
                </c:pt>
                <c:pt idx="310">
                  <c:v>-2.8041999903507531E-3</c:v>
                </c:pt>
                <c:pt idx="311">
                  <c:v>-1.8041999937850051E-3</c:v>
                </c:pt>
                <c:pt idx="313">
                  <c:v>-4.2705999949248508E-3</c:v>
                </c:pt>
                <c:pt idx="314">
                  <c:v>3.3302000010735355E-3</c:v>
                </c:pt>
                <c:pt idx="315">
                  <c:v>-5.5339999962598085E-3</c:v>
                </c:pt>
                <c:pt idx="317">
                  <c:v>2.8542000000015832E-3</c:v>
                </c:pt>
                <c:pt idx="320">
                  <c:v>-7.1919999754754826E-4</c:v>
                </c:pt>
                <c:pt idx="321">
                  <c:v>9.214000019710511E-4</c:v>
                </c:pt>
                <c:pt idx="323">
                  <c:v>5.7199998991563916E-5</c:v>
                </c:pt>
                <c:pt idx="325">
                  <c:v>4.0571999998064712E-3</c:v>
                </c:pt>
                <c:pt idx="326">
                  <c:v>1.241000005393289E-3</c:v>
                </c:pt>
                <c:pt idx="327">
                  <c:v>-1.0991999952238984E-3</c:v>
                </c:pt>
                <c:pt idx="329">
                  <c:v>-1.9659999816212803E-4</c:v>
                </c:pt>
                <c:pt idx="330">
                  <c:v>8.0339999840361997E-4</c:v>
                </c:pt>
                <c:pt idx="331">
                  <c:v>-1.1869999943883158E-3</c:v>
                </c:pt>
                <c:pt idx="333">
                  <c:v>-8.0840000009629875E-4</c:v>
                </c:pt>
                <c:pt idx="334">
                  <c:v>-1.5463999952771701E-3</c:v>
                </c:pt>
                <c:pt idx="335">
                  <c:v>2.8514000077848323E-3</c:v>
                </c:pt>
                <c:pt idx="336">
                  <c:v>-8.2899999688379467E-4</c:v>
                </c:pt>
                <c:pt idx="338">
                  <c:v>-1.5765999924042262E-3</c:v>
                </c:pt>
                <c:pt idx="339">
                  <c:v>-3.440799999225419E-3</c:v>
                </c:pt>
                <c:pt idx="341">
                  <c:v>-4.3119999463669956E-4</c:v>
                </c:pt>
                <c:pt idx="343">
                  <c:v>3.260000012232922E-4</c:v>
                </c:pt>
                <c:pt idx="345">
                  <c:v>-4.4119999947724864E-3</c:v>
                </c:pt>
                <c:pt idx="346">
                  <c:v>2.9666000045835972E-3</c:v>
                </c:pt>
                <c:pt idx="348">
                  <c:v>5.7238000008510426E-3</c:v>
                </c:pt>
                <c:pt idx="350">
                  <c:v>3.1311999991885386E-3</c:v>
                </c:pt>
                <c:pt idx="351">
                  <c:v>-8.4959999367129058E-4</c:v>
                </c:pt>
                <c:pt idx="353">
                  <c:v>4.124000042793341E-4</c:v>
                </c:pt>
                <c:pt idx="354">
                  <c:v>-1.4613999956054613E-3</c:v>
                </c:pt>
                <c:pt idx="356">
                  <c:v>-5.8111999969696626E-3</c:v>
                </c:pt>
                <c:pt idx="357">
                  <c:v>1.1984000084339641E-3</c:v>
                </c:pt>
                <c:pt idx="358">
                  <c:v>1.0149000001547392E-2</c:v>
                </c:pt>
                <c:pt idx="360">
                  <c:v>4.2546000040601939E-3</c:v>
                </c:pt>
                <c:pt idx="361">
                  <c:v>-3.7357999972300604E-3</c:v>
                </c:pt>
                <c:pt idx="362">
                  <c:v>6.5239999821642414E-4</c:v>
                </c:pt>
                <c:pt idx="363">
                  <c:v>2.3904800007585436E-2</c:v>
                </c:pt>
                <c:pt idx="364">
                  <c:v>2.4904800004151184E-2</c:v>
                </c:pt>
                <c:pt idx="365">
                  <c:v>2.8904800004966091E-2</c:v>
                </c:pt>
                <c:pt idx="366">
                  <c:v>-2.9689999937545508E-3</c:v>
                </c:pt>
                <c:pt idx="367">
                  <c:v>3.3026000019162893E-3</c:v>
                </c:pt>
                <c:pt idx="368">
                  <c:v>5.4480000035255216E-3</c:v>
                </c:pt>
                <c:pt idx="370">
                  <c:v>3.7004000041633844E-3</c:v>
                </c:pt>
                <c:pt idx="371">
                  <c:v>4.7004000080050901E-3</c:v>
                </c:pt>
                <c:pt idx="372">
                  <c:v>-1.9209999954910018E-3</c:v>
                </c:pt>
                <c:pt idx="373">
                  <c:v>1.078000059351325E-4</c:v>
                </c:pt>
                <c:pt idx="375">
                  <c:v>-1.7660000012256205E-3</c:v>
                </c:pt>
                <c:pt idx="376">
                  <c:v>7.9999881563708186E-7</c:v>
                </c:pt>
                <c:pt idx="377">
                  <c:v>-1.3393999906838872E-3</c:v>
                </c:pt>
                <c:pt idx="378">
                  <c:v>-4.2049999901792035E-3</c:v>
                </c:pt>
                <c:pt idx="379">
                  <c:v>-6.9199995778035372E-5</c:v>
                </c:pt>
                <c:pt idx="381">
                  <c:v>2.2024000063538551E-3</c:v>
                </c:pt>
                <c:pt idx="383">
                  <c:v>-6.6617999982554466E-3</c:v>
                </c:pt>
                <c:pt idx="384">
                  <c:v>2.3382000072160736E-3</c:v>
                </c:pt>
                <c:pt idx="385">
                  <c:v>2.9788000028929673E-3</c:v>
                </c:pt>
                <c:pt idx="387">
                  <c:v>2.7360000021872111E-3</c:v>
                </c:pt>
                <c:pt idx="389">
                  <c:v>-8.853999970597215E-4</c:v>
                </c:pt>
                <c:pt idx="390">
                  <c:v>2.7456000025267713E-3</c:v>
                </c:pt>
                <c:pt idx="392">
                  <c:v>1.9979999997303821E-3</c:v>
                </c:pt>
                <c:pt idx="393">
                  <c:v>-2.4683999945409596E-3</c:v>
                </c:pt>
                <c:pt idx="395">
                  <c:v>-2.1600000036414713E-4</c:v>
                </c:pt>
                <c:pt idx="396">
                  <c:v>5.8690000078058802E-3</c:v>
                </c:pt>
                <c:pt idx="397">
                  <c:v>9.8690000086207874E-3</c:v>
                </c:pt>
                <c:pt idx="398">
                  <c:v>3.4218000073451549E-3</c:v>
                </c:pt>
                <c:pt idx="400">
                  <c:v>1.8196000019088387E-3</c:v>
                </c:pt>
                <c:pt idx="402">
                  <c:v>1.4506000079563819E-3</c:v>
                </c:pt>
                <c:pt idx="403">
                  <c:v>4.4506000049295835E-3</c:v>
                </c:pt>
                <c:pt idx="404">
                  <c:v>6.4506000053370371E-3</c:v>
                </c:pt>
                <c:pt idx="405">
                  <c:v>6.4506000053370371E-3</c:v>
                </c:pt>
                <c:pt idx="406">
                  <c:v>8.4506000057444908E-3</c:v>
                </c:pt>
                <c:pt idx="407">
                  <c:v>8.4506000057444908E-3</c:v>
                </c:pt>
                <c:pt idx="408">
                  <c:v>9.4506000095861964E-3</c:v>
                </c:pt>
                <c:pt idx="409">
                  <c:v>1.3450600010401104E-2</c:v>
                </c:pt>
                <c:pt idx="410">
                  <c:v>1.8292000095243566E-3</c:v>
                </c:pt>
                <c:pt idx="411">
                  <c:v>6.0816000041086227E-3</c:v>
                </c:pt>
                <c:pt idx="412">
                  <c:v>6.4698000060161576E-3</c:v>
                </c:pt>
                <c:pt idx="414">
                  <c:v>2.5960000057239085E-3</c:v>
                </c:pt>
                <c:pt idx="415">
                  <c:v>2.8676000001723878E-3</c:v>
                </c:pt>
                <c:pt idx="416">
                  <c:v>-6.1999962781555951E-6</c:v>
                </c:pt>
                <c:pt idx="417">
                  <c:v>9.9380000756355003E-4</c:v>
                </c:pt>
                <c:pt idx="419">
                  <c:v>1.0034000079031102E-3</c:v>
                </c:pt>
                <c:pt idx="421">
                  <c:v>4.6042000030865893E-3</c:v>
                </c:pt>
                <c:pt idx="422">
                  <c:v>9.0460000501479954E-4</c:v>
                </c:pt>
                <c:pt idx="423">
                  <c:v>-2.0569999978761189E-3</c:v>
                </c:pt>
                <c:pt idx="424">
                  <c:v>7.0020000566728413E-4</c:v>
                </c:pt>
                <c:pt idx="425">
                  <c:v>1.3408000013441779E-3</c:v>
                </c:pt>
                <c:pt idx="427">
                  <c:v>5.1076000017928891E-3</c:v>
                </c:pt>
                <c:pt idx="428">
                  <c:v>1.3600000020232983E-3</c:v>
                </c:pt>
                <c:pt idx="429">
                  <c:v>2.3599999985890463E-3</c:v>
                </c:pt>
                <c:pt idx="430">
                  <c:v>3.3600000024307519E-3</c:v>
                </c:pt>
                <c:pt idx="431">
                  <c:v>4.3599999989964999E-3</c:v>
                </c:pt>
                <c:pt idx="432">
                  <c:v>-1.6303999946103431E-3</c:v>
                </c:pt>
                <c:pt idx="433">
                  <c:v>4.495800007134676E-3</c:v>
                </c:pt>
                <c:pt idx="436">
                  <c:v>6.0870000015711412E-3</c:v>
                </c:pt>
                <c:pt idx="437">
                  <c:v>1.5465600001334678E-2</c:v>
                </c:pt>
                <c:pt idx="438">
                  <c:v>3.4752000065054744E-3</c:v>
                </c:pt>
                <c:pt idx="439">
                  <c:v>2.7372000040486455E-3</c:v>
                </c:pt>
                <c:pt idx="440">
                  <c:v>9.9780000891769305E-4</c:v>
                </c:pt>
                <c:pt idx="442">
                  <c:v>4.8030000034486875E-3</c:v>
                </c:pt>
                <c:pt idx="443">
                  <c:v>5.8030000000144355E-3</c:v>
                </c:pt>
                <c:pt idx="445">
                  <c:v>5.1912000053562224E-3</c:v>
                </c:pt>
                <c:pt idx="446">
                  <c:v>3.4532000063336454E-3</c:v>
                </c:pt>
                <c:pt idx="447">
                  <c:v>5.7940000988310203E-4</c:v>
                </c:pt>
                <c:pt idx="449">
                  <c:v>5.4627999998047017E-3</c:v>
                </c:pt>
                <c:pt idx="450">
                  <c:v>2.8510000047390349E-3</c:v>
                </c:pt>
                <c:pt idx="451">
                  <c:v>2.229600002465304E-3</c:v>
                </c:pt>
                <c:pt idx="452">
                  <c:v>1.2488000065786764E-3</c:v>
                </c:pt>
                <c:pt idx="453">
                  <c:v>2.3846000040066428E-3</c:v>
                </c:pt>
                <c:pt idx="454">
                  <c:v>5.4230000023380853E-3</c:v>
                </c:pt>
                <c:pt idx="455">
                  <c:v>2.0900000527035445E-4</c:v>
                </c:pt>
                <c:pt idx="456">
                  <c:v>3.5876000038115308E-3</c:v>
                </c:pt>
                <c:pt idx="457">
                  <c:v>1.0383200002252124E-2</c:v>
                </c:pt>
                <c:pt idx="459">
                  <c:v>1.8578000017441809E-3</c:v>
                </c:pt>
                <c:pt idx="460">
                  <c:v>6.8578000064007938E-3</c:v>
                </c:pt>
                <c:pt idx="463">
                  <c:v>9.8578000033739954E-3</c:v>
                </c:pt>
                <c:pt idx="464">
                  <c:v>1.1198000065633096E-3</c:v>
                </c:pt>
                <c:pt idx="465">
                  <c:v>3.1294000073103234E-3</c:v>
                </c:pt>
                <c:pt idx="466">
                  <c:v>6.129400004283525E-3</c:v>
                </c:pt>
                <c:pt idx="467">
                  <c:v>8.5272000069380738E-3</c:v>
                </c:pt>
                <c:pt idx="468">
                  <c:v>1.0527200007345527E-2</c:v>
                </c:pt>
                <c:pt idx="469">
                  <c:v>6.2844000058248639E-3</c:v>
                </c:pt>
                <c:pt idx="471">
                  <c:v>7.9346000056830235E-3</c:v>
                </c:pt>
                <c:pt idx="472">
                  <c:v>3.0800000022281893E-3</c:v>
                </c:pt>
                <c:pt idx="474">
                  <c:v>4.5860000682296231E-4</c:v>
                </c:pt>
                <c:pt idx="476">
                  <c:v>9.5065999994403683E-3</c:v>
                </c:pt>
                <c:pt idx="477">
                  <c:v>5.8948000005329959E-3</c:v>
                </c:pt>
                <c:pt idx="478">
                  <c:v>-9.405999953742139E-4</c:v>
                </c:pt>
                <c:pt idx="479">
                  <c:v>2.7192000052309595E-3</c:v>
                </c:pt>
                <c:pt idx="480">
                  <c:v>1.0805600002640858E-2</c:v>
                </c:pt>
                <c:pt idx="481">
                  <c:v>-2.1847999960300513E-3</c:v>
                </c:pt>
                <c:pt idx="482">
                  <c:v>5.8152000055997632E-3</c:v>
                </c:pt>
                <c:pt idx="483">
                  <c:v>8.248000085586682E-4</c:v>
                </c:pt>
                <c:pt idx="484">
                  <c:v>2.0824800005357247E-2</c:v>
                </c:pt>
                <c:pt idx="485">
                  <c:v>2.9510000022128224E-3</c:v>
                </c:pt>
                <c:pt idx="486">
                  <c:v>6.2034000075072981E-3</c:v>
                </c:pt>
                <c:pt idx="487">
                  <c:v>6.5916000021388754E-3</c:v>
                </c:pt>
                <c:pt idx="489">
                  <c:v>6.7466000036802143E-3</c:v>
                </c:pt>
                <c:pt idx="490">
                  <c:v>1.1999000002106186E-2</c:v>
                </c:pt>
                <c:pt idx="491">
                  <c:v>-1.6031999984988943E-3</c:v>
                </c:pt>
                <c:pt idx="492">
                  <c:v>6.3968000031309202E-3</c:v>
                </c:pt>
                <c:pt idx="493">
                  <c:v>1.3396800008194987E-2</c:v>
                </c:pt>
                <c:pt idx="494">
                  <c:v>2.4160000029951334E-3</c:v>
                </c:pt>
                <c:pt idx="495">
                  <c:v>-9.2053999978816137E-3</c:v>
                </c:pt>
                <c:pt idx="496">
                  <c:v>-3.2053999966592528E-3</c:v>
                </c:pt>
                <c:pt idx="497">
                  <c:v>9.5902000030037016E-3</c:v>
                </c:pt>
                <c:pt idx="498">
                  <c:v>8.3665999991353601E-3</c:v>
                </c:pt>
                <c:pt idx="499">
                  <c:v>1.430000047548674E-4</c:v>
                </c:pt>
                <c:pt idx="500">
                  <c:v>8.1430000063846819E-3</c:v>
                </c:pt>
                <c:pt idx="501">
                  <c:v>8.1526000067242421E-3</c:v>
                </c:pt>
                <c:pt idx="502">
                  <c:v>7.7149999997345731E-3</c:v>
                </c:pt>
                <c:pt idx="503">
                  <c:v>7.2460000228602439E-4</c:v>
                </c:pt>
                <c:pt idx="504">
                  <c:v>5.5009999996400438E-3</c:v>
                </c:pt>
                <c:pt idx="505">
                  <c:v>9.5010000004549511E-3</c:v>
                </c:pt>
                <c:pt idx="506">
                  <c:v>-1.4893999978085048E-3</c:v>
                </c:pt>
                <c:pt idx="507">
                  <c:v>3.2869999995455146E-3</c:v>
                </c:pt>
                <c:pt idx="508">
                  <c:v>7.0537999999942258E-3</c:v>
                </c:pt>
                <c:pt idx="510">
                  <c:v>5.3158000009716488E-3</c:v>
                </c:pt>
                <c:pt idx="511">
                  <c:v>1.0713600007875357E-2</c:v>
                </c:pt>
                <c:pt idx="512">
                  <c:v>8.8398000007146038E-3</c:v>
                </c:pt>
                <c:pt idx="514">
                  <c:v>4.2184000049019232E-3</c:v>
                </c:pt>
                <c:pt idx="516">
                  <c:v>5.2568000028259121E-3</c:v>
                </c:pt>
                <c:pt idx="517">
                  <c:v>1.1266400004387833E-2</c:v>
                </c:pt>
                <c:pt idx="518">
                  <c:v>9.402200004842598E-3</c:v>
                </c:pt>
                <c:pt idx="519">
                  <c:v>1.5664200000173878E-2</c:v>
                </c:pt>
                <c:pt idx="520">
                  <c:v>9.8096000001532957E-3</c:v>
                </c:pt>
                <c:pt idx="522">
                  <c:v>9.9248000042280182E-3</c:v>
                </c:pt>
                <c:pt idx="523">
                  <c:v>4.5558000056189485E-3</c:v>
                </c:pt>
                <c:pt idx="524">
                  <c:v>1.0944000001472887E-2</c:v>
                </c:pt>
                <c:pt idx="526">
                  <c:v>1.4196399999491405E-2</c:v>
                </c:pt>
                <c:pt idx="527">
                  <c:v>5.3418000024976209E-3</c:v>
                </c:pt>
                <c:pt idx="528">
                  <c:v>3.9920000053825788E-3</c:v>
                </c:pt>
                <c:pt idx="529">
                  <c:v>8.5160000016912818E-3</c:v>
                </c:pt>
                <c:pt idx="530">
                  <c:v>4.7684000091976486E-3</c:v>
                </c:pt>
                <c:pt idx="531">
                  <c:v>9.3994000053498894E-3</c:v>
                </c:pt>
                <c:pt idx="532">
                  <c:v>4.9042000027839094E-3</c:v>
                </c:pt>
                <c:pt idx="534">
                  <c:v>1.7876000056276098E-3</c:v>
                </c:pt>
                <c:pt idx="535">
                  <c:v>4.7876000026008114E-3</c:v>
                </c:pt>
                <c:pt idx="536">
                  <c:v>8.9138000039383769E-3</c:v>
                </c:pt>
                <c:pt idx="538">
                  <c:v>3.6710000058519654E-3</c:v>
                </c:pt>
                <c:pt idx="539">
                  <c:v>8.9234000042779371E-3</c:v>
                </c:pt>
                <c:pt idx="541">
                  <c:v>6.1758000083500519E-3</c:v>
                </c:pt>
                <c:pt idx="542">
                  <c:v>7.3019999981625006E-3</c:v>
                </c:pt>
                <c:pt idx="544">
                  <c:v>1.0709400004998315E-2</c:v>
                </c:pt>
                <c:pt idx="546">
                  <c:v>4.4844000003649853E-3</c:v>
                </c:pt>
                <c:pt idx="547">
                  <c:v>8.4844000011798926E-3</c:v>
                </c:pt>
                <c:pt idx="548">
                  <c:v>1.3872600000468083E-2</c:v>
                </c:pt>
                <c:pt idx="549">
                  <c:v>4.2704000006779097E-3</c:v>
                </c:pt>
                <c:pt idx="551">
                  <c:v>1.0425400003441609E-2</c:v>
                </c:pt>
                <c:pt idx="552">
                  <c:v>1.2677799997618422E-2</c:v>
                </c:pt>
                <c:pt idx="553">
                  <c:v>1.2056400009896606E-2</c:v>
                </c:pt>
                <c:pt idx="555">
                  <c:v>1.043500000378117E-2</c:v>
                </c:pt>
                <c:pt idx="556">
                  <c:v>3.4542000066721812E-3</c:v>
                </c:pt>
                <c:pt idx="557">
                  <c:v>1.2580400005390402E-2</c:v>
                </c:pt>
                <c:pt idx="559">
                  <c:v>9.4638000082341023E-3</c:v>
                </c:pt>
                <c:pt idx="560">
                  <c:v>1.0230599997157697E-2</c:v>
                </c:pt>
                <c:pt idx="561">
                  <c:v>1.0609200006001629E-2</c:v>
                </c:pt>
                <c:pt idx="564">
                  <c:v>9.6188000024994835E-3</c:v>
                </c:pt>
                <c:pt idx="565">
                  <c:v>9.2594000016106293E-3</c:v>
                </c:pt>
                <c:pt idx="567">
                  <c:v>1.2395200006722007E-2</c:v>
                </c:pt>
                <c:pt idx="568">
                  <c:v>8.7930000008782372E-3</c:v>
                </c:pt>
                <c:pt idx="569">
                  <c:v>1.1055000002670567E-2</c:v>
                </c:pt>
                <c:pt idx="570">
                  <c:v>7.812199997715652E-3</c:v>
                </c:pt>
                <c:pt idx="571">
                  <c:v>6.3842000090517104E-3</c:v>
                </c:pt>
                <c:pt idx="573">
                  <c:v>8.7134000059450045E-3</c:v>
                </c:pt>
                <c:pt idx="574">
                  <c:v>7.9658000031486154E-3</c:v>
                </c:pt>
                <c:pt idx="575">
                  <c:v>1.996579999831738E-2</c:v>
                </c:pt>
                <c:pt idx="577">
                  <c:v>9.7230000028503127E-3</c:v>
                </c:pt>
                <c:pt idx="579">
                  <c:v>7.5090000027557835E-3</c:v>
                </c:pt>
                <c:pt idx="581">
                  <c:v>1.2887600001704413E-2</c:v>
                </c:pt>
                <c:pt idx="582">
                  <c:v>1.5140000003157184E-2</c:v>
                </c:pt>
                <c:pt idx="583">
                  <c:v>9.2854000031366013E-3</c:v>
                </c:pt>
                <c:pt idx="585">
                  <c:v>1.091640000231564E-2</c:v>
                </c:pt>
                <c:pt idx="587">
                  <c:v>7.9452000063611194E-3</c:v>
                </c:pt>
                <c:pt idx="588">
                  <c:v>1.6945200004556682E-2</c:v>
                </c:pt>
                <c:pt idx="589">
                  <c:v>1.2071400000422727E-2</c:v>
                </c:pt>
                <c:pt idx="590">
                  <c:v>1.874080000561662E-2</c:v>
                </c:pt>
                <c:pt idx="591">
                  <c:v>8.1194000085815787E-3</c:v>
                </c:pt>
                <c:pt idx="592">
                  <c:v>1.5293600001314189E-2</c:v>
                </c:pt>
                <c:pt idx="593">
                  <c:v>1.5215400002489332E-2</c:v>
                </c:pt>
                <c:pt idx="594">
                  <c:v>1.5477400003874209E-2</c:v>
                </c:pt>
                <c:pt idx="595">
                  <c:v>1.5263400004187133E-2</c:v>
                </c:pt>
                <c:pt idx="596">
                  <c:v>8.0205999984173104E-3</c:v>
                </c:pt>
                <c:pt idx="597">
                  <c:v>9.0398000102140941E-3</c:v>
                </c:pt>
                <c:pt idx="598">
                  <c:v>1.2797000003047287E-2</c:v>
                </c:pt>
                <c:pt idx="599">
                  <c:v>1.9049400005314965E-2</c:v>
                </c:pt>
                <c:pt idx="600">
                  <c:v>1.2806600003386848E-2</c:v>
                </c:pt>
                <c:pt idx="602">
                  <c:v>1.5194800005701836E-2</c:v>
                </c:pt>
                <c:pt idx="603">
                  <c:v>1.4204400002199691E-2</c:v>
                </c:pt>
                <c:pt idx="605">
                  <c:v>1.046640000276966E-2</c:v>
                </c:pt>
                <c:pt idx="606">
                  <c:v>9.9808000013581477E-3</c:v>
                </c:pt>
                <c:pt idx="608">
                  <c:v>1.3000000006286427E-2</c:v>
                </c:pt>
                <c:pt idx="609">
                  <c:v>1.6757200006395578E-2</c:v>
                </c:pt>
                <c:pt idx="610">
                  <c:v>1.603840000461787E-2</c:v>
                </c:pt>
                <c:pt idx="611">
                  <c:v>1.3174200008506887E-2</c:v>
                </c:pt>
                <c:pt idx="613">
                  <c:v>1.3426600002276246E-2</c:v>
                </c:pt>
                <c:pt idx="614">
                  <c:v>9.5624000023235567E-3</c:v>
                </c:pt>
                <c:pt idx="616">
                  <c:v>1.1600800004089251E-2</c:v>
                </c:pt>
                <c:pt idx="617">
                  <c:v>1.2600800007930957E-2</c:v>
                </c:pt>
                <c:pt idx="618">
                  <c:v>1.6600800008745864E-2</c:v>
                </c:pt>
                <c:pt idx="619">
                  <c:v>2.8386800004227553E-2</c:v>
                </c:pt>
                <c:pt idx="620">
                  <c:v>1.9949200002884027E-2</c:v>
                </c:pt>
                <c:pt idx="621">
                  <c:v>2.7160000026924536E-3</c:v>
                </c:pt>
                <c:pt idx="622">
                  <c:v>1.7880599996715318E-2</c:v>
                </c:pt>
                <c:pt idx="624">
                  <c:v>1.3142600007995497E-2</c:v>
                </c:pt>
                <c:pt idx="625">
                  <c:v>2.0530800000415184E-2</c:v>
                </c:pt>
                <c:pt idx="626">
                  <c:v>1.706440000270959E-2</c:v>
                </c:pt>
                <c:pt idx="627">
                  <c:v>1.2316800006374251E-2</c:v>
                </c:pt>
                <c:pt idx="628">
                  <c:v>1.8112400000973139E-2</c:v>
                </c:pt>
                <c:pt idx="629">
                  <c:v>1.2286600001971237E-2</c:v>
                </c:pt>
                <c:pt idx="630">
                  <c:v>1.9023200009542052E-2</c:v>
                </c:pt>
                <c:pt idx="631">
                  <c:v>3.0430600003455766E-2</c:v>
                </c:pt>
                <c:pt idx="632">
                  <c:v>2.2818800003733486E-2</c:v>
                </c:pt>
                <c:pt idx="633">
                  <c:v>2.4576000003435183E-2</c:v>
                </c:pt>
                <c:pt idx="636">
                  <c:v>2.1954600008029956E-2</c:v>
                </c:pt>
                <c:pt idx="637">
                  <c:v>1.9604799999797251E-2</c:v>
                </c:pt>
                <c:pt idx="638">
                  <c:v>1.6983400004392024E-2</c:v>
                </c:pt>
                <c:pt idx="640">
                  <c:v>1.8148000002838671E-2</c:v>
                </c:pt>
                <c:pt idx="642">
                  <c:v>2.4536200005968567E-2</c:v>
                </c:pt>
                <c:pt idx="644">
                  <c:v>2.3798200003511738E-2</c:v>
                </c:pt>
                <c:pt idx="645">
                  <c:v>1.5584200002194848E-2</c:v>
                </c:pt>
                <c:pt idx="646">
                  <c:v>2.1982000005664304E-2</c:v>
                </c:pt>
                <c:pt idx="647">
                  <c:v>1.9320800005516503E-2</c:v>
                </c:pt>
                <c:pt idx="648">
                  <c:v>1.9320800005516503E-2</c:v>
                </c:pt>
                <c:pt idx="649">
                  <c:v>2.3854400002164766E-2</c:v>
                </c:pt>
                <c:pt idx="650">
                  <c:v>2.3854400002164766E-2</c:v>
                </c:pt>
                <c:pt idx="652">
                  <c:v>2.3864000009780284E-2</c:v>
                </c:pt>
                <c:pt idx="653">
                  <c:v>2.3864000009780284E-2</c:v>
                </c:pt>
                <c:pt idx="655">
                  <c:v>2.7126000008138362E-2</c:v>
                </c:pt>
                <c:pt idx="656">
                  <c:v>2.7126000008138362E-2</c:v>
                </c:pt>
                <c:pt idx="657">
                  <c:v>2.6504600005864631E-2</c:v>
                </c:pt>
                <c:pt idx="658">
                  <c:v>2.6504600005864631E-2</c:v>
                </c:pt>
                <c:pt idx="660">
                  <c:v>2.303820000088308E-2</c:v>
                </c:pt>
                <c:pt idx="661">
                  <c:v>2.303820000088308E-2</c:v>
                </c:pt>
                <c:pt idx="662">
                  <c:v>3.3669200005533639E-2</c:v>
                </c:pt>
                <c:pt idx="663">
                  <c:v>3.3669200005533639E-2</c:v>
                </c:pt>
                <c:pt idx="664">
                  <c:v>3.0921600002329797E-2</c:v>
                </c:pt>
                <c:pt idx="665">
                  <c:v>3.0921600002329797E-2</c:v>
                </c:pt>
                <c:pt idx="666">
                  <c:v>2.6843400002690032E-2</c:v>
                </c:pt>
                <c:pt idx="667">
                  <c:v>2.6843400002690032E-2</c:v>
                </c:pt>
                <c:pt idx="669">
                  <c:v>3.48400000075344E-3</c:v>
                </c:pt>
                <c:pt idx="670">
                  <c:v>4.4840000045951456E-3</c:v>
                </c:pt>
                <c:pt idx="671">
                  <c:v>1.248400000622496E-2</c:v>
                </c:pt>
                <c:pt idx="672">
                  <c:v>1.6484000007039867E-2</c:v>
                </c:pt>
                <c:pt idx="673">
                  <c:v>1.9484000004013069E-2</c:v>
                </c:pt>
                <c:pt idx="674">
                  <c:v>2.8484000002208631E-2</c:v>
                </c:pt>
                <c:pt idx="675">
                  <c:v>3.4484000003430992E-2</c:v>
                </c:pt>
                <c:pt idx="676">
                  <c:v>2.5881800000206567E-2</c:v>
                </c:pt>
                <c:pt idx="677">
                  <c:v>2.5415399999474175E-2</c:v>
                </c:pt>
                <c:pt idx="679">
                  <c:v>0</c:v>
                </c:pt>
                <c:pt idx="680">
                  <c:v>2.5180800002999604E-2</c:v>
                </c:pt>
                <c:pt idx="681">
                  <c:v>2.7811800006020349E-2</c:v>
                </c:pt>
                <c:pt idx="682">
                  <c:v>3.1345400006102864E-2</c:v>
                </c:pt>
                <c:pt idx="684">
                  <c:v>3.4597800004121382E-2</c:v>
                </c:pt>
                <c:pt idx="686">
                  <c:v>3.0743200004508253E-2</c:v>
                </c:pt>
                <c:pt idx="688">
                  <c:v>3.2324800005881116E-2</c:v>
                </c:pt>
                <c:pt idx="689">
                  <c:v>3.3324800002446864E-2</c:v>
                </c:pt>
                <c:pt idx="691">
                  <c:v>3.045100000599632E-2</c:v>
                </c:pt>
                <c:pt idx="692">
                  <c:v>2.9751400004897732E-2</c:v>
                </c:pt>
                <c:pt idx="694">
                  <c:v>3.4012000003713183E-2</c:v>
                </c:pt>
                <c:pt idx="696">
                  <c:v>3.6428999999770895E-2</c:v>
                </c:pt>
                <c:pt idx="697">
                  <c:v>4.2582600006426219E-2</c:v>
                </c:pt>
                <c:pt idx="699">
                  <c:v>3.832880000845762E-2</c:v>
                </c:pt>
                <c:pt idx="701">
                  <c:v>3.2726600002206396E-2</c:v>
                </c:pt>
                <c:pt idx="702">
                  <c:v>4.1726600000401959E-2</c:v>
                </c:pt>
                <c:pt idx="704">
                  <c:v>3.9522200007922947E-2</c:v>
                </c:pt>
                <c:pt idx="705">
                  <c:v>4.3424800001957919E-2</c:v>
                </c:pt>
                <c:pt idx="707">
                  <c:v>4.2492000000493135E-2</c:v>
                </c:pt>
                <c:pt idx="708">
                  <c:v>3.75112000037916E-2</c:v>
                </c:pt>
                <c:pt idx="709">
                  <c:v>3.5073600003670435E-2</c:v>
                </c:pt>
                <c:pt idx="710">
                  <c:v>4.2626399997971021E-2</c:v>
                </c:pt>
                <c:pt idx="713">
                  <c:v>4.5383600008790381E-2</c:v>
                </c:pt>
                <c:pt idx="715">
                  <c:v>4.0791000006720424E-2</c:v>
                </c:pt>
                <c:pt idx="717">
                  <c:v>4.4062599998142105E-2</c:v>
                </c:pt>
                <c:pt idx="718">
                  <c:v>4.6062599998549558E-2</c:v>
                </c:pt>
                <c:pt idx="719">
                  <c:v>4.2072200005350169E-2</c:v>
                </c:pt>
                <c:pt idx="720">
                  <c:v>4.6207999999751337E-2</c:v>
                </c:pt>
                <c:pt idx="721">
                  <c:v>4.3993999999656808E-2</c:v>
                </c:pt>
                <c:pt idx="723">
                  <c:v>4.6168200002284721E-2</c:v>
                </c:pt>
                <c:pt idx="725">
                  <c:v>3.9828000008128583E-2</c:v>
                </c:pt>
                <c:pt idx="726">
                  <c:v>4.5604400002048351E-2</c:v>
                </c:pt>
                <c:pt idx="727">
                  <c:v>4.5467199997801799E-2</c:v>
                </c:pt>
                <c:pt idx="729">
                  <c:v>5.3719600007752888E-2</c:v>
                </c:pt>
                <c:pt idx="731">
                  <c:v>4.910780000500381E-2</c:v>
                </c:pt>
                <c:pt idx="732">
                  <c:v>3.7757999998575542E-2</c:v>
                </c:pt>
                <c:pt idx="733">
                  <c:v>5.4146200003742706E-2</c:v>
                </c:pt>
                <c:pt idx="734">
                  <c:v>5.4543999998713844E-2</c:v>
                </c:pt>
                <c:pt idx="735">
                  <c:v>5.3941800004395191E-2</c:v>
                </c:pt>
                <c:pt idx="736">
                  <c:v>4.9494600003527012E-2</c:v>
                </c:pt>
                <c:pt idx="737">
                  <c:v>5.6125600000086706E-2</c:v>
                </c:pt>
                <c:pt idx="738">
                  <c:v>4.9902000006113667E-2</c:v>
                </c:pt>
                <c:pt idx="739">
                  <c:v>5.3902000006928574E-2</c:v>
                </c:pt>
                <c:pt idx="741">
                  <c:v>5.5426000006264076E-2</c:v>
                </c:pt>
                <c:pt idx="742">
                  <c:v>4.443560000800062E-2</c:v>
                </c:pt>
                <c:pt idx="745">
                  <c:v>5.3036400007840712E-2</c:v>
                </c:pt>
                <c:pt idx="747">
                  <c:v>5.6191399999079295E-2</c:v>
                </c:pt>
                <c:pt idx="749">
                  <c:v>5.6229800007713493E-2</c:v>
                </c:pt>
                <c:pt idx="752">
                  <c:v>5.2239399999962188E-2</c:v>
                </c:pt>
                <c:pt idx="753">
                  <c:v>5.2161200001137331E-2</c:v>
                </c:pt>
                <c:pt idx="754">
                  <c:v>6.192659999942407E-2</c:v>
                </c:pt>
                <c:pt idx="756">
                  <c:v>5.5644000000029337E-2</c:v>
                </c:pt>
                <c:pt idx="758">
                  <c:v>5.4663200004142709E-2</c:v>
                </c:pt>
                <c:pt idx="760">
                  <c:v>5.5546600007801317E-2</c:v>
                </c:pt>
                <c:pt idx="762">
                  <c:v>5.2070600002480205E-2</c:v>
                </c:pt>
                <c:pt idx="763">
                  <c:v>5.383740000979742E-2</c:v>
                </c:pt>
                <c:pt idx="765">
                  <c:v>5.4497200006153435E-2</c:v>
                </c:pt>
                <c:pt idx="766">
                  <c:v>5.4497200006153435E-2</c:v>
                </c:pt>
                <c:pt idx="767">
                  <c:v>5.6497200006560888E-2</c:v>
                </c:pt>
                <c:pt idx="768">
                  <c:v>5.6021200005488936E-2</c:v>
                </c:pt>
                <c:pt idx="771">
                  <c:v>5.7816800006548874E-2</c:v>
                </c:pt>
                <c:pt idx="772">
                  <c:v>5.4457400001410861E-2</c:v>
                </c:pt>
                <c:pt idx="773">
                  <c:v>5.7417600000917446E-2</c:v>
                </c:pt>
                <c:pt idx="774">
                  <c:v>5.5932000010216143E-2</c:v>
                </c:pt>
                <c:pt idx="776">
                  <c:v>5.6951200007461011E-2</c:v>
                </c:pt>
                <c:pt idx="779">
                  <c:v>5.2203600003849715E-2</c:v>
                </c:pt>
                <c:pt idx="780">
                  <c:v>5.720360000123037E-2</c:v>
                </c:pt>
                <c:pt idx="781">
                  <c:v>5.8960800000932068E-2</c:v>
                </c:pt>
                <c:pt idx="784">
                  <c:v>5.5756400004611351E-2</c:v>
                </c:pt>
                <c:pt idx="785">
                  <c:v>5.4134999998495914E-2</c:v>
                </c:pt>
                <c:pt idx="786">
                  <c:v>6.0397000001103152E-2</c:v>
                </c:pt>
                <c:pt idx="787">
                  <c:v>5.9552000006078742E-2</c:v>
                </c:pt>
                <c:pt idx="788">
                  <c:v>6.0183000001416076E-2</c:v>
                </c:pt>
                <c:pt idx="789">
                  <c:v>5.6512200004362967E-2</c:v>
                </c:pt>
                <c:pt idx="790">
                  <c:v>6.5510799999174196E-2</c:v>
                </c:pt>
                <c:pt idx="791">
                  <c:v>5.9656200006429572E-2</c:v>
                </c:pt>
                <c:pt idx="792">
                  <c:v>6.1656200006837025E-2</c:v>
                </c:pt>
                <c:pt idx="793">
                  <c:v>6.6228200004843529E-2</c:v>
                </c:pt>
                <c:pt idx="794">
                  <c:v>6.5237800001341384E-2</c:v>
                </c:pt>
                <c:pt idx="795">
                  <c:v>6.2490200005413499E-2</c:v>
                </c:pt>
                <c:pt idx="797">
                  <c:v>6.2739799999690149E-2</c:v>
                </c:pt>
                <c:pt idx="798">
                  <c:v>6.3118400001258124E-2</c:v>
                </c:pt>
                <c:pt idx="799">
                  <c:v>6.6525800000817981E-2</c:v>
                </c:pt>
                <c:pt idx="800">
                  <c:v>6.3904400005412754E-2</c:v>
                </c:pt>
                <c:pt idx="802">
                  <c:v>6.9904400006635115E-2</c:v>
                </c:pt>
                <c:pt idx="803">
                  <c:v>6.8321400001877919E-2</c:v>
                </c:pt>
                <c:pt idx="804">
                  <c:v>6.7107400005625095E-2</c:v>
                </c:pt>
                <c:pt idx="805">
                  <c:v>6.6486000003351364E-2</c:v>
                </c:pt>
                <c:pt idx="806">
                  <c:v>7.0427000006020535E-2</c:v>
                </c:pt>
                <c:pt idx="807">
                  <c:v>6.1465400009183213E-2</c:v>
                </c:pt>
                <c:pt idx="812">
                  <c:v>6.518280000454979E-2</c:v>
                </c:pt>
                <c:pt idx="813">
                  <c:v>6.6075800001272E-2</c:v>
                </c:pt>
                <c:pt idx="814">
                  <c:v>6.6075800001272E-2</c:v>
                </c:pt>
                <c:pt idx="815">
                  <c:v>6.5619000008155126E-2</c:v>
                </c:pt>
                <c:pt idx="817">
                  <c:v>7.6424200000474229E-2</c:v>
                </c:pt>
                <c:pt idx="818">
                  <c:v>7.243380000727484E-2</c:v>
                </c:pt>
                <c:pt idx="823">
                  <c:v>7.3518800003512297E-2</c:v>
                </c:pt>
                <c:pt idx="826">
                  <c:v>7.6081200000771787E-2</c:v>
                </c:pt>
                <c:pt idx="827">
                  <c:v>7.8244399999675807E-2</c:v>
                </c:pt>
                <c:pt idx="829">
                  <c:v>8.2049600008758716E-2</c:v>
                </c:pt>
                <c:pt idx="833">
                  <c:v>7.7204599998367485E-2</c:v>
                </c:pt>
                <c:pt idx="834">
                  <c:v>7.7583199999935459E-2</c:v>
                </c:pt>
                <c:pt idx="835">
                  <c:v>8.1583200000750367E-2</c:v>
                </c:pt>
                <c:pt idx="836">
                  <c:v>7.6592800003709272E-2</c:v>
                </c:pt>
                <c:pt idx="838">
                  <c:v>8.211680000385968E-2</c:v>
                </c:pt>
                <c:pt idx="839">
                  <c:v>7.3562600002333056E-2</c:v>
                </c:pt>
                <c:pt idx="842">
                  <c:v>8.3366400001978036E-2</c:v>
                </c:pt>
                <c:pt idx="843">
                  <c:v>8.0871200007095467E-2</c:v>
                </c:pt>
                <c:pt idx="844">
                  <c:v>8.450220000668196E-2</c:v>
                </c:pt>
                <c:pt idx="845">
                  <c:v>8.088080000015907E-2</c:v>
                </c:pt>
                <c:pt idx="848">
                  <c:v>7.7890400003525428E-2</c:v>
                </c:pt>
                <c:pt idx="850">
                  <c:v>7.9278600009274669E-2</c:v>
                </c:pt>
                <c:pt idx="853">
                  <c:v>8.0452800000784919E-2</c:v>
                </c:pt>
                <c:pt idx="854">
                  <c:v>7.824840000102995E-2</c:v>
                </c:pt>
                <c:pt idx="855">
                  <c:v>8.2646199996815994E-2</c:v>
                </c:pt>
                <c:pt idx="875">
                  <c:v>9.4062999996822327E-2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A4-4F05-B9E8-6970FBAB69A7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plus>
            <c:minus>
              <c:numRef>
                <c:f>'Active 2'!$D$21:$D$21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2'!$F$21:$F$1989</c:f>
              <c:numCache>
                <c:formatCode>General</c:formatCode>
                <c:ptCount val="1969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2'!$J$21:$J$1989</c:f>
              <c:numCache>
                <c:formatCode>General</c:formatCode>
                <c:ptCount val="1969"/>
                <c:pt idx="22">
                  <c:v>-1.9816599993646378E-2</c:v>
                </c:pt>
                <c:pt idx="32">
                  <c:v>-1.8787199995131232E-2</c:v>
                </c:pt>
                <c:pt idx="43">
                  <c:v>-2.5712799993925728E-2</c:v>
                </c:pt>
                <c:pt idx="44">
                  <c:v>-2.9581800001324154E-2</c:v>
                </c:pt>
                <c:pt idx="45">
                  <c:v>-2.5098999998590443E-2</c:v>
                </c:pt>
                <c:pt idx="50">
                  <c:v>-2.1034599994891323E-2</c:v>
                </c:pt>
                <c:pt idx="52">
                  <c:v>-1.1850799994135741E-2</c:v>
                </c:pt>
                <c:pt idx="55">
                  <c:v>-2.1329600000171922E-2</c:v>
                </c:pt>
                <c:pt idx="56">
                  <c:v>-2.3319999992963858E-2</c:v>
                </c:pt>
                <c:pt idx="58">
                  <c:v>-2.3641399995540269E-2</c:v>
                </c:pt>
                <c:pt idx="59">
                  <c:v>-1.7445799996494316E-2</c:v>
                </c:pt>
                <c:pt idx="60">
                  <c:v>-2.7747999993152916E-2</c:v>
                </c:pt>
                <c:pt idx="62">
                  <c:v>-2.5573799997800961E-2</c:v>
                </c:pt>
                <c:pt idx="64">
                  <c:v>-2.4662999996508006E-2</c:v>
                </c:pt>
                <c:pt idx="67">
                  <c:v>-1.7274799996812362E-2</c:v>
                </c:pt>
                <c:pt idx="73">
                  <c:v>-6.2363999895751476E-3</c:v>
                </c:pt>
                <c:pt idx="74">
                  <c:v>-1.7857799990451895E-2</c:v>
                </c:pt>
                <c:pt idx="75">
                  <c:v>-1.9479199996567331E-2</c:v>
                </c:pt>
                <c:pt idx="76">
                  <c:v>-2.0848200001637451E-2</c:v>
                </c:pt>
                <c:pt idx="79">
                  <c:v>-2.4838599994836841E-2</c:v>
                </c:pt>
                <c:pt idx="80">
                  <c:v>-1.6450399991299491E-2</c:v>
                </c:pt>
                <c:pt idx="82">
                  <c:v>-2.9276200002641417E-2</c:v>
                </c:pt>
                <c:pt idx="86">
                  <c:v>-1.6266599996015429E-2</c:v>
                </c:pt>
                <c:pt idx="92">
                  <c:v>-1.705059999221703E-2</c:v>
                </c:pt>
                <c:pt idx="93">
                  <c:v>-2.2540999998454936E-2</c:v>
                </c:pt>
                <c:pt idx="94">
                  <c:v>-1.8774199998006225E-2</c:v>
                </c:pt>
                <c:pt idx="95">
                  <c:v>-2.574540000205161E-2</c:v>
                </c:pt>
                <c:pt idx="96">
                  <c:v>-1.974540000082925E-2</c:v>
                </c:pt>
                <c:pt idx="101">
                  <c:v>-1.1457399996288586E-2</c:v>
                </c:pt>
                <c:pt idx="103">
                  <c:v>-1.497459999518469E-2</c:v>
                </c:pt>
                <c:pt idx="104">
                  <c:v>-1.6586399993684608E-2</c:v>
                </c:pt>
                <c:pt idx="105">
                  <c:v>-1.6198199999053031E-2</c:v>
                </c:pt>
                <c:pt idx="106">
                  <c:v>-1.5188599994871765E-2</c:v>
                </c:pt>
                <c:pt idx="107">
                  <c:v>-1.8178999991505407E-2</c:v>
                </c:pt>
                <c:pt idx="108">
                  <c:v>-1.8169399998441804E-2</c:v>
                </c:pt>
                <c:pt idx="109">
                  <c:v>-1.5781199996126816E-2</c:v>
                </c:pt>
                <c:pt idx="110">
                  <c:v>-1.6392999998060986E-2</c:v>
                </c:pt>
                <c:pt idx="113">
                  <c:v>-1.1269599992374424E-2</c:v>
                </c:pt>
                <c:pt idx="120">
                  <c:v>-1.5881399995123502E-2</c:v>
                </c:pt>
                <c:pt idx="121">
                  <c:v>-1.7502800001238938E-2</c:v>
                </c:pt>
                <c:pt idx="122">
                  <c:v>-2.8493199999502394E-2</c:v>
                </c:pt>
                <c:pt idx="123">
                  <c:v>-1.4095400001679081E-2</c:v>
                </c:pt>
                <c:pt idx="124">
                  <c:v>-1.4095400001679081E-2</c:v>
                </c:pt>
                <c:pt idx="125">
                  <c:v>-1.6085799994471017E-2</c:v>
                </c:pt>
                <c:pt idx="128">
                  <c:v>-1.780739999958314E-2</c:v>
                </c:pt>
                <c:pt idx="134">
                  <c:v>-1.6419200001109857E-2</c:v>
                </c:pt>
                <c:pt idx="135">
                  <c:v>-1.478819999465486E-2</c:v>
                </c:pt>
                <c:pt idx="136">
                  <c:v>-1.0399999999208376E-2</c:v>
                </c:pt>
                <c:pt idx="137">
                  <c:v>-1.7390399996656924E-2</c:v>
                </c:pt>
                <c:pt idx="138">
                  <c:v>-1.4633200000389479E-2</c:v>
                </c:pt>
                <c:pt idx="187">
                  <c:v>-3.4085999941453338E-3</c:v>
                </c:pt>
                <c:pt idx="230">
                  <c:v>-1.8155999932787381E-3</c:v>
                </c:pt>
                <c:pt idx="322">
                  <c:v>0</c:v>
                </c:pt>
                <c:pt idx="796">
                  <c:v>6.3775200003874488E-2</c:v>
                </c:pt>
                <c:pt idx="809">
                  <c:v>7.2882400003436487E-2</c:v>
                </c:pt>
                <c:pt idx="811">
                  <c:v>6.8747000004805159E-2</c:v>
                </c:pt>
                <c:pt idx="819">
                  <c:v>7.2034999997413252E-2</c:v>
                </c:pt>
                <c:pt idx="822">
                  <c:v>7.1454200005973689E-2</c:v>
                </c:pt>
                <c:pt idx="824">
                  <c:v>7.6916600002732594E-2</c:v>
                </c:pt>
                <c:pt idx="860">
                  <c:v>8.8167400004749652E-2</c:v>
                </c:pt>
                <c:pt idx="887">
                  <c:v>0.10476740000740392</c:v>
                </c:pt>
                <c:pt idx="897">
                  <c:v>0.11735600000247359</c:v>
                </c:pt>
                <c:pt idx="900">
                  <c:v>0.1212872000032803</c:v>
                </c:pt>
                <c:pt idx="901">
                  <c:v>0.12220420000085142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A4-4F05-B9E8-6970FBAB69A7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2'!$K$21:$K$1886</c:f>
              <c:numCache>
                <c:formatCode>General</c:formatCode>
                <c:ptCount val="1866"/>
                <c:pt idx="162">
                  <c:v>-1.4632199992774986E-2</c:v>
                </c:pt>
                <c:pt idx="171">
                  <c:v>-4.7675999958300963E-3</c:v>
                </c:pt>
                <c:pt idx="173">
                  <c:v>-8.5089999920455739E-3</c:v>
                </c:pt>
                <c:pt idx="176">
                  <c:v>-5.2202000006218441E-3</c:v>
                </c:pt>
                <c:pt idx="177">
                  <c:v>-4.9415999965276569E-3</c:v>
                </c:pt>
                <c:pt idx="180">
                  <c:v>-8.3633999965968542E-3</c:v>
                </c:pt>
                <c:pt idx="192">
                  <c:v>-2.6321999976062216E-3</c:v>
                </c:pt>
                <c:pt idx="198">
                  <c:v>3.8579999818466604E-4</c:v>
                </c:pt>
                <c:pt idx="205">
                  <c:v>-8.72199991135858E-4</c:v>
                </c:pt>
                <c:pt idx="210">
                  <c:v>-8.8839999807532877E-4</c:v>
                </c:pt>
                <c:pt idx="214">
                  <c:v>2.829800003382843E-3</c:v>
                </c:pt>
                <c:pt idx="216">
                  <c:v>-8.6379999993368983E-4</c:v>
                </c:pt>
                <c:pt idx="223">
                  <c:v>1.2356000079307705E-3</c:v>
                </c:pt>
                <c:pt idx="227">
                  <c:v>9.2538000026252121E-3</c:v>
                </c:pt>
                <c:pt idx="228">
                  <c:v>4.1340000461786985E-4</c:v>
                </c:pt>
                <c:pt idx="234">
                  <c:v>8.9399999706074595E-4</c:v>
                </c:pt>
                <c:pt idx="237">
                  <c:v>6.4250000068568625E-3</c:v>
                </c:pt>
                <c:pt idx="240">
                  <c:v>-2.7199996111448854E-5</c:v>
                </c:pt>
                <c:pt idx="304">
                  <c:v>7.0780000532977283E-4</c:v>
                </c:pt>
                <c:pt idx="306">
                  <c:v>3.0760000081500039E-3</c:v>
                </c:pt>
                <c:pt idx="312">
                  <c:v>-5.1706000012927689E-3</c:v>
                </c:pt>
                <c:pt idx="316">
                  <c:v>-5.2639999921666458E-3</c:v>
                </c:pt>
                <c:pt idx="318">
                  <c:v>4.8041999980341643E-3</c:v>
                </c:pt>
                <c:pt idx="319">
                  <c:v>-3.3391999968443997E-3</c:v>
                </c:pt>
                <c:pt idx="324">
                  <c:v>3.3572000029380433E-3</c:v>
                </c:pt>
                <c:pt idx="328">
                  <c:v>-7.5659999856725335E-4</c:v>
                </c:pt>
                <c:pt idx="332">
                  <c:v>1.2130000031902455E-3</c:v>
                </c:pt>
                <c:pt idx="337">
                  <c:v>2.7909999989788048E-3</c:v>
                </c:pt>
                <c:pt idx="340">
                  <c:v>-2.640799997607246E-3</c:v>
                </c:pt>
                <c:pt idx="342">
                  <c:v>1.6688000032445416E-3</c:v>
                </c:pt>
                <c:pt idx="344">
                  <c:v>3.7360000060289167E-3</c:v>
                </c:pt>
                <c:pt idx="347">
                  <c:v>5.5965999999898486E-3</c:v>
                </c:pt>
                <c:pt idx="349">
                  <c:v>7.3238000040873885E-3</c:v>
                </c:pt>
                <c:pt idx="352">
                  <c:v>9.040000441018492E-5</c:v>
                </c:pt>
                <c:pt idx="355">
                  <c:v>-6.6140000126324594E-4</c:v>
                </c:pt>
                <c:pt idx="359">
                  <c:v>3.2546000002184883E-3</c:v>
                </c:pt>
                <c:pt idx="369">
                  <c:v>6.198000002768822E-3</c:v>
                </c:pt>
                <c:pt idx="374">
                  <c:v>-4.6660000007250346E-3</c:v>
                </c:pt>
                <c:pt idx="380">
                  <c:v>5.8080000599147752E-4</c:v>
                </c:pt>
                <c:pt idx="382">
                  <c:v>-8.1617999967420474E-3</c:v>
                </c:pt>
                <c:pt idx="386">
                  <c:v>1.4960000044084154E-3</c:v>
                </c:pt>
                <c:pt idx="388">
                  <c:v>-7.3854000002029352E-3</c:v>
                </c:pt>
                <c:pt idx="391">
                  <c:v>3.4456000066711567E-3</c:v>
                </c:pt>
                <c:pt idx="394">
                  <c:v>-2.1683999948436394E-3</c:v>
                </c:pt>
                <c:pt idx="399">
                  <c:v>6.2718000044696964E-3</c:v>
                </c:pt>
                <c:pt idx="401">
                  <c:v>5.6196000005002134E-3</c:v>
                </c:pt>
                <c:pt idx="413">
                  <c:v>5.9600000531645492E-4</c:v>
                </c:pt>
                <c:pt idx="418">
                  <c:v>1.0938000050373375E-3</c:v>
                </c:pt>
                <c:pt idx="420">
                  <c:v>2.4034000089159235E-3</c:v>
                </c:pt>
                <c:pt idx="426">
                  <c:v>4.6376000027521513E-3</c:v>
                </c:pt>
                <c:pt idx="434">
                  <c:v>4.5458000022335909E-3</c:v>
                </c:pt>
                <c:pt idx="435">
                  <c:v>9.0540000383043662E-4</c:v>
                </c:pt>
                <c:pt idx="441">
                  <c:v>5.4978000043774955E-3</c:v>
                </c:pt>
                <c:pt idx="444">
                  <c:v>1.0003000003052875E-2</c:v>
                </c:pt>
                <c:pt idx="448">
                  <c:v>2.0994000078644603E-3</c:v>
                </c:pt>
                <c:pt idx="458">
                  <c:v>-1.3421999974525534E-3</c:v>
                </c:pt>
                <c:pt idx="461">
                  <c:v>6.9178000048850663E-3</c:v>
                </c:pt>
                <c:pt idx="462">
                  <c:v>9.6078000060515478E-3</c:v>
                </c:pt>
                <c:pt idx="470">
                  <c:v>9.154400002444163E-3</c:v>
                </c:pt>
                <c:pt idx="473">
                  <c:v>3.5900000075343996E-3</c:v>
                </c:pt>
                <c:pt idx="475">
                  <c:v>5.5860000429674983E-4</c:v>
                </c:pt>
                <c:pt idx="488">
                  <c:v>5.5566000010003336E-3</c:v>
                </c:pt>
                <c:pt idx="509">
                  <c:v>7.503799999540206E-3</c:v>
                </c:pt>
                <c:pt idx="513">
                  <c:v>9.8397999972803518E-3</c:v>
                </c:pt>
                <c:pt idx="515">
                  <c:v>5.448400006571319E-3</c:v>
                </c:pt>
                <c:pt idx="521">
                  <c:v>1.0909600001468789E-2</c:v>
                </c:pt>
                <c:pt idx="525">
                  <c:v>1.5384000005724374E-2</c:v>
                </c:pt>
                <c:pt idx="533">
                  <c:v>6.3042000037967227E-3</c:v>
                </c:pt>
                <c:pt idx="537">
                  <c:v>1.2113800010411069E-2</c:v>
                </c:pt>
                <c:pt idx="540">
                  <c:v>1.0003399998822715E-2</c:v>
                </c:pt>
                <c:pt idx="543">
                  <c:v>7.4519999980111606E-3</c:v>
                </c:pt>
                <c:pt idx="545">
                  <c:v>1.8763600004604086E-2</c:v>
                </c:pt>
                <c:pt idx="550">
                  <c:v>9.6954000036930665E-3</c:v>
                </c:pt>
                <c:pt idx="554">
                  <c:v>1.0035000006610062E-2</c:v>
                </c:pt>
                <c:pt idx="558">
                  <c:v>1.2580400005390402E-2</c:v>
                </c:pt>
                <c:pt idx="562">
                  <c:v>1.0759200005850289E-2</c:v>
                </c:pt>
                <c:pt idx="563">
                  <c:v>7.3188000023947097E-3</c:v>
                </c:pt>
                <c:pt idx="566">
                  <c:v>1.1905200008186512E-2</c:v>
                </c:pt>
                <c:pt idx="572">
                  <c:v>8.3134000014979392E-3</c:v>
                </c:pt>
                <c:pt idx="576">
                  <c:v>9.6130000092671253E-3</c:v>
                </c:pt>
                <c:pt idx="578">
                  <c:v>5.5990000037127174E-3</c:v>
                </c:pt>
                <c:pt idx="580">
                  <c:v>1.2387600007059518E-2</c:v>
                </c:pt>
                <c:pt idx="584">
                  <c:v>1.0075400001369417E-2</c:v>
                </c:pt>
                <c:pt idx="586">
                  <c:v>1.1616400006460026E-2</c:v>
                </c:pt>
                <c:pt idx="601">
                  <c:v>1.3956599999801256E-2</c:v>
                </c:pt>
                <c:pt idx="604">
                  <c:v>1.4424400003917981E-2</c:v>
                </c:pt>
                <c:pt idx="607">
                  <c:v>1.2560000010125805E-2</c:v>
                </c:pt>
                <c:pt idx="612">
                  <c:v>1.5374200011137873E-2</c:v>
                </c:pt>
                <c:pt idx="615">
                  <c:v>1.4262400000006892E-2</c:v>
                </c:pt>
                <c:pt idx="623">
                  <c:v>2.0980599998438265E-2</c:v>
                </c:pt>
                <c:pt idx="634">
                  <c:v>2.5556000007782131E-2</c:v>
                </c:pt>
                <c:pt idx="635">
                  <c:v>2.0254600007319823E-2</c:v>
                </c:pt>
                <c:pt idx="639">
                  <c:v>1.7173400003230199E-2</c:v>
                </c:pt>
                <c:pt idx="641">
                  <c:v>1.9098000004305504E-2</c:v>
                </c:pt>
                <c:pt idx="643">
                  <c:v>2.8636200004257262E-2</c:v>
                </c:pt>
                <c:pt idx="651">
                  <c:v>2.4254400006611831E-2</c:v>
                </c:pt>
                <c:pt idx="654">
                  <c:v>2.547400000912603E-2</c:v>
                </c:pt>
                <c:pt idx="659">
                  <c:v>1.9338199999765493E-2</c:v>
                </c:pt>
                <c:pt idx="668">
                  <c:v>2.797340000688564E-2</c:v>
                </c:pt>
                <c:pt idx="678">
                  <c:v>2.5815400003921241E-2</c:v>
                </c:pt>
                <c:pt idx="683">
                  <c:v>3.1755400006659329E-2</c:v>
                </c:pt>
                <c:pt idx="685">
                  <c:v>2.9883200004405808E-2</c:v>
                </c:pt>
                <c:pt idx="687">
                  <c:v>3.0674800000269897E-2</c:v>
                </c:pt>
                <c:pt idx="690">
                  <c:v>3.4724800003459677E-2</c:v>
                </c:pt>
                <c:pt idx="693">
                  <c:v>3.2782000002043787E-2</c:v>
                </c:pt>
                <c:pt idx="695">
                  <c:v>3.4479000001738314E-2</c:v>
                </c:pt>
                <c:pt idx="698">
                  <c:v>4.2612600009306334E-2</c:v>
                </c:pt>
                <c:pt idx="700">
                  <c:v>4.1328800005430821E-2</c:v>
                </c:pt>
                <c:pt idx="703">
                  <c:v>4.2686600005254149E-2</c:v>
                </c:pt>
                <c:pt idx="706">
                  <c:v>4.156199999852106E-2</c:v>
                </c:pt>
                <c:pt idx="711">
                  <c:v>4.3386400000599679E-2</c:v>
                </c:pt>
                <c:pt idx="712">
                  <c:v>3.0657400006020907E-2</c:v>
                </c:pt>
                <c:pt idx="714">
                  <c:v>4.7463600007176865E-2</c:v>
                </c:pt>
                <c:pt idx="716">
                  <c:v>4.1201000007276889E-2</c:v>
                </c:pt>
                <c:pt idx="722">
                  <c:v>4.4384000000718515E-2</c:v>
                </c:pt>
                <c:pt idx="724">
                  <c:v>4.7888200002489612E-2</c:v>
                </c:pt>
                <c:pt idx="728">
                  <c:v>4.5577199998660944E-2</c:v>
                </c:pt>
                <c:pt idx="730">
                  <c:v>4.8777800009702332E-2</c:v>
                </c:pt>
                <c:pt idx="740">
                  <c:v>5.5356000004394446E-2</c:v>
                </c:pt>
                <c:pt idx="743">
                  <c:v>5.3746600002341438E-2</c:v>
                </c:pt>
                <c:pt idx="744">
                  <c:v>5.7054000004427508E-2</c:v>
                </c:pt>
                <c:pt idx="746">
                  <c:v>5.4931800004851539E-2</c:v>
                </c:pt>
                <c:pt idx="748">
                  <c:v>5.3239200009556953E-2</c:v>
                </c:pt>
                <c:pt idx="750">
                  <c:v>5.8029800005897414E-2</c:v>
                </c:pt>
                <c:pt idx="751">
                  <c:v>5.8029800005897414E-2</c:v>
                </c:pt>
                <c:pt idx="755">
                  <c:v>5.4543999998713844E-2</c:v>
                </c:pt>
                <c:pt idx="757">
                  <c:v>5.3963200007274281E-2</c:v>
                </c:pt>
                <c:pt idx="759">
                  <c:v>4.4215599999006372E-2</c:v>
                </c:pt>
                <c:pt idx="761">
                  <c:v>5.1900600003136788E-2</c:v>
                </c:pt>
                <c:pt idx="764">
                  <c:v>5.4037400004744995E-2</c:v>
                </c:pt>
                <c:pt idx="769">
                  <c:v>5.7591200005845167E-2</c:v>
                </c:pt>
                <c:pt idx="770">
                  <c:v>5.6416800005536061E-2</c:v>
                </c:pt>
                <c:pt idx="775">
                  <c:v>5.904200000804849E-2</c:v>
                </c:pt>
                <c:pt idx="777">
                  <c:v>5.8111200007260777E-2</c:v>
                </c:pt>
                <c:pt idx="778">
                  <c:v>6.1021200002869591E-2</c:v>
                </c:pt>
                <c:pt idx="782">
                  <c:v>5.9440800003358163E-2</c:v>
                </c:pt>
                <c:pt idx="783">
                  <c:v>5.5496400003903545E-2</c:v>
                </c:pt>
                <c:pt idx="801">
                  <c:v>6.4104400007636286E-2</c:v>
                </c:pt>
                <c:pt idx="808">
                  <c:v>6.7504600003303494E-2</c:v>
                </c:pt>
                <c:pt idx="810">
                  <c:v>6.7837400005373638E-2</c:v>
                </c:pt>
                <c:pt idx="816">
                  <c:v>6.9895400003588293E-2</c:v>
                </c:pt>
                <c:pt idx="820">
                  <c:v>7.2034999997413252E-2</c:v>
                </c:pt>
                <c:pt idx="821">
                  <c:v>8.1335000002582092E-2</c:v>
                </c:pt>
                <c:pt idx="825">
                  <c:v>7.3893000007956289E-2</c:v>
                </c:pt>
                <c:pt idx="828">
                  <c:v>7.7098000001569744E-2</c:v>
                </c:pt>
                <c:pt idx="830">
                  <c:v>8.2049600008758716E-2</c:v>
                </c:pt>
                <c:pt idx="831">
                  <c:v>7.6396800002839882E-2</c:v>
                </c:pt>
                <c:pt idx="832">
                  <c:v>7.6606800001172815E-2</c:v>
                </c:pt>
                <c:pt idx="837">
                  <c:v>7.7297600008023437E-2</c:v>
                </c:pt>
                <c:pt idx="840">
                  <c:v>7.9080800009251107E-2</c:v>
                </c:pt>
                <c:pt idx="841">
                  <c:v>8.4949400006735232E-2</c:v>
                </c:pt>
                <c:pt idx="846">
                  <c:v>8.1633200003125239E-2</c:v>
                </c:pt>
                <c:pt idx="847">
                  <c:v>6.932250000681961E-2</c:v>
                </c:pt>
                <c:pt idx="849">
                  <c:v>8.1980400005704723E-2</c:v>
                </c:pt>
                <c:pt idx="851">
                  <c:v>8.2119200007582549E-2</c:v>
                </c:pt>
                <c:pt idx="852">
                  <c:v>8.2167400003527291E-2</c:v>
                </c:pt>
                <c:pt idx="856">
                  <c:v>8.6828600004082546E-2</c:v>
                </c:pt>
                <c:pt idx="857">
                  <c:v>8.7280000007012859E-2</c:v>
                </c:pt>
                <c:pt idx="858">
                  <c:v>8.7440000010246877E-2</c:v>
                </c:pt>
                <c:pt idx="859">
                  <c:v>8.7460000009741634E-2</c:v>
                </c:pt>
                <c:pt idx="861">
                  <c:v>8.8440800005628262E-2</c:v>
                </c:pt>
                <c:pt idx="862">
                  <c:v>8.8540800003102049E-2</c:v>
                </c:pt>
                <c:pt idx="863">
                  <c:v>9.0030400002433453E-2</c:v>
                </c:pt>
                <c:pt idx="864">
                  <c:v>9.013039999990724E-2</c:v>
                </c:pt>
                <c:pt idx="865">
                  <c:v>9.0230399997381028E-2</c:v>
                </c:pt>
                <c:pt idx="866">
                  <c:v>9.155980000650743E-2</c:v>
                </c:pt>
                <c:pt idx="867">
                  <c:v>9.1626600005838554E-2</c:v>
                </c:pt>
                <c:pt idx="868">
                  <c:v>9.3827400007285178E-2</c:v>
                </c:pt>
                <c:pt idx="869">
                  <c:v>9.42674000034458E-2</c:v>
                </c:pt>
                <c:pt idx="870">
                  <c:v>9.4601600008900277E-2</c:v>
                </c:pt>
                <c:pt idx="871">
                  <c:v>9.5930800001951866E-2</c:v>
                </c:pt>
                <c:pt idx="872">
                  <c:v>9.6905000005790498E-2</c:v>
                </c:pt>
                <c:pt idx="873">
                  <c:v>9.0296500005933922E-2</c:v>
                </c:pt>
                <c:pt idx="874">
                  <c:v>9.7493599998415448E-2</c:v>
                </c:pt>
                <c:pt idx="876">
                  <c:v>9.7615400001814123E-2</c:v>
                </c:pt>
                <c:pt idx="877">
                  <c:v>9.7525000004679896E-2</c:v>
                </c:pt>
                <c:pt idx="878">
                  <c:v>9.7725000006903429E-2</c:v>
                </c:pt>
                <c:pt idx="879">
                  <c:v>9.924940000200877E-2</c:v>
                </c:pt>
                <c:pt idx="880">
                  <c:v>0.10118640000291634</c:v>
                </c:pt>
                <c:pt idx="881">
                  <c:v>0.1012064000024111</c:v>
                </c:pt>
                <c:pt idx="882">
                  <c:v>0.10687830000097165</c:v>
                </c:pt>
                <c:pt idx="883">
                  <c:v>0.10179860000062035</c:v>
                </c:pt>
                <c:pt idx="884">
                  <c:v>0.10194080000655958</c:v>
                </c:pt>
                <c:pt idx="885">
                  <c:v>0.102110800005903</c:v>
                </c:pt>
                <c:pt idx="886">
                  <c:v>0.10495780000201194</c:v>
                </c:pt>
                <c:pt idx="888">
                  <c:v>0.10558740000851685</c:v>
                </c:pt>
                <c:pt idx="889">
                  <c:v>0.10660740000457736</c:v>
                </c:pt>
                <c:pt idx="892">
                  <c:v>0.10666880000644596</c:v>
                </c:pt>
                <c:pt idx="893">
                  <c:v>0.10669880000205012</c:v>
                </c:pt>
                <c:pt idx="894">
                  <c:v>0.11555430000589695</c:v>
                </c:pt>
                <c:pt idx="895">
                  <c:v>0.11598440000670962</c:v>
                </c:pt>
                <c:pt idx="896">
                  <c:v>0.11602440000569914</c:v>
                </c:pt>
                <c:pt idx="898">
                  <c:v>0.1202391999977408</c:v>
                </c:pt>
                <c:pt idx="899">
                  <c:v>0.12032919999910519</c:v>
                </c:pt>
                <c:pt idx="902">
                  <c:v>0.12502520000998629</c:v>
                </c:pt>
                <c:pt idx="903">
                  <c:v>0.12507520000508521</c:v>
                </c:pt>
                <c:pt idx="904">
                  <c:v>0.12550200000259792</c:v>
                </c:pt>
                <c:pt idx="905">
                  <c:v>0.12852520000888035</c:v>
                </c:pt>
                <c:pt idx="906">
                  <c:v>0.12983100000565173</c:v>
                </c:pt>
                <c:pt idx="907">
                  <c:v>0.13016100000095321</c:v>
                </c:pt>
                <c:pt idx="908">
                  <c:v>0.1303466000026674</c:v>
                </c:pt>
                <c:pt idx="909">
                  <c:v>0.13045660000352655</c:v>
                </c:pt>
                <c:pt idx="910">
                  <c:v>0.12983520000852877</c:v>
                </c:pt>
                <c:pt idx="911">
                  <c:v>0.13380399999732617</c:v>
                </c:pt>
                <c:pt idx="912">
                  <c:v>0.13487400000303751</c:v>
                </c:pt>
                <c:pt idx="913">
                  <c:v>0.13413279999804217</c:v>
                </c:pt>
                <c:pt idx="914">
                  <c:v>0.1342027999999118</c:v>
                </c:pt>
                <c:pt idx="915">
                  <c:v>0.1345424000028288</c:v>
                </c:pt>
                <c:pt idx="916">
                  <c:v>0.12833430000318913</c:v>
                </c:pt>
                <c:pt idx="917">
                  <c:v>0.1291438999978709</c:v>
                </c:pt>
                <c:pt idx="918">
                  <c:v>0.13510800000221934</c:v>
                </c:pt>
                <c:pt idx="919">
                  <c:v>0.13523800000257324</c:v>
                </c:pt>
                <c:pt idx="920">
                  <c:v>0.13560140000481624</c:v>
                </c:pt>
                <c:pt idx="921">
                  <c:v>0.12612539985275362</c:v>
                </c:pt>
                <c:pt idx="922">
                  <c:v>0.1261264001368545</c:v>
                </c:pt>
                <c:pt idx="923">
                  <c:v>0.13671340000291821</c:v>
                </c:pt>
                <c:pt idx="924">
                  <c:v>0.13713339999958407</c:v>
                </c:pt>
                <c:pt idx="925">
                  <c:v>0.13778500000626082</c:v>
                </c:pt>
                <c:pt idx="926">
                  <c:v>0.13744220000080531</c:v>
                </c:pt>
                <c:pt idx="927">
                  <c:v>0.13821219999954337</c:v>
                </c:pt>
                <c:pt idx="928">
                  <c:v>0.13765020000573713</c:v>
                </c:pt>
                <c:pt idx="929">
                  <c:v>0.14084300000104122</c:v>
                </c:pt>
                <c:pt idx="930">
                  <c:v>0.14168300000164891</c:v>
                </c:pt>
                <c:pt idx="931">
                  <c:v>0.14099260000512004</c:v>
                </c:pt>
                <c:pt idx="932">
                  <c:v>0.13939039999968372</c:v>
                </c:pt>
                <c:pt idx="933">
                  <c:v>0.14079520000086632</c:v>
                </c:pt>
                <c:pt idx="934">
                  <c:v>0.14118450000387384</c:v>
                </c:pt>
                <c:pt idx="935">
                  <c:v>0.14119380000192905</c:v>
                </c:pt>
                <c:pt idx="936">
                  <c:v>0.13863690000289353</c:v>
                </c:pt>
                <c:pt idx="937">
                  <c:v>0.14120740000362275</c:v>
                </c:pt>
                <c:pt idx="938">
                  <c:v>0.14125740000599762</c:v>
                </c:pt>
                <c:pt idx="939">
                  <c:v>0.14317840000148863</c:v>
                </c:pt>
                <c:pt idx="940">
                  <c:v>0.14358840000204509</c:v>
                </c:pt>
                <c:pt idx="941">
                  <c:v>0.14370940000662813</c:v>
                </c:pt>
                <c:pt idx="942">
                  <c:v>0.14347400000406196</c:v>
                </c:pt>
                <c:pt idx="943">
                  <c:v>0.14347180000186199</c:v>
                </c:pt>
                <c:pt idx="944">
                  <c:v>0.14487700000609038</c:v>
                </c:pt>
                <c:pt idx="945">
                  <c:v>0.14740920000622282</c:v>
                </c:pt>
                <c:pt idx="946">
                  <c:v>0.14939260000392096</c:v>
                </c:pt>
                <c:pt idx="947">
                  <c:v>0.14689740000176243</c:v>
                </c:pt>
                <c:pt idx="948">
                  <c:v>0.14656620017194655</c:v>
                </c:pt>
                <c:pt idx="949">
                  <c:v>0.1469790000046487</c:v>
                </c:pt>
                <c:pt idx="951">
                  <c:v>0.15008100000704871</c:v>
                </c:pt>
                <c:pt idx="952">
                  <c:v>0.15063820000796113</c:v>
                </c:pt>
                <c:pt idx="953">
                  <c:v>0.15018840000993805</c:v>
                </c:pt>
                <c:pt idx="954">
                  <c:v>0.15165079999860609</c:v>
                </c:pt>
                <c:pt idx="955">
                  <c:v>0.15234980000241194</c:v>
                </c:pt>
                <c:pt idx="956">
                  <c:v>0.15287860000535147</c:v>
                </c:pt>
                <c:pt idx="957">
                  <c:v>0.15443799999775365</c:v>
                </c:pt>
                <c:pt idx="958">
                  <c:v>0.15781720000086352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A4-4F05-B9E8-6970FBAB69A7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2'!$L$21:$L$896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A4-4F05-B9E8-6970FBAB69A7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2'!$M$21:$M$896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A4-4F05-B9E8-6970FBAB69A7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2'!$N$21:$N$896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4A4-4F05-B9E8-6970FBAB69A7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2'!$O$21:$O$1886</c:f>
              <c:numCache>
                <c:formatCode>General</c:formatCode>
                <c:ptCount val="1866"/>
                <c:pt idx="162">
                  <c:v>-7.5609803407907447E-2</c:v>
                </c:pt>
                <c:pt idx="171">
                  <c:v>-7.287227041499994E-2</c:v>
                </c:pt>
                <c:pt idx="173">
                  <c:v>-7.2827392824952278E-2</c:v>
                </c:pt>
                <c:pt idx="176">
                  <c:v>-7.2468372104570966E-2</c:v>
                </c:pt>
                <c:pt idx="177">
                  <c:v>-7.2423494514523304E-2</c:v>
                </c:pt>
                <c:pt idx="180">
                  <c:v>-7.2258943351015209E-2</c:v>
                </c:pt>
                <c:pt idx="192">
                  <c:v>-6.8878164900757849E-2</c:v>
                </c:pt>
                <c:pt idx="198">
                  <c:v>-6.5287957696944732E-2</c:v>
                </c:pt>
                <c:pt idx="205">
                  <c:v>-6.4390405895991459E-2</c:v>
                </c:pt>
                <c:pt idx="210">
                  <c:v>-6.3657405258546282E-2</c:v>
                </c:pt>
                <c:pt idx="214">
                  <c:v>-6.3492854095038173E-2</c:v>
                </c:pt>
                <c:pt idx="216">
                  <c:v>-6.316375176802197E-2</c:v>
                </c:pt>
                <c:pt idx="223">
                  <c:v>-6.1862301656639723E-2</c:v>
                </c:pt>
                <c:pt idx="227">
                  <c:v>-6.1697750493131615E-2</c:v>
                </c:pt>
                <c:pt idx="228">
                  <c:v>-6.1578076919671182E-2</c:v>
                </c:pt>
                <c:pt idx="234">
                  <c:v>-6.063564752867024E-2</c:v>
                </c:pt>
                <c:pt idx="237">
                  <c:v>-6.0560851545257463E-2</c:v>
                </c:pt>
                <c:pt idx="240">
                  <c:v>-6.0276626808288929E-2</c:v>
                </c:pt>
                <c:pt idx="304">
                  <c:v>-4.494345020867041E-2</c:v>
                </c:pt>
                <c:pt idx="306">
                  <c:v>-4.4778899045162308E-2</c:v>
                </c:pt>
                <c:pt idx="312">
                  <c:v>-3.9438465829490302E-2</c:v>
                </c:pt>
                <c:pt idx="316">
                  <c:v>-3.8047260538012717E-2</c:v>
                </c:pt>
                <c:pt idx="318">
                  <c:v>-3.7882709374504615E-2</c:v>
                </c:pt>
                <c:pt idx="319">
                  <c:v>-3.7239463917154762E-2</c:v>
                </c:pt>
                <c:pt idx="324">
                  <c:v>-3.6910361590138566E-2</c:v>
                </c:pt>
                <c:pt idx="328">
                  <c:v>-3.5399482725200541E-2</c:v>
                </c:pt>
                <c:pt idx="332">
                  <c:v>-3.5279809151740102E-2</c:v>
                </c:pt>
                <c:pt idx="337">
                  <c:v>-3.3933481450310186E-2</c:v>
                </c:pt>
                <c:pt idx="340">
                  <c:v>-3.3768930286802085E-2</c:v>
                </c:pt>
                <c:pt idx="342">
                  <c:v>-3.3649256713341645E-2</c:v>
                </c:pt>
                <c:pt idx="344">
                  <c:v>-3.3559501533246321E-2</c:v>
                </c:pt>
                <c:pt idx="347">
                  <c:v>-3.3365031976373111E-2</c:v>
                </c:pt>
                <c:pt idx="349">
                  <c:v>-3.3275276796277779E-2</c:v>
                </c:pt>
                <c:pt idx="352">
                  <c:v>-3.2632031338927933E-2</c:v>
                </c:pt>
                <c:pt idx="355">
                  <c:v>-3.2467480175419831E-2</c:v>
                </c:pt>
                <c:pt idx="359">
                  <c:v>-2.9774824772559993E-2</c:v>
                </c:pt>
                <c:pt idx="369">
                  <c:v>-2.8922150561654376E-2</c:v>
                </c:pt>
                <c:pt idx="374">
                  <c:v>-2.847337466117774E-2</c:v>
                </c:pt>
                <c:pt idx="380">
                  <c:v>-2.6020066405238775E-2</c:v>
                </c:pt>
                <c:pt idx="382">
                  <c:v>-2.5616168094809801E-2</c:v>
                </c:pt>
                <c:pt idx="386">
                  <c:v>-2.5331943357841263E-2</c:v>
                </c:pt>
                <c:pt idx="388">
                  <c:v>-2.5287065767793597E-2</c:v>
                </c:pt>
                <c:pt idx="391">
                  <c:v>-2.5212269784380827E-2</c:v>
                </c:pt>
                <c:pt idx="394">
                  <c:v>-2.4763493883904183E-2</c:v>
                </c:pt>
                <c:pt idx="399">
                  <c:v>-2.1457511417059608E-2</c:v>
                </c:pt>
                <c:pt idx="401">
                  <c:v>-2.117328668009107E-2</c:v>
                </c:pt>
                <c:pt idx="413">
                  <c:v>-2.0844184353074866E-2</c:v>
                </c:pt>
                <c:pt idx="418">
                  <c:v>-2.0559959616106328E-2</c:v>
                </c:pt>
                <c:pt idx="420">
                  <c:v>-2.0440286042645892E-2</c:v>
                </c:pt>
                <c:pt idx="426">
                  <c:v>-1.7583079476277953E-2</c:v>
                </c:pt>
                <c:pt idx="434">
                  <c:v>-1.7418528312769851E-2</c:v>
                </c:pt>
                <c:pt idx="435">
                  <c:v>-1.7298854739309415E-2</c:v>
                </c:pt>
                <c:pt idx="441">
                  <c:v>-1.4277097009433377E-2</c:v>
                </c:pt>
                <c:pt idx="444">
                  <c:v>-1.3588973962035861E-2</c:v>
                </c:pt>
                <c:pt idx="448">
                  <c:v>-1.3259871635019658E-2</c:v>
                </c:pt>
                <c:pt idx="458">
                  <c:v>-9.7893380046669802E-3</c:v>
                </c:pt>
                <c:pt idx="461">
                  <c:v>-9.7893380046669802E-3</c:v>
                </c:pt>
                <c:pt idx="462">
                  <c:v>-9.7893380046669802E-3</c:v>
                </c:pt>
                <c:pt idx="470">
                  <c:v>-9.1460925473171306E-3</c:v>
                </c:pt>
                <c:pt idx="473">
                  <c:v>-8.5776430733800514E-3</c:v>
                </c:pt>
                <c:pt idx="475">
                  <c:v>-8.5327654833323892E-3</c:v>
                </c:pt>
                <c:pt idx="488">
                  <c:v>-4.9425582795192755E-3</c:v>
                </c:pt>
                <c:pt idx="509">
                  <c:v>-1.1130039287852792E-3</c:v>
                </c:pt>
                <c:pt idx="513">
                  <c:v>-6.6422802830864297E-4</c:v>
                </c:pt>
                <c:pt idx="515">
                  <c:v>-6.1935043826098074E-4</c:v>
                </c:pt>
                <c:pt idx="521">
                  <c:v>5.1754850961317767E-4</c:v>
                </c:pt>
                <c:pt idx="525">
                  <c:v>2.1929785380592967E-3</c:v>
                </c:pt>
                <c:pt idx="533">
                  <c:v>3.2550815025206778E-3</c:v>
                </c:pt>
                <c:pt idx="537">
                  <c:v>3.3747550759811104E-3</c:v>
                </c:pt>
                <c:pt idx="540">
                  <c:v>3.49442864944155E-3</c:v>
                </c:pt>
                <c:pt idx="543">
                  <c:v>3.5393062394892122E-3</c:v>
                </c:pt>
                <c:pt idx="545">
                  <c:v>4.556531613902931E-3</c:v>
                </c:pt>
                <c:pt idx="550">
                  <c:v>6.635859952778024E-3</c:v>
                </c:pt>
                <c:pt idx="554">
                  <c:v>6.7555335262384636E-3</c:v>
                </c:pt>
                <c:pt idx="558">
                  <c:v>7.0098398698418898E-3</c:v>
                </c:pt>
                <c:pt idx="562">
                  <c:v>7.3688605902232016E-3</c:v>
                </c:pt>
                <c:pt idx="563">
                  <c:v>7.4885341636836411E-3</c:v>
                </c:pt>
                <c:pt idx="566">
                  <c:v>7.8176364906998447E-3</c:v>
                </c:pt>
                <c:pt idx="572">
                  <c:v>1.0226067156591141E-2</c:v>
                </c:pt>
                <c:pt idx="576">
                  <c:v>1.0345740730051581E-2</c:v>
                </c:pt>
                <c:pt idx="578">
                  <c:v>1.0794516630528217E-2</c:v>
                </c:pt>
                <c:pt idx="580">
                  <c:v>1.0839394220575886E-2</c:v>
                </c:pt>
                <c:pt idx="584">
                  <c:v>1.1123618957544421E-2</c:v>
                </c:pt>
                <c:pt idx="586">
                  <c:v>1.1198414940957198E-2</c:v>
                </c:pt>
                <c:pt idx="601">
                  <c:v>1.4504397407801774E-2</c:v>
                </c:pt>
                <c:pt idx="604">
                  <c:v>1.4788622144770315E-2</c:v>
                </c:pt>
                <c:pt idx="607">
                  <c:v>1.5357071618707391E-2</c:v>
                </c:pt>
                <c:pt idx="612">
                  <c:v>1.5970398682692129E-2</c:v>
                </c:pt>
                <c:pt idx="615">
                  <c:v>1.6134949846200231E-2</c:v>
                </c:pt>
                <c:pt idx="623">
                  <c:v>1.8543380512091527E-2</c:v>
                </c:pt>
                <c:pt idx="634">
                  <c:v>2.2537486026333618E-2</c:v>
                </c:pt>
                <c:pt idx="635">
                  <c:v>2.2582363616381287E-2</c:v>
                </c:pt>
                <c:pt idx="639">
                  <c:v>2.2941384336762599E-2</c:v>
                </c:pt>
                <c:pt idx="641">
                  <c:v>2.3435037827286898E-2</c:v>
                </c:pt>
                <c:pt idx="643">
                  <c:v>2.3599588990794999E-2</c:v>
                </c:pt>
                <c:pt idx="651">
                  <c:v>2.6008019656686296E-2</c:v>
                </c:pt>
                <c:pt idx="654">
                  <c:v>2.6127693230146742E-2</c:v>
                </c:pt>
                <c:pt idx="659">
                  <c:v>2.6741020294131473E-2</c:v>
                </c:pt>
                <c:pt idx="668">
                  <c:v>2.7429143341528989E-2</c:v>
                </c:pt>
                <c:pt idx="678">
                  <c:v>2.8326695142482275E-2</c:v>
                </c:pt>
                <c:pt idx="683">
                  <c:v>3.057057464486547E-2</c:v>
                </c:pt>
                <c:pt idx="685">
                  <c:v>3.0854799381834011E-2</c:v>
                </c:pt>
                <c:pt idx="687">
                  <c:v>3.187202475624773E-2</c:v>
                </c:pt>
                <c:pt idx="690">
                  <c:v>3.187202475624773E-2</c:v>
                </c:pt>
                <c:pt idx="693">
                  <c:v>3.4205659438726249E-2</c:v>
                </c:pt>
                <c:pt idx="695">
                  <c:v>3.4729231322615656E-2</c:v>
                </c:pt>
                <c:pt idx="698">
                  <c:v>3.6644008497982661E-2</c:v>
                </c:pt>
                <c:pt idx="700">
                  <c:v>3.8154887362920678E-2</c:v>
                </c:pt>
                <c:pt idx="703">
                  <c:v>3.8439112099889219E-2</c:v>
                </c:pt>
                <c:pt idx="706">
                  <c:v>4.0189338111748116E-2</c:v>
                </c:pt>
                <c:pt idx="709">
                  <c:v>4.1206563486161821E-2</c:v>
                </c:pt>
                <c:pt idx="710">
                  <c:v>4.1864768140194228E-2</c:v>
                </c:pt>
                <c:pt idx="711">
                  <c:v>4.1864768140194228E-2</c:v>
                </c:pt>
                <c:pt idx="712">
                  <c:v>4.1939564123606998E-2</c:v>
                </c:pt>
                <c:pt idx="713">
                  <c:v>4.1954523320289552E-2</c:v>
                </c:pt>
                <c:pt idx="714">
                  <c:v>4.1954523320289552E-2</c:v>
                </c:pt>
                <c:pt idx="715">
                  <c:v>4.235842163071854E-2</c:v>
                </c:pt>
                <c:pt idx="716">
                  <c:v>4.235842163071854E-2</c:v>
                </c:pt>
                <c:pt idx="717">
                  <c:v>4.2627687171004514E-2</c:v>
                </c:pt>
                <c:pt idx="718">
                  <c:v>4.2627687171004514E-2</c:v>
                </c:pt>
                <c:pt idx="719">
                  <c:v>4.274736074446496E-2</c:v>
                </c:pt>
                <c:pt idx="720">
                  <c:v>4.2881993514607947E-2</c:v>
                </c:pt>
                <c:pt idx="721">
                  <c:v>4.3330769415084583E-2</c:v>
                </c:pt>
                <c:pt idx="722">
                  <c:v>4.3330769415084583E-2</c:v>
                </c:pt>
                <c:pt idx="723">
                  <c:v>4.3944096479069328E-2</c:v>
                </c:pt>
                <c:pt idx="724">
                  <c:v>4.3944096479069328E-2</c:v>
                </c:pt>
                <c:pt idx="725">
                  <c:v>4.437791318286341E-2</c:v>
                </c:pt>
                <c:pt idx="726">
                  <c:v>4.4707015509879613E-2</c:v>
                </c:pt>
                <c:pt idx="727">
                  <c:v>4.6113179998039752E-2</c:v>
                </c:pt>
                <c:pt idx="728">
                  <c:v>4.6113179998039752E-2</c:v>
                </c:pt>
                <c:pt idx="729">
                  <c:v>4.614309839140486E-2</c:v>
                </c:pt>
                <c:pt idx="730">
                  <c:v>4.6307649554912955E-2</c:v>
                </c:pt>
                <c:pt idx="731">
                  <c:v>4.6307649554912955E-2</c:v>
                </c:pt>
                <c:pt idx="732">
                  <c:v>4.6621792685246605E-2</c:v>
                </c:pt>
                <c:pt idx="733">
                  <c:v>4.6786343848754713E-2</c:v>
                </c:pt>
                <c:pt idx="734">
                  <c:v>4.7070568585723255E-2</c:v>
                </c:pt>
                <c:pt idx="735">
                  <c:v>4.7354793322691782E-2</c:v>
                </c:pt>
                <c:pt idx="736">
                  <c:v>4.8012997976724189E-2</c:v>
                </c:pt>
                <c:pt idx="737">
                  <c:v>4.808779396013696E-2</c:v>
                </c:pt>
                <c:pt idx="738">
                  <c:v>4.8416896287153163E-2</c:v>
                </c:pt>
                <c:pt idx="739">
                  <c:v>4.8416896287153163E-2</c:v>
                </c:pt>
                <c:pt idx="740">
                  <c:v>4.8716080220804259E-2</c:v>
                </c:pt>
                <c:pt idx="741">
                  <c:v>4.8716080220804259E-2</c:v>
                </c:pt>
                <c:pt idx="742">
                  <c:v>4.8835753794264691E-2</c:v>
                </c:pt>
                <c:pt idx="743">
                  <c:v>4.9658509611805207E-2</c:v>
                </c:pt>
                <c:pt idx="744">
                  <c:v>5.0062407922234181E-2</c:v>
                </c:pt>
                <c:pt idx="745">
                  <c:v>5.0092326315599289E-2</c:v>
                </c:pt>
                <c:pt idx="746">
                  <c:v>5.0346632659202722E-2</c:v>
                </c:pt>
                <c:pt idx="747">
                  <c:v>5.0466306232663155E-2</c:v>
                </c:pt>
                <c:pt idx="748">
                  <c:v>5.0750530969631696E-2</c:v>
                </c:pt>
                <c:pt idx="749">
                  <c:v>5.0945000526504899E-2</c:v>
                </c:pt>
                <c:pt idx="750">
                  <c:v>5.0945000526504899E-2</c:v>
                </c:pt>
                <c:pt idx="751">
                  <c:v>5.0945000526504899E-2</c:v>
                </c:pt>
                <c:pt idx="752">
                  <c:v>5.1064674099965346E-2</c:v>
                </c:pt>
                <c:pt idx="753">
                  <c:v>5.1648082770584969E-2</c:v>
                </c:pt>
                <c:pt idx="754">
                  <c:v>5.3398308782443865E-2</c:v>
                </c:pt>
                <c:pt idx="755">
                  <c:v>5.4550166927000571E-2</c:v>
                </c:pt>
                <c:pt idx="756">
                  <c:v>5.4550166927000571E-2</c:v>
                </c:pt>
                <c:pt idx="757">
                  <c:v>5.478951407392145E-2</c:v>
                </c:pt>
                <c:pt idx="758">
                  <c:v>5.478951407392145E-2</c:v>
                </c:pt>
                <c:pt idx="759">
                  <c:v>5.4819432467286558E-2</c:v>
                </c:pt>
                <c:pt idx="760">
                  <c:v>5.4894228450699328E-2</c:v>
                </c:pt>
                <c:pt idx="761">
                  <c:v>5.5193412384350424E-2</c:v>
                </c:pt>
                <c:pt idx="762">
                  <c:v>5.5193412384350424E-2</c:v>
                </c:pt>
                <c:pt idx="763">
                  <c:v>5.5402841137906195E-2</c:v>
                </c:pt>
                <c:pt idx="764">
                  <c:v>5.5402841137906195E-2</c:v>
                </c:pt>
                <c:pt idx="765">
                  <c:v>5.5836657841700277E-2</c:v>
                </c:pt>
                <c:pt idx="766">
                  <c:v>5.5836657841700277E-2</c:v>
                </c:pt>
                <c:pt idx="767">
                  <c:v>5.5836657841700277E-2</c:v>
                </c:pt>
                <c:pt idx="768">
                  <c:v>5.6135841775351372E-2</c:v>
                </c:pt>
                <c:pt idx="769">
                  <c:v>5.6135841775351372E-2</c:v>
                </c:pt>
                <c:pt idx="770">
                  <c:v>5.6704291249288441E-2</c:v>
                </c:pt>
                <c:pt idx="771">
                  <c:v>5.6704291249288441E-2</c:v>
                </c:pt>
                <c:pt idx="772">
                  <c:v>5.6898760806161658E-2</c:v>
                </c:pt>
                <c:pt idx="773">
                  <c:v>5.7960863770623039E-2</c:v>
                </c:pt>
                <c:pt idx="774">
                  <c:v>5.8140374130813688E-2</c:v>
                </c:pt>
                <c:pt idx="775">
                  <c:v>5.8140374130813688E-2</c:v>
                </c:pt>
                <c:pt idx="776">
                  <c:v>5.8379721277734567E-2</c:v>
                </c:pt>
                <c:pt idx="777">
                  <c:v>5.8379721277734567E-2</c:v>
                </c:pt>
                <c:pt idx="778">
                  <c:v>5.8379721277734567E-2</c:v>
                </c:pt>
                <c:pt idx="779">
                  <c:v>5.8409639671099675E-2</c:v>
                </c:pt>
                <c:pt idx="780">
                  <c:v>5.8409639671099675E-2</c:v>
                </c:pt>
                <c:pt idx="781">
                  <c:v>5.8499394851195E-2</c:v>
                </c:pt>
                <c:pt idx="782">
                  <c:v>5.8499394851195E-2</c:v>
                </c:pt>
                <c:pt idx="783">
                  <c:v>5.9067844325132082E-2</c:v>
                </c:pt>
                <c:pt idx="784">
                  <c:v>5.9067844325132082E-2</c:v>
                </c:pt>
                <c:pt idx="785">
                  <c:v>5.9112721915179745E-2</c:v>
                </c:pt>
                <c:pt idx="786">
                  <c:v>5.9262313882005285E-2</c:v>
                </c:pt>
                <c:pt idx="787">
                  <c:v>5.9636293799069151E-2</c:v>
                </c:pt>
                <c:pt idx="788">
                  <c:v>5.9711089782481935E-2</c:v>
                </c:pt>
                <c:pt idx="789">
                  <c:v>6.0698396763530532E-2</c:v>
                </c:pt>
                <c:pt idx="790">
                  <c:v>6.2239194021833671E-2</c:v>
                </c:pt>
                <c:pt idx="791">
                  <c:v>6.2493500365437091E-2</c:v>
                </c:pt>
                <c:pt idx="792">
                  <c:v>6.2493500365437091E-2</c:v>
                </c:pt>
                <c:pt idx="793">
                  <c:v>6.3391052166390377E-2</c:v>
                </c:pt>
                <c:pt idx="794">
                  <c:v>6.351072573985081E-2</c:v>
                </c:pt>
                <c:pt idx="795">
                  <c:v>6.3540644133215918E-2</c:v>
                </c:pt>
                <c:pt idx="796">
                  <c:v>6.6158503552662978E-2</c:v>
                </c:pt>
                <c:pt idx="797">
                  <c:v>6.6652157043187291E-2</c:v>
                </c:pt>
                <c:pt idx="798">
                  <c:v>6.6697034633234953E-2</c:v>
                </c:pt>
                <c:pt idx="799">
                  <c:v>6.7100932943663927E-2</c:v>
                </c:pt>
                <c:pt idx="800">
                  <c:v>6.7145810533711589E-2</c:v>
                </c:pt>
                <c:pt idx="801">
                  <c:v>6.7145810533711589E-2</c:v>
                </c:pt>
                <c:pt idx="802">
                  <c:v>6.7145810533711589E-2</c:v>
                </c:pt>
                <c:pt idx="803">
                  <c:v>6.7669382417601009E-2</c:v>
                </c:pt>
                <c:pt idx="804">
                  <c:v>6.8118158318077646E-2</c:v>
                </c:pt>
                <c:pt idx="805">
                  <c:v>6.8163035908125308E-2</c:v>
                </c:pt>
                <c:pt idx="806">
                  <c:v>6.898579172566581E-2</c:v>
                </c:pt>
                <c:pt idx="807">
                  <c:v>6.9464486019507568E-2</c:v>
                </c:pt>
                <c:pt idx="808">
                  <c:v>6.9703833166428433E-2</c:v>
                </c:pt>
                <c:pt idx="809">
                  <c:v>6.9988057903396975E-2</c:v>
                </c:pt>
                <c:pt idx="810">
                  <c:v>7.036203782046084E-2</c:v>
                </c:pt>
                <c:pt idx="811">
                  <c:v>7.0481711393921273E-2</c:v>
                </c:pt>
                <c:pt idx="812">
                  <c:v>7.0616344164064274E-2</c:v>
                </c:pt>
                <c:pt idx="813">
                  <c:v>7.0840732114302585E-2</c:v>
                </c:pt>
                <c:pt idx="814">
                  <c:v>7.0840732114302585E-2</c:v>
                </c:pt>
                <c:pt idx="815">
                  <c:v>7.1379263194874559E-2</c:v>
                </c:pt>
                <c:pt idx="816">
                  <c:v>7.1708365521890763E-2</c:v>
                </c:pt>
                <c:pt idx="817">
                  <c:v>7.2067386242272075E-2</c:v>
                </c:pt>
                <c:pt idx="818">
                  <c:v>7.2187059815732507E-2</c:v>
                </c:pt>
                <c:pt idx="819">
                  <c:v>7.407191859773439E-2</c:v>
                </c:pt>
                <c:pt idx="820">
                  <c:v>7.407191859773439E-2</c:v>
                </c:pt>
                <c:pt idx="821">
                  <c:v>7.407191859773439E-2</c:v>
                </c:pt>
                <c:pt idx="822">
                  <c:v>7.4311265744655269E-2</c:v>
                </c:pt>
                <c:pt idx="823">
                  <c:v>7.4804919235179568E-2</c:v>
                </c:pt>
                <c:pt idx="824">
                  <c:v>7.5089143972148109E-2</c:v>
                </c:pt>
                <c:pt idx="825">
                  <c:v>7.5418246299164313E-2</c:v>
                </c:pt>
                <c:pt idx="826">
                  <c:v>7.5582797462672408E-2</c:v>
                </c:pt>
                <c:pt idx="827">
                  <c:v>7.7617248211499845E-2</c:v>
                </c:pt>
                <c:pt idx="828">
                  <c:v>7.8036105718611373E-2</c:v>
                </c:pt>
                <c:pt idx="829">
                  <c:v>7.830537125889736E-2</c:v>
                </c:pt>
                <c:pt idx="830">
                  <c:v>7.830537125889736E-2</c:v>
                </c:pt>
                <c:pt idx="831">
                  <c:v>7.8395126438992685E-2</c:v>
                </c:pt>
                <c:pt idx="832">
                  <c:v>7.8395126438992685E-2</c:v>
                </c:pt>
                <c:pt idx="833">
                  <c:v>7.8679351175961226E-2</c:v>
                </c:pt>
                <c:pt idx="834">
                  <c:v>7.8724228766008889E-2</c:v>
                </c:pt>
                <c:pt idx="835">
                  <c:v>7.8724228766008889E-2</c:v>
                </c:pt>
                <c:pt idx="836">
                  <c:v>7.8843902339469321E-2</c:v>
                </c:pt>
                <c:pt idx="837">
                  <c:v>7.8903739126199551E-2</c:v>
                </c:pt>
                <c:pt idx="838">
                  <c:v>7.9143086273120417E-2</c:v>
                </c:pt>
                <c:pt idx="839">
                  <c:v>8.0025678877391149E-2</c:v>
                </c:pt>
                <c:pt idx="840">
                  <c:v>8.0190230040899244E-2</c:v>
                </c:pt>
                <c:pt idx="841">
                  <c:v>8.1731027299202369E-2</c:v>
                </c:pt>
                <c:pt idx="842">
                  <c:v>8.2254599183091789E-2</c:v>
                </c:pt>
                <c:pt idx="843">
                  <c:v>8.2314435969822006E-2</c:v>
                </c:pt>
                <c:pt idx="844">
                  <c:v>8.2389231953234776E-2</c:v>
                </c:pt>
                <c:pt idx="845">
                  <c:v>8.2434109543282438E-2</c:v>
                </c:pt>
                <c:pt idx="846">
                  <c:v>8.2464027936647546E-2</c:v>
                </c:pt>
                <c:pt idx="847">
                  <c:v>8.2486466731671385E-2</c:v>
                </c:pt>
                <c:pt idx="848">
                  <c:v>8.2553783116742885E-2</c:v>
                </c:pt>
                <c:pt idx="849">
                  <c:v>8.2553783116742885E-2</c:v>
                </c:pt>
                <c:pt idx="850">
                  <c:v>8.271833428025098E-2</c:v>
                </c:pt>
                <c:pt idx="851">
                  <c:v>8.2912803837124197E-2</c:v>
                </c:pt>
                <c:pt idx="852">
                  <c:v>8.3077355000632291E-2</c:v>
                </c:pt>
                <c:pt idx="853">
                  <c:v>8.3331661344235725E-2</c:v>
                </c:pt>
                <c:pt idx="854">
                  <c:v>8.3900110818172793E-2</c:v>
                </c:pt>
                <c:pt idx="855">
                  <c:v>8.4184335555141335E-2</c:v>
                </c:pt>
                <c:pt idx="856">
                  <c:v>8.6458133450889652E-2</c:v>
                </c:pt>
                <c:pt idx="857">
                  <c:v>8.7161215694969707E-2</c:v>
                </c:pt>
                <c:pt idx="858">
                  <c:v>8.7161215694969707E-2</c:v>
                </c:pt>
                <c:pt idx="859">
                  <c:v>8.7161215694969707E-2</c:v>
                </c:pt>
                <c:pt idx="860">
                  <c:v>8.7565114005398695E-2</c:v>
                </c:pt>
                <c:pt idx="861">
                  <c:v>8.8417788216304291E-2</c:v>
                </c:pt>
                <c:pt idx="862">
                  <c:v>8.8417788216304291E-2</c:v>
                </c:pt>
                <c:pt idx="863">
                  <c:v>8.8537461789764751E-2</c:v>
                </c:pt>
                <c:pt idx="864">
                  <c:v>8.8537461789764751E-2</c:v>
                </c:pt>
                <c:pt idx="865">
                  <c:v>8.8537461789764751E-2</c:v>
                </c:pt>
                <c:pt idx="866">
                  <c:v>9.0586871735274729E-2</c:v>
                </c:pt>
                <c:pt idx="867">
                  <c:v>9.0796300488830486E-2</c:v>
                </c:pt>
                <c:pt idx="868">
                  <c:v>9.2052873010165084E-2</c:v>
                </c:pt>
                <c:pt idx="869">
                  <c:v>9.2052873010165084E-2</c:v>
                </c:pt>
                <c:pt idx="870">
                  <c:v>9.2666200074149815E-2</c:v>
                </c:pt>
                <c:pt idx="871">
                  <c:v>9.365350705519844E-2</c:v>
                </c:pt>
                <c:pt idx="872">
                  <c:v>9.4266834119183171E-2</c:v>
                </c:pt>
                <c:pt idx="873">
                  <c:v>9.4753008011366199E-2</c:v>
                </c:pt>
                <c:pt idx="874">
                  <c:v>9.5059671543358579E-2</c:v>
                </c:pt>
                <c:pt idx="875">
                  <c:v>9.5613161820613093E-2</c:v>
                </c:pt>
                <c:pt idx="876">
                  <c:v>9.5643080213978202E-2</c:v>
                </c:pt>
                <c:pt idx="877">
                  <c:v>9.5762753787438634E-2</c:v>
                </c:pt>
                <c:pt idx="878">
                  <c:v>9.5762753787438634E-2</c:v>
                </c:pt>
                <c:pt idx="879">
                  <c:v>9.6690223981757015E-2</c:v>
                </c:pt>
                <c:pt idx="880">
                  <c:v>9.8709715533901912E-2</c:v>
                </c:pt>
                <c:pt idx="881">
                  <c:v>9.8709715533901912E-2</c:v>
                </c:pt>
                <c:pt idx="882">
                  <c:v>9.907621585262448E-2</c:v>
                </c:pt>
                <c:pt idx="883">
                  <c:v>9.9173450631061102E-2</c:v>
                </c:pt>
                <c:pt idx="884">
                  <c:v>9.9637185728220293E-2</c:v>
                </c:pt>
                <c:pt idx="885">
                  <c:v>9.9637185728220293E-2</c:v>
                </c:pt>
                <c:pt idx="886">
                  <c:v>0.10240463711449289</c:v>
                </c:pt>
                <c:pt idx="887">
                  <c:v>0.10252431068795333</c:v>
                </c:pt>
                <c:pt idx="888">
                  <c:v>0.10252431068795333</c:v>
                </c:pt>
                <c:pt idx="889">
                  <c:v>0.10252431068795333</c:v>
                </c:pt>
                <c:pt idx="890">
                  <c:v>0.10252431068795333</c:v>
                </c:pt>
                <c:pt idx="891">
                  <c:v>0.10252431068795333</c:v>
                </c:pt>
                <c:pt idx="892">
                  <c:v>0.10322739293203341</c:v>
                </c:pt>
                <c:pt idx="893">
                  <c:v>0.10322739293203341</c:v>
                </c:pt>
                <c:pt idx="894">
                  <c:v>0.10625663026025071</c:v>
                </c:pt>
                <c:pt idx="895">
                  <c:v>0.11052748091312008</c:v>
                </c:pt>
                <c:pt idx="896">
                  <c:v>0.11052748091312008</c:v>
                </c:pt>
                <c:pt idx="897">
                  <c:v>0.11079674645340605</c:v>
                </c:pt>
                <c:pt idx="898">
                  <c:v>0.11432711687048895</c:v>
                </c:pt>
                <c:pt idx="899">
                  <c:v>0.11432711687048895</c:v>
                </c:pt>
                <c:pt idx="900">
                  <c:v>0.11492548473779114</c:v>
                </c:pt>
                <c:pt idx="901">
                  <c:v>0.11544905662168055</c:v>
                </c:pt>
                <c:pt idx="902">
                  <c:v>0.11851569194160426</c:v>
                </c:pt>
                <c:pt idx="903">
                  <c:v>0.11851569194160426</c:v>
                </c:pt>
                <c:pt idx="904">
                  <c:v>0.11872512069516002</c:v>
                </c:pt>
                <c:pt idx="905">
                  <c:v>0.12225549111224292</c:v>
                </c:pt>
                <c:pt idx="906">
                  <c:v>0.12239012388238592</c:v>
                </c:pt>
                <c:pt idx="907">
                  <c:v>0.12239012388238592</c:v>
                </c:pt>
                <c:pt idx="908">
                  <c:v>0.122958573356323</c:v>
                </c:pt>
                <c:pt idx="909">
                  <c:v>0.122958573356323</c:v>
                </c:pt>
                <c:pt idx="910">
                  <c:v>0.12300345094637065</c:v>
                </c:pt>
                <c:pt idx="911">
                  <c:v>0.12635431100326289</c:v>
                </c:pt>
                <c:pt idx="912">
                  <c:v>0.12635431100326289</c:v>
                </c:pt>
                <c:pt idx="913">
                  <c:v>0.12671333172364418</c:v>
                </c:pt>
                <c:pt idx="914">
                  <c:v>0.12671333172364418</c:v>
                </c:pt>
                <c:pt idx="915">
                  <c:v>0.12683300529710467</c:v>
                </c:pt>
                <c:pt idx="916">
                  <c:v>0.12719950561582721</c:v>
                </c:pt>
                <c:pt idx="917">
                  <c:v>0.1273191791892877</c:v>
                </c:pt>
                <c:pt idx="918">
                  <c:v>0.1274014547710417</c:v>
                </c:pt>
                <c:pt idx="919">
                  <c:v>0.1274014547710417</c:v>
                </c:pt>
                <c:pt idx="920">
                  <c:v>0.12750616914781959</c:v>
                </c:pt>
                <c:pt idx="921">
                  <c:v>0.12780535308147067</c:v>
                </c:pt>
                <c:pt idx="922">
                  <c:v>0.12788014906488349</c:v>
                </c:pt>
                <c:pt idx="923">
                  <c:v>0.12989964061702836</c:v>
                </c:pt>
                <c:pt idx="924">
                  <c:v>0.12989964061702836</c:v>
                </c:pt>
                <c:pt idx="925">
                  <c:v>0.13016890615731436</c:v>
                </c:pt>
                <c:pt idx="926">
                  <c:v>0.13025866133740965</c:v>
                </c:pt>
                <c:pt idx="927">
                  <c:v>0.13025866133740965</c:v>
                </c:pt>
                <c:pt idx="928">
                  <c:v>0.13085702920471187</c:v>
                </c:pt>
                <c:pt idx="929">
                  <c:v>0.13450707319525518</c:v>
                </c:pt>
                <c:pt idx="930">
                  <c:v>0.13450707319525518</c:v>
                </c:pt>
                <c:pt idx="931">
                  <c:v>0.13462674676871561</c:v>
                </c:pt>
                <c:pt idx="932">
                  <c:v>0.13491097150568415</c:v>
                </c:pt>
                <c:pt idx="933">
                  <c:v>0.13497080829241437</c:v>
                </c:pt>
                <c:pt idx="934">
                  <c:v>0.13499324708743821</c:v>
                </c:pt>
                <c:pt idx="935">
                  <c:v>0.13501568588246204</c:v>
                </c:pt>
                <c:pt idx="936">
                  <c:v>0.13502316548080334</c:v>
                </c:pt>
                <c:pt idx="937">
                  <c:v>0.13543454338957356</c:v>
                </c:pt>
                <c:pt idx="938">
                  <c:v>0.13543454338957356</c:v>
                </c:pt>
                <c:pt idx="939">
                  <c:v>0.1385011787094973</c:v>
                </c:pt>
                <c:pt idx="940">
                  <c:v>0.1385011787094973</c:v>
                </c:pt>
                <c:pt idx="941">
                  <c:v>0.13857597469291005</c:v>
                </c:pt>
                <c:pt idx="942">
                  <c:v>0.13906962818343438</c:v>
                </c:pt>
                <c:pt idx="943">
                  <c:v>0.13935385292040287</c:v>
                </c:pt>
                <c:pt idx="944">
                  <c:v>0.14004197596780038</c:v>
                </c:pt>
                <c:pt idx="945">
                  <c:v>0.14200163073321509</c:v>
                </c:pt>
                <c:pt idx="946">
                  <c:v>0.14210634510999293</c:v>
                </c:pt>
                <c:pt idx="947">
                  <c:v>0.14216618189672314</c:v>
                </c:pt>
                <c:pt idx="948">
                  <c:v>0.1425252026171045</c:v>
                </c:pt>
                <c:pt idx="949">
                  <c:v>0.14318340727113688</c:v>
                </c:pt>
                <c:pt idx="950">
                  <c:v>0.14603313423916353</c:v>
                </c:pt>
                <c:pt idx="951">
                  <c:v>0.14632483857447337</c:v>
                </c:pt>
                <c:pt idx="952">
                  <c:v>0.14641459375456867</c:v>
                </c:pt>
                <c:pt idx="953">
                  <c:v>0.14672873688490234</c:v>
                </c:pt>
                <c:pt idx="954">
                  <c:v>0.14750661511239516</c:v>
                </c:pt>
                <c:pt idx="955">
                  <c:v>0.14967569863136559</c:v>
                </c:pt>
                <c:pt idx="956">
                  <c:v>0.15003471935174689</c:v>
                </c:pt>
                <c:pt idx="957">
                  <c:v>0.15133616946312917</c:v>
                </c:pt>
                <c:pt idx="958">
                  <c:v>0.15456735594656096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4A4-4F05-B9E8-6970FBAB69A7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2'!$U$21:$U$1886</c:f>
              <c:numCache>
                <c:formatCode>General</c:formatCode>
                <c:ptCount val="1866"/>
                <c:pt idx="189">
                  <c:v>0.16247480000311043</c:v>
                </c:pt>
                <c:pt idx="191">
                  <c:v>0.13615340000251308</c:v>
                </c:pt>
                <c:pt idx="194">
                  <c:v>-3.4001199994236231E-2</c:v>
                </c:pt>
                <c:pt idx="202">
                  <c:v>-7.1548599997186102E-2</c:v>
                </c:pt>
                <c:pt idx="679">
                  <c:v>-4.6518099996319506E-2</c:v>
                </c:pt>
                <c:pt idx="890">
                  <c:v>0.18746740000642603</c:v>
                </c:pt>
                <c:pt idx="891">
                  <c:v>0.18746740000642603</c:v>
                </c:pt>
                <c:pt idx="950">
                  <c:v>3.6520100009511225E-2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4A4-4F05-B9E8-6970FBAB6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340096"/>
        <c:axId val="1"/>
      </c:scatterChart>
      <c:valAx>
        <c:axId val="700340096"/>
        <c:scaling>
          <c:orientation val="minMax"/>
          <c:max val="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105167301558119"/>
              <c:y val="0.90000113499326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11637407191803E-2"/>
              <c:y val="0.386487053983116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3400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7707003550626"/>
          <c:y val="0.91621735120947712"/>
          <c:w val="0.6083017249302981"/>
          <c:h val="5.40540540540540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Cas - O-C Diagr.</a:t>
            </a:r>
          </a:p>
        </c:rich>
      </c:tx>
      <c:layout>
        <c:manualLayout>
          <c:xMode val="edge"/>
          <c:yMode val="edge"/>
          <c:x val="0.37479541734860883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2618657937807"/>
          <c:y val="0.13172077589669412"/>
          <c:w val="0.80196399345335512"/>
          <c:h val="0.67204477498313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2'!$H$21:$H$1886</c:f>
              <c:numCache>
                <c:formatCode>General</c:formatCode>
                <c:ptCount val="1866"/>
                <c:pt idx="126">
                  <c:v>-7.7071999985491857E-3</c:v>
                </c:pt>
                <c:pt idx="139">
                  <c:v>8.9760000264504924E-4</c:v>
                </c:pt>
                <c:pt idx="142">
                  <c:v>-3.1639999360777438E-4</c:v>
                </c:pt>
                <c:pt idx="148">
                  <c:v>-3.3521999939694069E-3</c:v>
                </c:pt>
                <c:pt idx="149">
                  <c:v>-2.5661999970907345E-3</c:v>
                </c:pt>
                <c:pt idx="186">
                  <c:v>-4.1657999972812831E-3</c:v>
                </c:pt>
                <c:pt idx="188">
                  <c:v>-4.7775999992154539E-3</c:v>
                </c:pt>
                <c:pt idx="190">
                  <c:v>-5.1465999931679107E-3</c:v>
                </c:pt>
                <c:pt idx="280">
                  <c:v>6.7060000583296642E-4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A2-4F9D-AF7A-26E2342C1657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2'!$I$21:$I$1886</c:f>
              <c:numCache>
                <c:formatCode>General</c:formatCode>
                <c:ptCount val="1866"/>
                <c:pt idx="0">
                  <c:v>4.3103200005134568E-2</c:v>
                </c:pt>
                <c:pt idx="1">
                  <c:v>4.2491400003200397E-2</c:v>
                </c:pt>
                <c:pt idx="2">
                  <c:v>3.0870000005961629E-2</c:v>
                </c:pt>
                <c:pt idx="3">
                  <c:v>4.9665600003208965E-2</c:v>
                </c:pt>
                <c:pt idx="4">
                  <c:v>3.9675200001511257E-2</c:v>
                </c:pt>
                <c:pt idx="5">
                  <c:v>4.0684800005692523E-2</c:v>
                </c:pt>
                <c:pt idx="6">
                  <c:v>3.6063400002603885E-2</c:v>
                </c:pt>
                <c:pt idx="7">
                  <c:v>4.0063400003418792E-2</c:v>
                </c:pt>
                <c:pt idx="8">
                  <c:v>4.3073000004369533E-2</c:v>
                </c:pt>
                <c:pt idx="9">
                  <c:v>4.8082600002089748E-2</c:v>
                </c:pt>
                <c:pt idx="10">
                  <c:v>4.4421400005376199E-2</c:v>
                </c:pt>
                <c:pt idx="11">
                  <c:v>3.7226600001304178E-2</c:v>
                </c:pt>
                <c:pt idx="12">
                  <c:v>3.7391200003185077E-2</c:v>
                </c:pt>
                <c:pt idx="13">
                  <c:v>4.1913800003385404E-2</c:v>
                </c:pt>
                <c:pt idx="14">
                  <c:v>3.3971400003792951E-2</c:v>
                </c:pt>
                <c:pt idx="15">
                  <c:v>2.6109800004633144E-2</c:v>
                </c:pt>
                <c:pt idx="16">
                  <c:v>1.6869600003701635E-2</c:v>
                </c:pt>
                <c:pt idx="17">
                  <c:v>1.0767200004920596E-2</c:v>
                </c:pt>
                <c:pt idx="18">
                  <c:v>-8.8015999972412828E-3</c:v>
                </c:pt>
                <c:pt idx="19">
                  <c:v>-5.8237999983248301E-3</c:v>
                </c:pt>
                <c:pt idx="20">
                  <c:v>-2.4493399996572407E-2</c:v>
                </c:pt>
                <c:pt idx="21">
                  <c:v>-1.4483799997833557E-2</c:v>
                </c:pt>
                <c:pt idx="23">
                  <c:v>-1.5765199997986201E-2</c:v>
                </c:pt>
                <c:pt idx="24">
                  <c:v>-3.5477199999149889E-2</c:v>
                </c:pt>
                <c:pt idx="25">
                  <c:v>-1.6681599998264574E-2</c:v>
                </c:pt>
                <c:pt idx="26">
                  <c:v>-1.7293399992922787E-2</c:v>
                </c:pt>
                <c:pt idx="27">
                  <c:v>-3.6721399992529768E-2</c:v>
                </c:pt>
                <c:pt idx="28">
                  <c:v>-1.8313999993551988E-2</c:v>
                </c:pt>
                <c:pt idx="29">
                  <c:v>-1.6219399993133266E-2</c:v>
                </c:pt>
                <c:pt idx="30">
                  <c:v>-1.7025999994075391E-2</c:v>
                </c:pt>
                <c:pt idx="31">
                  <c:v>-2.3249599995324388E-2</c:v>
                </c:pt>
                <c:pt idx="33">
                  <c:v>-1.725099999748636E-2</c:v>
                </c:pt>
                <c:pt idx="34">
                  <c:v>-1.8349799996940419E-2</c:v>
                </c:pt>
                <c:pt idx="35">
                  <c:v>-1.7349799993098713E-2</c:v>
                </c:pt>
                <c:pt idx="36">
                  <c:v>-2.0573399997374509E-2</c:v>
                </c:pt>
                <c:pt idx="37">
                  <c:v>-1.8573399996967055E-2</c:v>
                </c:pt>
                <c:pt idx="38">
                  <c:v>-1.4563799995812587E-2</c:v>
                </c:pt>
                <c:pt idx="39">
                  <c:v>-1.3563799991970882E-2</c:v>
                </c:pt>
                <c:pt idx="40">
                  <c:v>-1.4877999994496349E-2</c:v>
                </c:pt>
                <c:pt idx="41">
                  <c:v>-1.9714799993380439E-2</c:v>
                </c:pt>
                <c:pt idx="42">
                  <c:v>-1.6570799998589791E-2</c:v>
                </c:pt>
                <c:pt idx="46">
                  <c:v>-1.4089399992371909E-2</c:v>
                </c:pt>
                <c:pt idx="47">
                  <c:v>-1.7943999991985038E-2</c:v>
                </c:pt>
                <c:pt idx="48">
                  <c:v>-1.8199199999799021E-2</c:v>
                </c:pt>
                <c:pt idx="49">
                  <c:v>-1.219919999857666E-2</c:v>
                </c:pt>
                <c:pt idx="51">
                  <c:v>-2.2005799997714348E-2</c:v>
                </c:pt>
                <c:pt idx="53">
                  <c:v>-1.3502399997378234E-2</c:v>
                </c:pt>
                <c:pt idx="54">
                  <c:v>-1.7861799999081995E-2</c:v>
                </c:pt>
                <c:pt idx="57">
                  <c:v>-1.7319999991741497E-2</c:v>
                </c:pt>
                <c:pt idx="61">
                  <c:v>-1.4592999992601108E-2</c:v>
                </c:pt>
                <c:pt idx="63">
                  <c:v>-1.9992199995613191E-2</c:v>
                </c:pt>
                <c:pt idx="65">
                  <c:v>-2.0653399995353539E-2</c:v>
                </c:pt>
                <c:pt idx="66">
                  <c:v>-1.8653399994946085E-2</c:v>
                </c:pt>
                <c:pt idx="68">
                  <c:v>-2.0643799995013978E-2</c:v>
                </c:pt>
                <c:pt idx="69">
                  <c:v>-2.0643799995013978E-2</c:v>
                </c:pt>
                <c:pt idx="70">
                  <c:v>-2.0643799995013978E-2</c:v>
                </c:pt>
                <c:pt idx="71">
                  <c:v>-1.9643799991172273E-2</c:v>
                </c:pt>
                <c:pt idx="72">
                  <c:v>-1.064379999297671E-2</c:v>
                </c:pt>
                <c:pt idx="77">
                  <c:v>-1.6848200000822544E-2</c:v>
                </c:pt>
                <c:pt idx="78">
                  <c:v>-1.484820000041509E-2</c:v>
                </c:pt>
                <c:pt idx="81">
                  <c:v>-1.8693199992412701E-2</c:v>
                </c:pt>
                <c:pt idx="83">
                  <c:v>-2.1266600000672042E-2</c:v>
                </c:pt>
                <c:pt idx="84">
                  <c:v>-1.9266600000264589E-2</c:v>
                </c:pt>
                <c:pt idx="85">
                  <c:v>-1.7266599999857135E-2</c:v>
                </c:pt>
                <c:pt idx="87">
                  <c:v>-1.4266599995607976E-2</c:v>
                </c:pt>
                <c:pt idx="88">
                  <c:v>-1.4266599995607976E-2</c:v>
                </c:pt>
                <c:pt idx="89">
                  <c:v>-1.4734399999724701E-2</c:v>
                </c:pt>
                <c:pt idx="90">
                  <c:v>-9.7344000023440458E-3</c:v>
                </c:pt>
                <c:pt idx="91">
                  <c:v>-1.5948400003253482E-2</c:v>
                </c:pt>
                <c:pt idx="97">
                  <c:v>-2.0571199995174538E-2</c:v>
                </c:pt>
                <c:pt idx="98">
                  <c:v>-1.6844199999468401E-2</c:v>
                </c:pt>
                <c:pt idx="99">
                  <c:v>-7.8441999939968809E-3</c:v>
                </c:pt>
                <c:pt idx="100">
                  <c:v>-3.409799999644747E-2</c:v>
                </c:pt>
                <c:pt idx="102">
                  <c:v>-1.7497199994977564E-2</c:v>
                </c:pt>
                <c:pt idx="111">
                  <c:v>-1.8811399997503031E-2</c:v>
                </c:pt>
                <c:pt idx="112">
                  <c:v>-1.8811399997503031E-2</c:v>
                </c:pt>
                <c:pt idx="114">
                  <c:v>-2.989099999103928E-2</c:v>
                </c:pt>
                <c:pt idx="115">
                  <c:v>-2.4890999993658625E-2</c:v>
                </c:pt>
                <c:pt idx="116">
                  <c:v>-2.1890999996685423E-2</c:v>
                </c:pt>
                <c:pt idx="117">
                  <c:v>-2.1890999996685423E-2</c:v>
                </c:pt>
                <c:pt idx="118">
                  <c:v>-1.5890999995463062E-2</c:v>
                </c:pt>
                <c:pt idx="119">
                  <c:v>-1.2890999991213903E-2</c:v>
                </c:pt>
                <c:pt idx="127">
                  <c:v>-2.0807399996556342E-2</c:v>
                </c:pt>
                <c:pt idx="129">
                  <c:v>-2.7176399999007117E-2</c:v>
                </c:pt>
                <c:pt idx="130">
                  <c:v>-2.0176399993943051E-2</c:v>
                </c:pt>
                <c:pt idx="131">
                  <c:v>-1.7176399996969849E-2</c:v>
                </c:pt>
                <c:pt idx="132">
                  <c:v>-1.4797799994994421E-2</c:v>
                </c:pt>
                <c:pt idx="133">
                  <c:v>-1.2797799994586967E-2</c:v>
                </c:pt>
                <c:pt idx="140">
                  <c:v>-1.5335599993704818E-2</c:v>
                </c:pt>
                <c:pt idx="141">
                  <c:v>-3.1640000088373199E-4</c:v>
                </c:pt>
                <c:pt idx="143">
                  <c:v>-9.4261999984155409E-3</c:v>
                </c:pt>
                <c:pt idx="144">
                  <c:v>-1.4028400000825059E-2</c:v>
                </c:pt>
                <c:pt idx="145">
                  <c:v>-1.0640199994668365E-2</c:v>
                </c:pt>
                <c:pt idx="146">
                  <c:v>2.5960000493796542E-4</c:v>
                </c:pt>
                <c:pt idx="147">
                  <c:v>-1.0730799993325491E-2</c:v>
                </c:pt>
                <c:pt idx="150">
                  <c:v>-1.3935199989646208E-2</c:v>
                </c:pt>
                <c:pt idx="151">
                  <c:v>-9.9351999961072579E-3</c:v>
                </c:pt>
                <c:pt idx="152">
                  <c:v>-9.3519999063573778E-4</c:v>
                </c:pt>
                <c:pt idx="153">
                  <c:v>-5.556599993724376E-3</c:v>
                </c:pt>
                <c:pt idx="154">
                  <c:v>-8.9255999992019497E-3</c:v>
                </c:pt>
                <c:pt idx="155">
                  <c:v>-8.546999997633975E-3</c:v>
                </c:pt>
                <c:pt idx="156">
                  <c:v>-5.4699999600416049E-4</c:v>
                </c:pt>
                <c:pt idx="157">
                  <c:v>-1.5373999995063059E-3</c:v>
                </c:pt>
                <c:pt idx="158">
                  <c:v>-1.040159999683965E-2</c:v>
                </c:pt>
                <c:pt idx="159">
                  <c:v>-6.6347999963909388E-3</c:v>
                </c:pt>
                <c:pt idx="160">
                  <c:v>-6.0037999937776476E-3</c:v>
                </c:pt>
                <c:pt idx="161">
                  <c:v>-8.6745999942650087E-3</c:v>
                </c:pt>
                <c:pt idx="163">
                  <c:v>-1.1422199990192894E-2</c:v>
                </c:pt>
                <c:pt idx="164">
                  <c:v>-1.7911999966599979E-3</c:v>
                </c:pt>
                <c:pt idx="165">
                  <c:v>-4.0339999977732077E-3</c:v>
                </c:pt>
                <c:pt idx="166">
                  <c:v>-6.2191999968490563E-3</c:v>
                </c:pt>
                <c:pt idx="167">
                  <c:v>-1.2433199997758493E-2</c:v>
                </c:pt>
                <c:pt idx="168">
                  <c:v>-1.2493999965954572E-3</c:v>
                </c:pt>
                <c:pt idx="169">
                  <c:v>-5.7061999978031963E-3</c:v>
                </c:pt>
                <c:pt idx="170">
                  <c:v>-5.3275999962352216E-3</c:v>
                </c:pt>
                <c:pt idx="172">
                  <c:v>-4.0751999986241572E-3</c:v>
                </c:pt>
                <c:pt idx="174">
                  <c:v>-7.9489999916404486E-3</c:v>
                </c:pt>
                <c:pt idx="175">
                  <c:v>-5.9201999974902719E-3</c:v>
                </c:pt>
                <c:pt idx="178">
                  <c:v>-2.541599991673138E-3</c:v>
                </c:pt>
                <c:pt idx="179">
                  <c:v>-9.1533999948296696E-3</c:v>
                </c:pt>
                <c:pt idx="181">
                  <c:v>-6.4935999907902442E-3</c:v>
                </c:pt>
                <c:pt idx="182">
                  <c:v>-1.1114999993878882E-2</c:v>
                </c:pt>
                <c:pt idx="183">
                  <c:v>-9.8059999436372891E-4</c:v>
                </c:pt>
                <c:pt idx="184">
                  <c:v>1.8400000408291817E-4</c:v>
                </c:pt>
                <c:pt idx="185">
                  <c:v>-6.8063999933656305E-3</c:v>
                </c:pt>
                <c:pt idx="193">
                  <c:v>-6.3219999719876796E-4</c:v>
                </c:pt>
                <c:pt idx="195">
                  <c:v>-2.905199995439034E-3</c:v>
                </c:pt>
                <c:pt idx="196">
                  <c:v>-1.2755999996443279E-3</c:v>
                </c:pt>
                <c:pt idx="197">
                  <c:v>2.7720000070985407E-4</c:v>
                </c:pt>
                <c:pt idx="199">
                  <c:v>6.5580000227782875E-4</c:v>
                </c:pt>
                <c:pt idx="200">
                  <c:v>-3.2499999360879883E-4</c:v>
                </c:pt>
                <c:pt idx="201">
                  <c:v>2.6750000033644028E-3</c:v>
                </c:pt>
                <c:pt idx="203">
                  <c:v>-1.9175999914295971E-3</c:v>
                </c:pt>
                <c:pt idx="204">
                  <c:v>2.4705999967409298E-3</c:v>
                </c:pt>
                <c:pt idx="206">
                  <c:v>1.2278000067453831E-3</c:v>
                </c:pt>
                <c:pt idx="207">
                  <c:v>1.2080000306013972E-4</c:v>
                </c:pt>
                <c:pt idx="208">
                  <c:v>1.2470000074245036E-3</c:v>
                </c:pt>
                <c:pt idx="209">
                  <c:v>-9.6699999994598329E-4</c:v>
                </c:pt>
                <c:pt idx="211">
                  <c:v>-5.883999983780086E-4</c:v>
                </c:pt>
                <c:pt idx="212">
                  <c:v>-5.7879999803844839E-4</c:v>
                </c:pt>
                <c:pt idx="213">
                  <c:v>2.7998000077786855E-3</c:v>
                </c:pt>
                <c:pt idx="215">
                  <c:v>4.0714000060688704E-3</c:v>
                </c:pt>
                <c:pt idx="217">
                  <c:v>-4.2379999649710953E-4</c:v>
                </c:pt>
                <c:pt idx="218">
                  <c:v>1.2360000037006103E-3</c:v>
                </c:pt>
                <c:pt idx="219">
                  <c:v>3.77920000028098E-3</c:v>
                </c:pt>
                <c:pt idx="220">
                  <c:v>1.0316000043530948E-3</c:v>
                </c:pt>
                <c:pt idx="221">
                  <c:v>2.4102000024868175E-3</c:v>
                </c:pt>
                <c:pt idx="222">
                  <c:v>5.5560000328114256E-4</c:v>
                </c:pt>
                <c:pt idx="224">
                  <c:v>-5.0657999963732436E-3</c:v>
                </c:pt>
                <c:pt idx="225">
                  <c:v>-7.4347999980091117E-3</c:v>
                </c:pt>
                <c:pt idx="226">
                  <c:v>2.9437999983201735E-3</c:v>
                </c:pt>
                <c:pt idx="229">
                  <c:v>1.9534000020939857E-3</c:v>
                </c:pt>
                <c:pt idx="231">
                  <c:v>3.2154000000446104E-3</c:v>
                </c:pt>
                <c:pt idx="232">
                  <c:v>1.3608000008389354E-3</c:v>
                </c:pt>
                <c:pt idx="233">
                  <c:v>-1.9985999970231205E-3</c:v>
                </c:pt>
                <c:pt idx="235">
                  <c:v>1.9039999970118515E-3</c:v>
                </c:pt>
                <c:pt idx="236">
                  <c:v>3.5350000034668483E-3</c:v>
                </c:pt>
                <c:pt idx="238">
                  <c:v>1.5446000033989549E-3</c:v>
                </c:pt>
                <c:pt idx="239">
                  <c:v>-6.7199995100963861E-5</c:v>
                </c:pt>
                <c:pt idx="241">
                  <c:v>4.937999983667396E-4</c:v>
                </c:pt>
                <c:pt idx="242">
                  <c:v>-1.083999959519133E-4</c:v>
                </c:pt>
                <c:pt idx="243">
                  <c:v>9.0120000095339492E-4</c:v>
                </c:pt>
                <c:pt idx="244">
                  <c:v>3.9011999979265966E-3</c:v>
                </c:pt>
                <c:pt idx="245">
                  <c:v>-9.7259999893140048E-4</c:v>
                </c:pt>
                <c:pt idx="246">
                  <c:v>-1.3319999998202547E-3</c:v>
                </c:pt>
                <c:pt idx="247">
                  <c:v>6.6800000058719888E-4</c:v>
                </c:pt>
                <c:pt idx="248">
                  <c:v>1.6680000044289045E-3</c:v>
                </c:pt>
                <c:pt idx="249">
                  <c:v>-3.127999952994287E-4</c:v>
                </c:pt>
                <c:pt idx="250">
                  <c:v>4.6968000024207868E-3</c:v>
                </c:pt>
                <c:pt idx="251">
                  <c:v>2.08500000735512E-3</c:v>
                </c:pt>
                <c:pt idx="252">
                  <c:v>4.9240000225836411E-4</c:v>
                </c:pt>
                <c:pt idx="253">
                  <c:v>1.4924000061000697E-3</c:v>
                </c:pt>
                <c:pt idx="254">
                  <c:v>7.492400000046473E-3</c:v>
                </c:pt>
                <c:pt idx="255">
                  <c:v>8.4924000038881786E-3</c:v>
                </c:pt>
                <c:pt idx="256">
                  <c:v>4.6186000035959296E-3</c:v>
                </c:pt>
                <c:pt idx="257">
                  <c:v>1.6570000007050112E-3</c:v>
                </c:pt>
                <c:pt idx="258">
                  <c:v>6.8312000003061257E-3</c:v>
                </c:pt>
                <c:pt idx="259">
                  <c:v>2.2194000048330054E-3</c:v>
                </c:pt>
                <c:pt idx="260">
                  <c:v>-2.4019999982556328E-3</c:v>
                </c:pt>
                <c:pt idx="261">
                  <c:v>2.7324000038788654E-3</c:v>
                </c:pt>
                <c:pt idx="262">
                  <c:v>2.9848000049241818E-3</c:v>
                </c:pt>
                <c:pt idx="263">
                  <c:v>1.3921999998274259E-3</c:v>
                </c:pt>
                <c:pt idx="264">
                  <c:v>-2.2919999901205301E-4</c:v>
                </c:pt>
                <c:pt idx="265">
                  <c:v>9.546000073896721E-4</c:v>
                </c:pt>
                <c:pt idx="266">
                  <c:v>7.954600005177781E-3</c:v>
                </c:pt>
                <c:pt idx="267">
                  <c:v>2.9642000081366859E-3</c:v>
                </c:pt>
                <c:pt idx="268">
                  <c:v>6.9642000089515932E-3</c:v>
                </c:pt>
                <c:pt idx="269">
                  <c:v>3.3524000027682632E-3</c:v>
                </c:pt>
                <c:pt idx="270">
                  <c:v>8.7406000020564534E-3</c:v>
                </c:pt>
                <c:pt idx="271">
                  <c:v>4.128800006583333E-3</c:v>
                </c:pt>
                <c:pt idx="272">
                  <c:v>3.1384000030811876E-3</c:v>
                </c:pt>
                <c:pt idx="273">
                  <c:v>3.5169999973732047E-3</c:v>
                </c:pt>
                <c:pt idx="274">
                  <c:v>9.5169999985955656E-3</c:v>
                </c:pt>
                <c:pt idx="275">
                  <c:v>-9.4800001534167677E-5</c:v>
                </c:pt>
                <c:pt idx="276">
                  <c:v>7.0890000060899183E-3</c:v>
                </c:pt>
                <c:pt idx="277">
                  <c:v>3.4868000002461486E-3</c:v>
                </c:pt>
                <c:pt idx="278">
                  <c:v>3.8750000021536835E-3</c:v>
                </c:pt>
                <c:pt idx="279">
                  <c:v>-3.3293999949819408E-3</c:v>
                </c:pt>
                <c:pt idx="281">
                  <c:v>2.67060000624042E-3</c:v>
                </c:pt>
                <c:pt idx="282">
                  <c:v>1.6802000027382746E-3</c:v>
                </c:pt>
                <c:pt idx="283">
                  <c:v>2.6801999993040226E-3</c:v>
                </c:pt>
                <c:pt idx="284">
                  <c:v>4.0587999974377453E-3</c:v>
                </c:pt>
                <c:pt idx="285">
                  <c:v>-1.8399999680696055E-4</c:v>
                </c:pt>
                <c:pt idx="286">
                  <c:v>3.0684000012115575E-3</c:v>
                </c:pt>
                <c:pt idx="287">
                  <c:v>5.0684000016190112E-3</c:v>
                </c:pt>
                <c:pt idx="288">
                  <c:v>-1.7439999646740034E-4</c:v>
                </c:pt>
                <c:pt idx="289">
                  <c:v>1.8256000039400533E-3</c:v>
                </c:pt>
                <c:pt idx="290">
                  <c:v>3.0780000088270754E-3</c:v>
                </c:pt>
                <c:pt idx="291">
                  <c:v>2.8544000015244819E-3</c:v>
                </c:pt>
                <c:pt idx="292">
                  <c:v>1.1864000007335562E-2</c:v>
                </c:pt>
                <c:pt idx="293">
                  <c:v>3.2521999964956194E-3</c:v>
                </c:pt>
                <c:pt idx="294">
                  <c:v>2.0189999995636754E-3</c:v>
                </c:pt>
                <c:pt idx="295">
                  <c:v>-9.62299999082461E-3</c:v>
                </c:pt>
                <c:pt idx="296">
                  <c:v>-6.6229999938514084E-3</c:v>
                </c:pt>
                <c:pt idx="297">
                  <c:v>9.490000011282973E-4</c:v>
                </c:pt>
                <c:pt idx="298">
                  <c:v>5.9586000061244704E-3</c:v>
                </c:pt>
                <c:pt idx="299">
                  <c:v>-1.6627999939373694E-3</c:v>
                </c:pt>
                <c:pt idx="300">
                  <c:v>3.346800003782846E-3</c:v>
                </c:pt>
                <c:pt idx="301">
                  <c:v>-5.2649999997811392E-3</c:v>
                </c:pt>
                <c:pt idx="302">
                  <c:v>4.7638000032748096E-3</c:v>
                </c:pt>
                <c:pt idx="303">
                  <c:v>4.1616000016801991E-3</c:v>
                </c:pt>
                <c:pt idx="305">
                  <c:v>2.6760000037029386E-3</c:v>
                </c:pt>
                <c:pt idx="307">
                  <c:v>-2.9519999225158244E-4</c:v>
                </c:pt>
                <c:pt idx="308">
                  <c:v>8.5854000062681735E-3</c:v>
                </c:pt>
                <c:pt idx="309">
                  <c:v>6.245200005650986E-3</c:v>
                </c:pt>
                <c:pt idx="310">
                  <c:v>-2.8041999903507531E-3</c:v>
                </c:pt>
                <c:pt idx="311">
                  <c:v>-1.8041999937850051E-3</c:v>
                </c:pt>
                <c:pt idx="313">
                  <c:v>-4.2705999949248508E-3</c:v>
                </c:pt>
                <c:pt idx="314">
                  <c:v>3.3302000010735355E-3</c:v>
                </c:pt>
                <c:pt idx="315">
                  <c:v>-5.5339999962598085E-3</c:v>
                </c:pt>
                <c:pt idx="317">
                  <c:v>2.8542000000015832E-3</c:v>
                </c:pt>
                <c:pt idx="320">
                  <c:v>-7.1919999754754826E-4</c:v>
                </c:pt>
                <c:pt idx="321">
                  <c:v>9.214000019710511E-4</c:v>
                </c:pt>
                <c:pt idx="323">
                  <c:v>5.7199998991563916E-5</c:v>
                </c:pt>
                <c:pt idx="325">
                  <c:v>4.0571999998064712E-3</c:v>
                </c:pt>
                <c:pt idx="326">
                  <c:v>1.241000005393289E-3</c:v>
                </c:pt>
                <c:pt idx="327">
                  <c:v>-1.0991999952238984E-3</c:v>
                </c:pt>
                <c:pt idx="329">
                  <c:v>-1.9659999816212803E-4</c:v>
                </c:pt>
                <c:pt idx="330">
                  <c:v>8.0339999840361997E-4</c:v>
                </c:pt>
                <c:pt idx="331">
                  <c:v>-1.1869999943883158E-3</c:v>
                </c:pt>
                <c:pt idx="333">
                  <c:v>-8.0840000009629875E-4</c:v>
                </c:pt>
                <c:pt idx="334">
                  <c:v>-1.5463999952771701E-3</c:v>
                </c:pt>
                <c:pt idx="335">
                  <c:v>2.8514000077848323E-3</c:v>
                </c:pt>
                <c:pt idx="336">
                  <c:v>-8.2899999688379467E-4</c:v>
                </c:pt>
                <c:pt idx="338">
                  <c:v>-1.5765999924042262E-3</c:v>
                </c:pt>
                <c:pt idx="339">
                  <c:v>-3.440799999225419E-3</c:v>
                </c:pt>
                <c:pt idx="341">
                  <c:v>-4.3119999463669956E-4</c:v>
                </c:pt>
                <c:pt idx="343">
                  <c:v>3.260000012232922E-4</c:v>
                </c:pt>
                <c:pt idx="345">
                  <c:v>-4.4119999947724864E-3</c:v>
                </c:pt>
                <c:pt idx="346">
                  <c:v>2.9666000045835972E-3</c:v>
                </c:pt>
                <c:pt idx="348">
                  <c:v>5.7238000008510426E-3</c:v>
                </c:pt>
                <c:pt idx="350">
                  <c:v>3.1311999991885386E-3</c:v>
                </c:pt>
                <c:pt idx="351">
                  <c:v>-8.4959999367129058E-4</c:v>
                </c:pt>
                <c:pt idx="353">
                  <c:v>4.124000042793341E-4</c:v>
                </c:pt>
                <c:pt idx="354">
                  <c:v>-1.4613999956054613E-3</c:v>
                </c:pt>
                <c:pt idx="356">
                  <c:v>-5.8111999969696626E-3</c:v>
                </c:pt>
                <c:pt idx="357">
                  <c:v>1.1984000084339641E-3</c:v>
                </c:pt>
                <c:pt idx="358">
                  <c:v>1.0149000001547392E-2</c:v>
                </c:pt>
                <c:pt idx="360">
                  <c:v>4.2546000040601939E-3</c:v>
                </c:pt>
                <c:pt idx="361">
                  <c:v>-3.7357999972300604E-3</c:v>
                </c:pt>
                <c:pt idx="362">
                  <c:v>6.5239999821642414E-4</c:v>
                </c:pt>
                <c:pt idx="363">
                  <c:v>2.3904800007585436E-2</c:v>
                </c:pt>
                <c:pt idx="364">
                  <c:v>2.4904800004151184E-2</c:v>
                </c:pt>
                <c:pt idx="365">
                  <c:v>2.8904800004966091E-2</c:v>
                </c:pt>
                <c:pt idx="366">
                  <c:v>-2.9689999937545508E-3</c:v>
                </c:pt>
                <c:pt idx="367">
                  <c:v>3.3026000019162893E-3</c:v>
                </c:pt>
                <c:pt idx="368">
                  <c:v>5.4480000035255216E-3</c:v>
                </c:pt>
                <c:pt idx="370">
                  <c:v>3.7004000041633844E-3</c:v>
                </c:pt>
                <c:pt idx="371">
                  <c:v>4.7004000080050901E-3</c:v>
                </c:pt>
                <c:pt idx="372">
                  <c:v>-1.9209999954910018E-3</c:v>
                </c:pt>
                <c:pt idx="373">
                  <c:v>1.078000059351325E-4</c:v>
                </c:pt>
                <c:pt idx="375">
                  <c:v>-1.7660000012256205E-3</c:v>
                </c:pt>
                <c:pt idx="376">
                  <c:v>7.9999881563708186E-7</c:v>
                </c:pt>
                <c:pt idx="377">
                  <c:v>-1.3393999906838872E-3</c:v>
                </c:pt>
                <c:pt idx="378">
                  <c:v>-4.2049999901792035E-3</c:v>
                </c:pt>
                <c:pt idx="379">
                  <c:v>-6.9199995778035372E-5</c:v>
                </c:pt>
                <c:pt idx="381">
                  <c:v>2.2024000063538551E-3</c:v>
                </c:pt>
                <c:pt idx="383">
                  <c:v>-6.6617999982554466E-3</c:v>
                </c:pt>
                <c:pt idx="384">
                  <c:v>2.3382000072160736E-3</c:v>
                </c:pt>
                <c:pt idx="385">
                  <c:v>2.9788000028929673E-3</c:v>
                </c:pt>
                <c:pt idx="387">
                  <c:v>2.7360000021872111E-3</c:v>
                </c:pt>
                <c:pt idx="389">
                  <c:v>-8.853999970597215E-4</c:v>
                </c:pt>
                <c:pt idx="390">
                  <c:v>2.7456000025267713E-3</c:v>
                </c:pt>
                <c:pt idx="392">
                  <c:v>1.9979999997303821E-3</c:v>
                </c:pt>
                <c:pt idx="393">
                  <c:v>-2.4683999945409596E-3</c:v>
                </c:pt>
                <c:pt idx="395">
                  <c:v>-2.1600000036414713E-4</c:v>
                </c:pt>
                <c:pt idx="396">
                  <c:v>5.8690000078058802E-3</c:v>
                </c:pt>
                <c:pt idx="397">
                  <c:v>9.8690000086207874E-3</c:v>
                </c:pt>
                <c:pt idx="398">
                  <c:v>3.4218000073451549E-3</c:v>
                </c:pt>
                <c:pt idx="400">
                  <c:v>1.8196000019088387E-3</c:v>
                </c:pt>
                <c:pt idx="402">
                  <c:v>1.4506000079563819E-3</c:v>
                </c:pt>
                <c:pt idx="403">
                  <c:v>4.4506000049295835E-3</c:v>
                </c:pt>
                <c:pt idx="404">
                  <c:v>6.4506000053370371E-3</c:v>
                </c:pt>
                <c:pt idx="405">
                  <c:v>6.4506000053370371E-3</c:v>
                </c:pt>
                <c:pt idx="406">
                  <c:v>8.4506000057444908E-3</c:v>
                </c:pt>
                <c:pt idx="407">
                  <c:v>8.4506000057444908E-3</c:v>
                </c:pt>
                <c:pt idx="408">
                  <c:v>9.4506000095861964E-3</c:v>
                </c:pt>
                <c:pt idx="409">
                  <c:v>1.3450600010401104E-2</c:v>
                </c:pt>
                <c:pt idx="410">
                  <c:v>1.8292000095243566E-3</c:v>
                </c:pt>
                <c:pt idx="411">
                  <c:v>6.0816000041086227E-3</c:v>
                </c:pt>
                <c:pt idx="412">
                  <c:v>6.4698000060161576E-3</c:v>
                </c:pt>
                <c:pt idx="414">
                  <c:v>2.5960000057239085E-3</c:v>
                </c:pt>
                <c:pt idx="415">
                  <c:v>2.8676000001723878E-3</c:v>
                </c:pt>
                <c:pt idx="416">
                  <c:v>-6.1999962781555951E-6</c:v>
                </c:pt>
                <c:pt idx="417">
                  <c:v>9.9380000756355003E-4</c:v>
                </c:pt>
                <c:pt idx="419">
                  <c:v>1.0034000079031102E-3</c:v>
                </c:pt>
                <c:pt idx="421">
                  <c:v>4.6042000030865893E-3</c:v>
                </c:pt>
                <c:pt idx="422">
                  <c:v>9.0460000501479954E-4</c:v>
                </c:pt>
                <c:pt idx="423">
                  <c:v>-2.0569999978761189E-3</c:v>
                </c:pt>
                <c:pt idx="424">
                  <c:v>7.0020000566728413E-4</c:v>
                </c:pt>
                <c:pt idx="425">
                  <c:v>1.3408000013441779E-3</c:v>
                </c:pt>
                <c:pt idx="427">
                  <c:v>5.1076000017928891E-3</c:v>
                </c:pt>
                <c:pt idx="428">
                  <c:v>1.3600000020232983E-3</c:v>
                </c:pt>
                <c:pt idx="429">
                  <c:v>2.3599999985890463E-3</c:v>
                </c:pt>
                <c:pt idx="430">
                  <c:v>3.3600000024307519E-3</c:v>
                </c:pt>
                <c:pt idx="431">
                  <c:v>4.3599999989964999E-3</c:v>
                </c:pt>
                <c:pt idx="432">
                  <c:v>-1.6303999946103431E-3</c:v>
                </c:pt>
                <c:pt idx="433">
                  <c:v>4.495800007134676E-3</c:v>
                </c:pt>
                <c:pt idx="436">
                  <c:v>6.0870000015711412E-3</c:v>
                </c:pt>
                <c:pt idx="437">
                  <c:v>1.5465600001334678E-2</c:v>
                </c:pt>
                <c:pt idx="438">
                  <c:v>3.4752000065054744E-3</c:v>
                </c:pt>
                <c:pt idx="439">
                  <c:v>2.7372000040486455E-3</c:v>
                </c:pt>
                <c:pt idx="440">
                  <c:v>9.9780000891769305E-4</c:v>
                </c:pt>
                <c:pt idx="442">
                  <c:v>4.8030000034486875E-3</c:v>
                </c:pt>
                <c:pt idx="443">
                  <c:v>5.8030000000144355E-3</c:v>
                </c:pt>
                <c:pt idx="445">
                  <c:v>5.1912000053562224E-3</c:v>
                </c:pt>
                <c:pt idx="446">
                  <c:v>3.4532000063336454E-3</c:v>
                </c:pt>
                <c:pt idx="447">
                  <c:v>5.7940000988310203E-4</c:v>
                </c:pt>
                <c:pt idx="449">
                  <c:v>5.4627999998047017E-3</c:v>
                </c:pt>
                <c:pt idx="450">
                  <c:v>2.8510000047390349E-3</c:v>
                </c:pt>
                <c:pt idx="451">
                  <c:v>2.229600002465304E-3</c:v>
                </c:pt>
                <c:pt idx="452">
                  <c:v>1.2488000065786764E-3</c:v>
                </c:pt>
                <c:pt idx="453">
                  <c:v>2.3846000040066428E-3</c:v>
                </c:pt>
                <c:pt idx="454">
                  <c:v>5.4230000023380853E-3</c:v>
                </c:pt>
                <c:pt idx="455">
                  <c:v>2.0900000527035445E-4</c:v>
                </c:pt>
                <c:pt idx="456">
                  <c:v>3.5876000038115308E-3</c:v>
                </c:pt>
                <c:pt idx="457">
                  <c:v>1.0383200002252124E-2</c:v>
                </c:pt>
                <c:pt idx="459">
                  <c:v>1.8578000017441809E-3</c:v>
                </c:pt>
                <c:pt idx="460">
                  <c:v>6.8578000064007938E-3</c:v>
                </c:pt>
                <c:pt idx="463">
                  <c:v>9.8578000033739954E-3</c:v>
                </c:pt>
                <c:pt idx="464">
                  <c:v>1.1198000065633096E-3</c:v>
                </c:pt>
                <c:pt idx="465">
                  <c:v>3.1294000073103234E-3</c:v>
                </c:pt>
                <c:pt idx="466">
                  <c:v>6.129400004283525E-3</c:v>
                </c:pt>
                <c:pt idx="467">
                  <c:v>8.5272000069380738E-3</c:v>
                </c:pt>
                <c:pt idx="468">
                  <c:v>1.0527200007345527E-2</c:v>
                </c:pt>
                <c:pt idx="469">
                  <c:v>6.2844000058248639E-3</c:v>
                </c:pt>
                <c:pt idx="471">
                  <c:v>7.9346000056830235E-3</c:v>
                </c:pt>
                <c:pt idx="472">
                  <c:v>3.0800000022281893E-3</c:v>
                </c:pt>
                <c:pt idx="474">
                  <c:v>4.5860000682296231E-4</c:v>
                </c:pt>
                <c:pt idx="476">
                  <c:v>9.5065999994403683E-3</c:v>
                </c:pt>
                <c:pt idx="477">
                  <c:v>5.8948000005329959E-3</c:v>
                </c:pt>
                <c:pt idx="478">
                  <c:v>-9.405999953742139E-4</c:v>
                </c:pt>
                <c:pt idx="479">
                  <c:v>2.7192000052309595E-3</c:v>
                </c:pt>
                <c:pt idx="480">
                  <c:v>1.0805600002640858E-2</c:v>
                </c:pt>
                <c:pt idx="481">
                  <c:v>-2.1847999960300513E-3</c:v>
                </c:pt>
                <c:pt idx="482">
                  <c:v>5.8152000055997632E-3</c:v>
                </c:pt>
                <c:pt idx="483">
                  <c:v>8.248000085586682E-4</c:v>
                </c:pt>
                <c:pt idx="484">
                  <c:v>2.0824800005357247E-2</c:v>
                </c:pt>
                <c:pt idx="485">
                  <c:v>2.9510000022128224E-3</c:v>
                </c:pt>
                <c:pt idx="486">
                  <c:v>6.2034000075072981E-3</c:v>
                </c:pt>
                <c:pt idx="487">
                  <c:v>6.5916000021388754E-3</c:v>
                </c:pt>
                <c:pt idx="489">
                  <c:v>6.7466000036802143E-3</c:v>
                </c:pt>
                <c:pt idx="490">
                  <c:v>1.1999000002106186E-2</c:v>
                </c:pt>
                <c:pt idx="491">
                  <c:v>-1.6031999984988943E-3</c:v>
                </c:pt>
                <c:pt idx="492">
                  <c:v>6.3968000031309202E-3</c:v>
                </c:pt>
                <c:pt idx="493">
                  <c:v>1.3396800008194987E-2</c:v>
                </c:pt>
                <c:pt idx="494">
                  <c:v>2.4160000029951334E-3</c:v>
                </c:pt>
                <c:pt idx="495">
                  <c:v>-9.2053999978816137E-3</c:v>
                </c:pt>
                <c:pt idx="496">
                  <c:v>-3.2053999966592528E-3</c:v>
                </c:pt>
                <c:pt idx="497">
                  <c:v>9.5902000030037016E-3</c:v>
                </c:pt>
                <c:pt idx="498">
                  <c:v>8.3665999991353601E-3</c:v>
                </c:pt>
                <c:pt idx="499">
                  <c:v>1.430000047548674E-4</c:v>
                </c:pt>
                <c:pt idx="500">
                  <c:v>8.1430000063846819E-3</c:v>
                </c:pt>
                <c:pt idx="501">
                  <c:v>8.1526000067242421E-3</c:v>
                </c:pt>
                <c:pt idx="502">
                  <c:v>7.7149999997345731E-3</c:v>
                </c:pt>
                <c:pt idx="503">
                  <c:v>7.2460000228602439E-4</c:v>
                </c:pt>
                <c:pt idx="504">
                  <c:v>5.5009999996400438E-3</c:v>
                </c:pt>
                <c:pt idx="505">
                  <c:v>9.5010000004549511E-3</c:v>
                </c:pt>
                <c:pt idx="506">
                  <c:v>-1.4893999978085048E-3</c:v>
                </c:pt>
                <c:pt idx="507">
                  <c:v>3.2869999995455146E-3</c:v>
                </c:pt>
                <c:pt idx="508">
                  <c:v>7.0537999999942258E-3</c:v>
                </c:pt>
                <c:pt idx="510">
                  <c:v>5.3158000009716488E-3</c:v>
                </c:pt>
                <c:pt idx="511">
                  <c:v>1.0713600007875357E-2</c:v>
                </c:pt>
                <c:pt idx="512">
                  <c:v>8.8398000007146038E-3</c:v>
                </c:pt>
                <c:pt idx="514">
                  <c:v>4.2184000049019232E-3</c:v>
                </c:pt>
                <c:pt idx="516">
                  <c:v>5.2568000028259121E-3</c:v>
                </c:pt>
                <c:pt idx="517">
                  <c:v>1.1266400004387833E-2</c:v>
                </c:pt>
                <c:pt idx="518">
                  <c:v>9.402200004842598E-3</c:v>
                </c:pt>
                <c:pt idx="519">
                  <c:v>1.5664200000173878E-2</c:v>
                </c:pt>
                <c:pt idx="520">
                  <c:v>9.8096000001532957E-3</c:v>
                </c:pt>
                <c:pt idx="522">
                  <c:v>9.9248000042280182E-3</c:v>
                </c:pt>
                <c:pt idx="523">
                  <c:v>4.5558000056189485E-3</c:v>
                </c:pt>
                <c:pt idx="524">
                  <c:v>1.0944000001472887E-2</c:v>
                </c:pt>
                <c:pt idx="526">
                  <c:v>1.4196399999491405E-2</c:v>
                </c:pt>
                <c:pt idx="527">
                  <c:v>5.3418000024976209E-3</c:v>
                </c:pt>
                <c:pt idx="528">
                  <c:v>3.9920000053825788E-3</c:v>
                </c:pt>
                <c:pt idx="529">
                  <c:v>8.5160000016912818E-3</c:v>
                </c:pt>
                <c:pt idx="530">
                  <c:v>4.7684000091976486E-3</c:v>
                </c:pt>
                <c:pt idx="531">
                  <c:v>9.3994000053498894E-3</c:v>
                </c:pt>
                <c:pt idx="532">
                  <c:v>4.9042000027839094E-3</c:v>
                </c:pt>
                <c:pt idx="534">
                  <c:v>1.7876000056276098E-3</c:v>
                </c:pt>
                <c:pt idx="535">
                  <c:v>4.7876000026008114E-3</c:v>
                </c:pt>
                <c:pt idx="536">
                  <c:v>8.9138000039383769E-3</c:v>
                </c:pt>
                <c:pt idx="538">
                  <c:v>3.6710000058519654E-3</c:v>
                </c:pt>
                <c:pt idx="539">
                  <c:v>8.9234000042779371E-3</c:v>
                </c:pt>
                <c:pt idx="541">
                  <c:v>6.1758000083500519E-3</c:v>
                </c:pt>
                <c:pt idx="542">
                  <c:v>7.3019999981625006E-3</c:v>
                </c:pt>
                <c:pt idx="544">
                  <c:v>1.0709400004998315E-2</c:v>
                </c:pt>
                <c:pt idx="546">
                  <c:v>4.4844000003649853E-3</c:v>
                </c:pt>
                <c:pt idx="547">
                  <c:v>8.4844000011798926E-3</c:v>
                </c:pt>
                <c:pt idx="548">
                  <c:v>1.3872600000468083E-2</c:v>
                </c:pt>
                <c:pt idx="549">
                  <c:v>4.2704000006779097E-3</c:v>
                </c:pt>
                <c:pt idx="551">
                  <c:v>1.0425400003441609E-2</c:v>
                </c:pt>
                <c:pt idx="552">
                  <c:v>1.2677799997618422E-2</c:v>
                </c:pt>
                <c:pt idx="553">
                  <c:v>1.2056400009896606E-2</c:v>
                </c:pt>
                <c:pt idx="555">
                  <c:v>1.043500000378117E-2</c:v>
                </c:pt>
                <c:pt idx="556">
                  <c:v>3.4542000066721812E-3</c:v>
                </c:pt>
                <c:pt idx="557">
                  <c:v>1.2580400005390402E-2</c:v>
                </c:pt>
                <c:pt idx="559">
                  <c:v>9.4638000082341023E-3</c:v>
                </c:pt>
                <c:pt idx="560">
                  <c:v>1.0230599997157697E-2</c:v>
                </c:pt>
                <c:pt idx="561">
                  <c:v>1.0609200006001629E-2</c:v>
                </c:pt>
                <c:pt idx="564">
                  <c:v>9.6188000024994835E-3</c:v>
                </c:pt>
                <c:pt idx="565">
                  <c:v>9.2594000016106293E-3</c:v>
                </c:pt>
                <c:pt idx="567">
                  <c:v>1.2395200006722007E-2</c:v>
                </c:pt>
                <c:pt idx="568">
                  <c:v>8.7930000008782372E-3</c:v>
                </c:pt>
                <c:pt idx="569">
                  <c:v>1.1055000002670567E-2</c:v>
                </c:pt>
                <c:pt idx="570">
                  <c:v>7.812199997715652E-3</c:v>
                </c:pt>
                <c:pt idx="571">
                  <c:v>6.3842000090517104E-3</c:v>
                </c:pt>
                <c:pt idx="573">
                  <c:v>8.7134000059450045E-3</c:v>
                </c:pt>
                <c:pt idx="574">
                  <c:v>7.9658000031486154E-3</c:v>
                </c:pt>
                <c:pt idx="575">
                  <c:v>1.996579999831738E-2</c:v>
                </c:pt>
                <c:pt idx="577">
                  <c:v>9.7230000028503127E-3</c:v>
                </c:pt>
                <c:pt idx="579">
                  <c:v>7.5090000027557835E-3</c:v>
                </c:pt>
                <c:pt idx="581">
                  <c:v>1.2887600001704413E-2</c:v>
                </c:pt>
                <c:pt idx="582">
                  <c:v>1.5140000003157184E-2</c:v>
                </c:pt>
                <c:pt idx="583">
                  <c:v>9.2854000031366013E-3</c:v>
                </c:pt>
                <c:pt idx="585">
                  <c:v>1.091640000231564E-2</c:v>
                </c:pt>
                <c:pt idx="587">
                  <c:v>7.9452000063611194E-3</c:v>
                </c:pt>
                <c:pt idx="588">
                  <c:v>1.6945200004556682E-2</c:v>
                </c:pt>
                <c:pt idx="589">
                  <c:v>1.2071400000422727E-2</c:v>
                </c:pt>
                <c:pt idx="590">
                  <c:v>1.874080000561662E-2</c:v>
                </c:pt>
                <c:pt idx="591">
                  <c:v>8.1194000085815787E-3</c:v>
                </c:pt>
                <c:pt idx="592">
                  <c:v>1.5293600001314189E-2</c:v>
                </c:pt>
                <c:pt idx="593">
                  <c:v>1.5215400002489332E-2</c:v>
                </c:pt>
                <c:pt idx="594">
                  <c:v>1.5477400003874209E-2</c:v>
                </c:pt>
                <c:pt idx="595">
                  <c:v>1.5263400004187133E-2</c:v>
                </c:pt>
                <c:pt idx="596">
                  <c:v>8.0205999984173104E-3</c:v>
                </c:pt>
                <c:pt idx="597">
                  <c:v>9.0398000102140941E-3</c:v>
                </c:pt>
                <c:pt idx="598">
                  <c:v>1.2797000003047287E-2</c:v>
                </c:pt>
                <c:pt idx="599">
                  <c:v>1.9049400005314965E-2</c:v>
                </c:pt>
                <c:pt idx="600">
                  <c:v>1.2806600003386848E-2</c:v>
                </c:pt>
                <c:pt idx="602">
                  <c:v>1.5194800005701836E-2</c:v>
                </c:pt>
                <c:pt idx="603">
                  <c:v>1.4204400002199691E-2</c:v>
                </c:pt>
                <c:pt idx="605">
                  <c:v>1.046640000276966E-2</c:v>
                </c:pt>
                <c:pt idx="606">
                  <c:v>9.9808000013581477E-3</c:v>
                </c:pt>
                <c:pt idx="608">
                  <c:v>1.3000000006286427E-2</c:v>
                </c:pt>
                <c:pt idx="609">
                  <c:v>1.6757200006395578E-2</c:v>
                </c:pt>
                <c:pt idx="610">
                  <c:v>1.603840000461787E-2</c:v>
                </c:pt>
                <c:pt idx="611">
                  <c:v>1.3174200008506887E-2</c:v>
                </c:pt>
                <c:pt idx="613">
                  <c:v>1.3426600002276246E-2</c:v>
                </c:pt>
                <c:pt idx="614">
                  <c:v>9.5624000023235567E-3</c:v>
                </c:pt>
                <c:pt idx="616">
                  <c:v>1.1600800004089251E-2</c:v>
                </c:pt>
                <c:pt idx="617">
                  <c:v>1.2600800007930957E-2</c:v>
                </c:pt>
                <c:pt idx="618">
                  <c:v>1.6600800008745864E-2</c:v>
                </c:pt>
                <c:pt idx="619">
                  <c:v>2.8386800004227553E-2</c:v>
                </c:pt>
                <c:pt idx="620">
                  <c:v>1.9949200002884027E-2</c:v>
                </c:pt>
                <c:pt idx="621">
                  <c:v>2.7160000026924536E-3</c:v>
                </c:pt>
                <c:pt idx="622">
                  <c:v>1.7880599996715318E-2</c:v>
                </c:pt>
                <c:pt idx="624">
                  <c:v>1.3142600007995497E-2</c:v>
                </c:pt>
                <c:pt idx="625">
                  <c:v>2.0530800000415184E-2</c:v>
                </c:pt>
                <c:pt idx="626">
                  <c:v>1.706440000270959E-2</c:v>
                </c:pt>
                <c:pt idx="627">
                  <c:v>1.2316800006374251E-2</c:v>
                </c:pt>
                <c:pt idx="628">
                  <c:v>1.8112400000973139E-2</c:v>
                </c:pt>
                <c:pt idx="629">
                  <c:v>1.2286600001971237E-2</c:v>
                </c:pt>
                <c:pt idx="630">
                  <c:v>1.9023200009542052E-2</c:v>
                </c:pt>
                <c:pt idx="631">
                  <c:v>3.0430600003455766E-2</c:v>
                </c:pt>
                <c:pt idx="632">
                  <c:v>2.2818800003733486E-2</c:v>
                </c:pt>
                <c:pt idx="633">
                  <c:v>2.4576000003435183E-2</c:v>
                </c:pt>
                <c:pt idx="636">
                  <c:v>2.1954600008029956E-2</c:v>
                </c:pt>
                <c:pt idx="637">
                  <c:v>1.9604799999797251E-2</c:v>
                </c:pt>
                <c:pt idx="638">
                  <c:v>1.6983400004392024E-2</c:v>
                </c:pt>
                <c:pt idx="640">
                  <c:v>1.8148000002838671E-2</c:v>
                </c:pt>
                <c:pt idx="642">
                  <c:v>2.4536200005968567E-2</c:v>
                </c:pt>
                <c:pt idx="644">
                  <c:v>2.3798200003511738E-2</c:v>
                </c:pt>
                <c:pt idx="645">
                  <c:v>1.5584200002194848E-2</c:v>
                </c:pt>
                <c:pt idx="646">
                  <c:v>2.1982000005664304E-2</c:v>
                </c:pt>
                <c:pt idx="647">
                  <c:v>1.9320800005516503E-2</c:v>
                </c:pt>
                <c:pt idx="648">
                  <c:v>1.9320800005516503E-2</c:v>
                </c:pt>
                <c:pt idx="649">
                  <c:v>2.3854400002164766E-2</c:v>
                </c:pt>
                <c:pt idx="650">
                  <c:v>2.3854400002164766E-2</c:v>
                </c:pt>
                <c:pt idx="652">
                  <c:v>2.3864000009780284E-2</c:v>
                </c:pt>
                <c:pt idx="653">
                  <c:v>2.3864000009780284E-2</c:v>
                </c:pt>
                <c:pt idx="655">
                  <c:v>2.7126000008138362E-2</c:v>
                </c:pt>
                <c:pt idx="656">
                  <c:v>2.7126000008138362E-2</c:v>
                </c:pt>
                <c:pt idx="657">
                  <c:v>2.6504600005864631E-2</c:v>
                </c:pt>
                <c:pt idx="658">
                  <c:v>2.6504600005864631E-2</c:v>
                </c:pt>
                <c:pt idx="660">
                  <c:v>2.303820000088308E-2</c:v>
                </c:pt>
                <c:pt idx="661">
                  <c:v>2.303820000088308E-2</c:v>
                </c:pt>
                <c:pt idx="662">
                  <c:v>3.3669200005533639E-2</c:v>
                </c:pt>
                <c:pt idx="663">
                  <c:v>3.3669200005533639E-2</c:v>
                </c:pt>
                <c:pt idx="664">
                  <c:v>3.0921600002329797E-2</c:v>
                </c:pt>
                <c:pt idx="665">
                  <c:v>3.0921600002329797E-2</c:v>
                </c:pt>
                <c:pt idx="666">
                  <c:v>2.6843400002690032E-2</c:v>
                </c:pt>
                <c:pt idx="667">
                  <c:v>2.6843400002690032E-2</c:v>
                </c:pt>
                <c:pt idx="669">
                  <c:v>3.48400000075344E-3</c:v>
                </c:pt>
                <c:pt idx="670">
                  <c:v>4.4840000045951456E-3</c:v>
                </c:pt>
                <c:pt idx="671">
                  <c:v>1.248400000622496E-2</c:v>
                </c:pt>
                <c:pt idx="672">
                  <c:v>1.6484000007039867E-2</c:v>
                </c:pt>
                <c:pt idx="673">
                  <c:v>1.9484000004013069E-2</c:v>
                </c:pt>
                <c:pt idx="674">
                  <c:v>2.8484000002208631E-2</c:v>
                </c:pt>
                <c:pt idx="675">
                  <c:v>3.4484000003430992E-2</c:v>
                </c:pt>
                <c:pt idx="676">
                  <c:v>2.5881800000206567E-2</c:v>
                </c:pt>
                <c:pt idx="677">
                  <c:v>2.5415399999474175E-2</c:v>
                </c:pt>
                <c:pt idx="679">
                  <c:v>0</c:v>
                </c:pt>
                <c:pt idx="680">
                  <c:v>2.5180800002999604E-2</c:v>
                </c:pt>
                <c:pt idx="681">
                  <c:v>2.7811800006020349E-2</c:v>
                </c:pt>
                <c:pt idx="682">
                  <c:v>3.1345400006102864E-2</c:v>
                </c:pt>
                <c:pt idx="684">
                  <c:v>3.4597800004121382E-2</c:v>
                </c:pt>
                <c:pt idx="686">
                  <c:v>3.0743200004508253E-2</c:v>
                </c:pt>
                <c:pt idx="688">
                  <c:v>3.2324800005881116E-2</c:v>
                </c:pt>
                <c:pt idx="689">
                  <c:v>3.3324800002446864E-2</c:v>
                </c:pt>
                <c:pt idx="691">
                  <c:v>3.045100000599632E-2</c:v>
                </c:pt>
                <c:pt idx="692">
                  <c:v>2.9751400004897732E-2</c:v>
                </c:pt>
                <c:pt idx="694">
                  <c:v>3.4012000003713183E-2</c:v>
                </c:pt>
                <c:pt idx="696">
                  <c:v>3.6428999999770895E-2</c:v>
                </c:pt>
                <c:pt idx="697">
                  <c:v>4.2582600006426219E-2</c:v>
                </c:pt>
                <c:pt idx="699">
                  <c:v>3.832880000845762E-2</c:v>
                </c:pt>
                <c:pt idx="701">
                  <c:v>3.2726600002206396E-2</c:v>
                </c:pt>
                <c:pt idx="702">
                  <c:v>4.1726600000401959E-2</c:v>
                </c:pt>
                <c:pt idx="704">
                  <c:v>3.9522200007922947E-2</c:v>
                </c:pt>
                <c:pt idx="705">
                  <c:v>4.3424800001957919E-2</c:v>
                </c:pt>
                <c:pt idx="707">
                  <c:v>4.2492000000493135E-2</c:v>
                </c:pt>
                <c:pt idx="708">
                  <c:v>3.75112000037916E-2</c:v>
                </c:pt>
                <c:pt idx="709">
                  <c:v>3.5073600003670435E-2</c:v>
                </c:pt>
                <c:pt idx="710">
                  <c:v>4.2626399997971021E-2</c:v>
                </c:pt>
                <c:pt idx="713">
                  <c:v>4.5383600008790381E-2</c:v>
                </c:pt>
                <c:pt idx="715">
                  <c:v>4.0791000006720424E-2</c:v>
                </c:pt>
                <c:pt idx="717">
                  <c:v>4.4062599998142105E-2</c:v>
                </c:pt>
                <c:pt idx="718">
                  <c:v>4.6062599998549558E-2</c:v>
                </c:pt>
                <c:pt idx="719">
                  <c:v>4.2072200005350169E-2</c:v>
                </c:pt>
                <c:pt idx="720">
                  <c:v>4.6207999999751337E-2</c:v>
                </c:pt>
                <c:pt idx="721">
                  <c:v>4.3993999999656808E-2</c:v>
                </c:pt>
                <c:pt idx="723">
                  <c:v>4.6168200002284721E-2</c:v>
                </c:pt>
                <c:pt idx="725">
                  <c:v>3.9828000008128583E-2</c:v>
                </c:pt>
                <c:pt idx="726">
                  <c:v>4.5604400002048351E-2</c:v>
                </c:pt>
                <c:pt idx="727">
                  <c:v>4.5467199997801799E-2</c:v>
                </c:pt>
                <c:pt idx="729">
                  <c:v>5.3719600007752888E-2</c:v>
                </c:pt>
                <c:pt idx="731">
                  <c:v>4.910780000500381E-2</c:v>
                </c:pt>
                <c:pt idx="732">
                  <c:v>3.7757999998575542E-2</c:v>
                </c:pt>
                <c:pt idx="733">
                  <c:v>5.4146200003742706E-2</c:v>
                </c:pt>
                <c:pt idx="734">
                  <c:v>5.4543999998713844E-2</c:v>
                </c:pt>
                <c:pt idx="735">
                  <c:v>5.3941800004395191E-2</c:v>
                </c:pt>
                <c:pt idx="736">
                  <c:v>4.9494600003527012E-2</c:v>
                </c:pt>
                <c:pt idx="737">
                  <c:v>5.6125600000086706E-2</c:v>
                </c:pt>
                <c:pt idx="738">
                  <c:v>4.9902000006113667E-2</c:v>
                </c:pt>
                <c:pt idx="739">
                  <c:v>5.3902000006928574E-2</c:v>
                </c:pt>
                <c:pt idx="741">
                  <c:v>5.5426000006264076E-2</c:v>
                </c:pt>
                <c:pt idx="742">
                  <c:v>4.443560000800062E-2</c:v>
                </c:pt>
                <c:pt idx="745">
                  <c:v>5.3036400007840712E-2</c:v>
                </c:pt>
                <c:pt idx="747">
                  <c:v>5.6191399999079295E-2</c:v>
                </c:pt>
                <c:pt idx="749">
                  <c:v>5.6229800007713493E-2</c:v>
                </c:pt>
                <c:pt idx="752">
                  <c:v>5.2239399999962188E-2</c:v>
                </c:pt>
                <c:pt idx="753">
                  <c:v>5.2161200001137331E-2</c:v>
                </c:pt>
                <c:pt idx="754">
                  <c:v>6.192659999942407E-2</c:v>
                </c:pt>
                <c:pt idx="756">
                  <c:v>5.5644000000029337E-2</c:v>
                </c:pt>
                <c:pt idx="758">
                  <c:v>5.4663200004142709E-2</c:v>
                </c:pt>
                <c:pt idx="760">
                  <c:v>5.5546600007801317E-2</c:v>
                </c:pt>
                <c:pt idx="762">
                  <c:v>5.2070600002480205E-2</c:v>
                </c:pt>
                <c:pt idx="763">
                  <c:v>5.383740000979742E-2</c:v>
                </c:pt>
                <c:pt idx="765">
                  <c:v>5.4497200006153435E-2</c:v>
                </c:pt>
                <c:pt idx="766">
                  <c:v>5.4497200006153435E-2</c:v>
                </c:pt>
                <c:pt idx="767">
                  <c:v>5.6497200006560888E-2</c:v>
                </c:pt>
                <c:pt idx="768">
                  <c:v>5.6021200005488936E-2</c:v>
                </c:pt>
                <c:pt idx="771">
                  <c:v>5.7816800006548874E-2</c:v>
                </c:pt>
                <c:pt idx="772">
                  <c:v>5.4457400001410861E-2</c:v>
                </c:pt>
                <c:pt idx="773">
                  <c:v>5.7417600000917446E-2</c:v>
                </c:pt>
                <c:pt idx="774">
                  <c:v>5.5932000010216143E-2</c:v>
                </c:pt>
                <c:pt idx="776">
                  <c:v>5.6951200007461011E-2</c:v>
                </c:pt>
                <c:pt idx="779">
                  <c:v>5.2203600003849715E-2</c:v>
                </c:pt>
                <c:pt idx="780">
                  <c:v>5.720360000123037E-2</c:v>
                </c:pt>
                <c:pt idx="781">
                  <c:v>5.8960800000932068E-2</c:v>
                </c:pt>
                <c:pt idx="784">
                  <c:v>5.5756400004611351E-2</c:v>
                </c:pt>
                <c:pt idx="785">
                  <c:v>5.4134999998495914E-2</c:v>
                </c:pt>
                <c:pt idx="786">
                  <c:v>6.0397000001103152E-2</c:v>
                </c:pt>
                <c:pt idx="787">
                  <c:v>5.9552000006078742E-2</c:v>
                </c:pt>
                <c:pt idx="788">
                  <c:v>6.0183000001416076E-2</c:v>
                </c:pt>
                <c:pt idx="789">
                  <c:v>5.6512200004362967E-2</c:v>
                </c:pt>
                <c:pt idx="790">
                  <c:v>6.5510799999174196E-2</c:v>
                </c:pt>
                <c:pt idx="791">
                  <c:v>5.9656200006429572E-2</c:v>
                </c:pt>
                <c:pt idx="792">
                  <c:v>6.1656200006837025E-2</c:v>
                </c:pt>
                <c:pt idx="793">
                  <c:v>6.6228200004843529E-2</c:v>
                </c:pt>
                <c:pt idx="794">
                  <c:v>6.5237800001341384E-2</c:v>
                </c:pt>
                <c:pt idx="795">
                  <c:v>6.2490200005413499E-2</c:v>
                </c:pt>
                <c:pt idx="797">
                  <c:v>6.2739799999690149E-2</c:v>
                </c:pt>
                <c:pt idx="798">
                  <c:v>6.3118400001258124E-2</c:v>
                </c:pt>
                <c:pt idx="799">
                  <c:v>6.6525800000817981E-2</c:v>
                </c:pt>
                <c:pt idx="800">
                  <c:v>6.3904400005412754E-2</c:v>
                </c:pt>
                <c:pt idx="802">
                  <c:v>6.9904400006635115E-2</c:v>
                </c:pt>
                <c:pt idx="803">
                  <c:v>6.8321400001877919E-2</c:v>
                </c:pt>
                <c:pt idx="804">
                  <c:v>6.7107400005625095E-2</c:v>
                </c:pt>
                <c:pt idx="805">
                  <c:v>6.6486000003351364E-2</c:v>
                </c:pt>
                <c:pt idx="806">
                  <c:v>7.0427000006020535E-2</c:v>
                </c:pt>
                <c:pt idx="807">
                  <c:v>6.1465400009183213E-2</c:v>
                </c:pt>
                <c:pt idx="812">
                  <c:v>6.518280000454979E-2</c:v>
                </c:pt>
                <c:pt idx="813">
                  <c:v>6.6075800001272E-2</c:v>
                </c:pt>
                <c:pt idx="814">
                  <c:v>6.6075800001272E-2</c:v>
                </c:pt>
                <c:pt idx="815">
                  <c:v>6.5619000008155126E-2</c:v>
                </c:pt>
                <c:pt idx="817">
                  <c:v>7.6424200000474229E-2</c:v>
                </c:pt>
                <c:pt idx="818">
                  <c:v>7.243380000727484E-2</c:v>
                </c:pt>
                <c:pt idx="823">
                  <c:v>7.3518800003512297E-2</c:v>
                </c:pt>
                <c:pt idx="826">
                  <c:v>7.6081200000771787E-2</c:v>
                </c:pt>
                <c:pt idx="827">
                  <c:v>7.8244399999675807E-2</c:v>
                </c:pt>
                <c:pt idx="829">
                  <c:v>8.2049600008758716E-2</c:v>
                </c:pt>
                <c:pt idx="833">
                  <c:v>7.7204599998367485E-2</c:v>
                </c:pt>
                <c:pt idx="834">
                  <c:v>7.7583199999935459E-2</c:v>
                </c:pt>
                <c:pt idx="835">
                  <c:v>8.1583200000750367E-2</c:v>
                </c:pt>
                <c:pt idx="836">
                  <c:v>7.6592800003709272E-2</c:v>
                </c:pt>
                <c:pt idx="838">
                  <c:v>8.211680000385968E-2</c:v>
                </c:pt>
                <c:pt idx="839">
                  <c:v>7.3562600002333056E-2</c:v>
                </c:pt>
                <c:pt idx="842">
                  <c:v>8.3366400001978036E-2</c:v>
                </c:pt>
                <c:pt idx="843">
                  <c:v>8.0871200007095467E-2</c:v>
                </c:pt>
                <c:pt idx="844">
                  <c:v>8.450220000668196E-2</c:v>
                </c:pt>
                <c:pt idx="845">
                  <c:v>8.088080000015907E-2</c:v>
                </c:pt>
                <c:pt idx="848">
                  <c:v>7.7890400003525428E-2</c:v>
                </c:pt>
                <c:pt idx="850">
                  <c:v>7.9278600009274669E-2</c:v>
                </c:pt>
                <c:pt idx="853">
                  <c:v>8.0452800000784919E-2</c:v>
                </c:pt>
                <c:pt idx="854">
                  <c:v>7.824840000102995E-2</c:v>
                </c:pt>
                <c:pt idx="855">
                  <c:v>8.2646199996815994E-2</c:v>
                </c:pt>
                <c:pt idx="875">
                  <c:v>9.4062999996822327E-2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A2-4F9D-AF7A-26E2342C1657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plus>
            <c:minus>
              <c:numRef>
                <c:f>'Active 2'!$D$21:$D$21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2'!$J$21:$J$1886</c:f>
              <c:numCache>
                <c:formatCode>General</c:formatCode>
                <c:ptCount val="1866"/>
                <c:pt idx="22">
                  <c:v>-1.9816599993646378E-2</c:v>
                </c:pt>
                <c:pt idx="32">
                  <c:v>-1.8787199995131232E-2</c:v>
                </c:pt>
                <c:pt idx="43">
                  <c:v>-2.5712799993925728E-2</c:v>
                </c:pt>
                <c:pt idx="44">
                  <c:v>-2.9581800001324154E-2</c:v>
                </c:pt>
                <c:pt idx="45">
                  <c:v>-2.5098999998590443E-2</c:v>
                </c:pt>
                <c:pt idx="50">
                  <c:v>-2.1034599994891323E-2</c:v>
                </c:pt>
                <c:pt idx="52">
                  <c:v>-1.1850799994135741E-2</c:v>
                </c:pt>
                <c:pt idx="55">
                  <c:v>-2.1329600000171922E-2</c:v>
                </c:pt>
                <c:pt idx="56">
                  <c:v>-2.3319999992963858E-2</c:v>
                </c:pt>
                <c:pt idx="58">
                  <c:v>-2.3641399995540269E-2</c:v>
                </c:pt>
                <c:pt idx="59">
                  <c:v>-1.7445799996494316E-2</c:v>
                </c:pt>
                <c:pt idx="60">
                  <c:v>-2.7747999993152916E-2</c:v>
                </c:pt>
                <c:pt idx="62">
                  <c:v>-2.5573799997800961E-2</c:v>
                </c:pt>
                <c:pt idx="64">
                  <c:v>-2.4662999996508006E-2</c:v>
                </c:pt>
                <c:pt idx="67">
                  <c:v>-1.7274799996812362E-2</c:v>
                </c:pt>
                <c:pt idx="73">
                  <c:v>-6.2363999895751476E-3</c:v>
                </c:pt>
                <c:pt idx="74">
                  <c:v>-1.7857799990451895E-2</c:v>
                </c:pt>
                <c:pt idx="75">
                  <c:v>-1.9479199996567331E-2</c:v>
                </c:pt>
                <c:pt idx="76">
                  <c:v>-2.0848200001637451E-2</c:v>
                </c:pt>
                <c:pt idx="79">
                  <c:v>-2.4838599994836841E-2</c:v>
                </c:pt>
                <c:pt idx="80">
                  <c:v>-1.6450399991299491E-2</c:v>
                </c:pt>
                <c:pt idx="82">
                  <c:v>-2.9276200002641417E-2</c:v>
                </c:pt>
                <c:pt idx="86">
                  <c:v>-1.6266599996015429E-2</c:v>
                </c:pt>
                <c:pt idx="92">
                  <c:v>-1.705059999221703E-2</c:v>
                </c:pt>
                <c:pt idx="93">
                  <c:v>-2.2540999998454936E-2</c:v>
                </c:pt>
                <c:pt idx="94">
                  <c:v>-1.8774199998006225E-2</c:v>
                </c:pt>
                <c:pt idx="95">
                  <c:v>-2.574540000205161E-2</c:v>
                </c:pt>
                <c:pt idx="96">
                  <c:v>-1.974540000082925E-2</c:v>
                </c:pt>
                <c:pt idx="101">
                  <c:v>-1.1457399996288586E-2</c:v>
                </c:pt>
                <c:pt idx="103">
                  <c:v>-1.497459999518469E-2</c:v>
                </c:pt>
                <c:pt idx="104">
                  <c:v>-1.6586399993684608E-2</c:v>
                </c:pt>
                <c:pt idx="105">
                  <c:v>-1.6198199999053031E-2</c:v>
                </c:pt>
                <c:pt idx="106">
                  <c:v>-1.5188599994871765E-2</c:v>
                </c:pt>
                <c:pt idx="107">
                  <c:v>-1.8178999991505407E-2</c:v>
                </c:pt>
                <c:pt idx="108">
                  <c:v>-1.8169399998441804E-2</c:v>
                </c:pt>
                <c:pt idx="109">
                  <c:v>-1.5781199996126816E-2</c:v>
                </c:pt>
                <c:pt idx="110">
                  <c:v>-1.6392999998060986E-2</c:v>
                </c:pt>
                <c:pt idx="113">
                  <c:v>-1.1269599992374424E-2</c:v>
                </c:pt>
                <c:pt idx="120">
                  <c:v>-1.5881399995123502E-2</c:v>
                </c:pt>
                <c:pt idx="121">
                  <c:v>-1.7502800001238938E-2</c:v>
                </c:pt>
                <c:pt idx="122">
                  <c:v>-2.8493199999502394E-2</c:v>
                </c:pt>
                <c:pt idx="123">
                  <c:v>-1.4095400001679081E-2</c:v>
                </c:pt>
                <c:pt idx="124">
                  <c:v>-1.4095400001679081E-2</c:v>
                </c:pt>
                <c:pt idx="125">
                  <c:v>-1.6085799994471017E-2</c:v>
                </c:pt>
                <c:pt idx="128">
                  <c:v>-1.780739999958314E-2</c:v>
                </c:pt>
                <c:pt idx="134">
                  <c:v>-1.6419200001109857E-2</c:v>
                </c:pt>
                <c:pt idx="135">
                  <c:v>-1.478819999465486E-2</c:v>
                </c:pt>
                <c:pt idx="136">
                  <c:v>-1.0399999999208376E-2</c:v>
                </c:pt>
                <c:pt idx="137">
                  <c:v>-1.7390399996656924E-2</c:v>
                </c:pt>
                <c:pt idx="138">
                  <c:v>-1.4633200000389479E-2</c:v>
                </c:pt>
                <c:pt idx="187">
                  <c:v>-3.4085999941453338E-3</c:v>
                </c:pt>
                <c:pt idx="230">
                  <c:v>-1.8155999932787381E-3</c:v>
                </c:pt>
                <c:pt idx="322">
                  <c:v>0</c:v>
                </c:pt>
                <c:pt idx="796">
                  <c:v>6.3775200003874488E-2</c:v>
                </c:pt>
                <c:pt idx="809">
                  <c:v>7.2882400003436487E-2</c:v>
                </c:pt>
                <c:pt idx="811">
                  <c:v>6.8747000004805159E-2</c:v>
                </c:pt>
                <c:pt idx="819">
                  <c:v>7.2034999997413252E-2</c:v>
                </c:pt>
                <c:pt idx="822">
                  <c:v>7.1454200005973689E-2</c:v>
                </c:pt>
                <c:pt idx="824">
                  <c:v>7.6916600002732594E-2</c:v>
                </c:pt>
                <c:pt idx="860">
                  <c:v>8.8167400004749652E-2</c:v>
                </c:pt>
                <c:pt idx="887">
                  <c:v>0.10476740000740392</c:v>
                </c:pt>
                <c:pt idx="897">
                  <c:v>0.11735600000247359</c:v>
                </c:pt>
                <c:pt idx="900">
                  <c:v>0.1212872000032803</c:v>
                </c:pt>
                <c:pt idx="901">
                  <c:v>0.12220420000085142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A2-4F9D-AF7A-26E2342C1657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2'!$K$21:$K$1886</c:f>
              <c:numCache>
                <c:formatCode>General</c:formatCode>
                <c:ptCount val="1866"/>
                <c:pt idx="162">
                  <c:v>-1.4632199992774986E-2</c:v>
                </c:pt>
                <c:pt idx="171">
                  <c:v>-4.7675999958300963E-3</c:v>
                </c:pt>
                <c:pt idx="173">
                  <c:v>-8.5089999920455739E-3</c:v>
                </c:pt>
                <c:pt idx="176">
                  <c:v>-5.2202000006218441E-3</c:v>
                </c:pt>
                <c:pt idx="177">
                  <c:v>-4.9415999965276569E-3</c:v>
                </c:pt>
                <c:pt idx="180">
                  <c:v>-8.3633999965968542E-3</c:v>
                </c:pt>
                <c:pt idx="192">
                  <c:v>-2.6321999976062216E-3</c:v>
                </c:pt>
                <c:pt idx="198">
                  <c:v>3.8579999818466604E-4</c:v>
                </c:pt>
                <c:pt idx="205">
                  <c:v>-8.72199991135858E-4</c:v>
                </c:pt>
                <c:pt idx="210">
                  <c:v>-8.8839999807532877E-4</c:v>
                </c:pt>
                <c:pt idx="214">
                  <c:v>2.829800003382843E-3</c:v>
                </c:pt>
                <c:pt idx="216">
                  <c:v>-8.6379999993368983E-4</c:v>
                </c:pt>
                <c:pt idx="223">
                  <c:v>1.2356000079307705E-3</c:v>
                </c:pt>
                <c:pt idx="227">
                  <c:v>9.2538000026252121E-3</c:v>
                </c:pt>
                <c:pt idx="228">
                  <c:v>4.1340000461786985E-4</c:v>
                </c:pt>
                <c:pt idx="234">
                  <c:v>8.9399999706074595E-4</c:v>
                </c:pt>
                <c:pt idx="237">
                  <c:v>6.4250000068568625E-3</c:v>
                </c:pt>
                <c:pt idx="240">
                  <c:v>-2.7199996111448854E-5</c:v>
                </c:pt>
                <c:pt idx="304">
                  <c:v>7.0780000532977283E-4</c:v>
                </c:pt>
                <c:pt idx="306">
                  <c:v>3.0760000081500039E-3</c:v>
                </c:pt>
                <c:pt idx="312">
                  <c:v>-5.1706000012927689E-3</c:v>
                </c:pt>
                <c:pt idx="316">
                  <c:v>-5.2639999921666458E-3</c:v>
                </c:pt>
                <c:pt idx="318">
                  <c:v>4.8041999980341643E-3</c:v>
                </c:pt>
                <c:pt idx="319">
                  <c:v>-3.3391999968443997E-3</c:v>
                </c:pt>
                <c:pt idx="324">
                  <c:v>3.3572000029380433E-3</c:v>
                </c:pt>
                <c:pt idx="328">
                  <c:v>-7.5659999856725335E-4</c:v>
                </c:pt>
                <c:pt idx="332">
                  <c:v>1.2130000031902455E-3</c:v>
                </c:pt>
                <c:pt idx="337">
                  <c:v>2.7909999989788048E-3</c:v>
                </c:pt>
                <c:pt idx="340">
                  <c:v>-2.640799997607246E-3</c:v>
                </c:pt>
                <c:pt idx="342">
                  <c:v>1.6688000032445416E-3</c:v>
                </c:pt>
                <c:pt idx="344">
                  <c:v>3.7360000060289167E-3</c:v>
                </c:pt>
                <c:pt idx="347">
                  <c:v>5.5965999999898486E-3</c:v>
                </c:pt>
                <c:pt idx="349">
                  <c:v>7.3238000040873885E-3</c:v>
                </c:pt>
                <c:pt idx="352">
                  <c:v>9.040000441018492E-5</c:v>
                </c:pt>
                <c:pt idx="355">
                  <c:v>-6.6140000126324594E-4</c:v>
                </c:pt>
                <c:pt idx="359">
                  <c:v>3.2546000002184883E-3</c:v>
                </c:pt>
                <c:pt idx="369">
                  <c:v>6.198000002768822E-3</c:v>
                </c:pt>
                <c:pt idx="374">
                  <c:v>-4.6660000007250346E-3</c:v>
                </c:pt>
                <c:pt idx="380">
                  <c:v>5.8080000599147752E-4</c:v>
                </c:pt>
                <c:pt idx="382">
                  <c:v>-8.1617999967420474E-3</c:v>
                </c:pt>
                <c:pt idx="386">
                  <c:v>1.4960000044084154E-3</c:v>
                </c:pt>
                <c:pt idx="388">
                  <c:v>-7.3854000002029352E-3</c:v>
                </c:pt>
                <c:pt idx="391">
                  <c:v>3.4456000066711567E-3</c:v>
                </c:pt>
                <c:pt idx="394">
                  <c:v>-2.1683999948436394E-3</c:v>
                </c:pt>
                <c:pt idx="399">
                  <c:v>6.2718000044696964E-3</c:v>
                </c:pt>
                <c:pt idx="401">
                  <c:v>5.6196000005002134E-3</c:v>
                </c:pt>
                <c:pt idx="413">
                  <c:v>5.9600000531645492E-4</c:v>
                </c:pt>
                <c:pt idx="418">
                  <c:v>1.0938000050373375E-3</c:v>
                </c:pt>
                <c:pt idx="420">
                  <c:v>2.4034000089159235E-3</c:v>
                </c:pt>
                <c:pt idx="426">
                  <c:v>4.6376000027521513E-3</c:v>
                </c:pt>
                <c:pt idx="434">
                  <c:v>4.5458000022335909E-3</c:v>
                </c:pt>
                <c:pt idx="435">
                  <c:v>9.0540000383043662E-4</c:v>
                </c:pt>
                <c:pt idx="441">
                  <c:v>5.4978000043774955E-3</c:v>
                </c:pt>
                <c:pt idx="444">
                  <c:v>1.0003000003052875E-2</c:v>
                </c:pt>
                <c:pt idx="448">
                  <c:v>2.0994000078644603E-3</c:v>
                </c:pt>
                <c:pt idx="458">
                  <c:v>-1.3421999974525534E-3</c:v>
                </c:pt>
                <c:pt idx="461">
                  <c:v>6.9178000048850663E-3</c:v>
                </c:pt>
                <c:pt idx="462">
                  <c:v>9.6078000060515478E-3</c:v>
                </c:pt>
                <c:pt idx="470">
                  <c:v>9.154400002444163E-3</c:v>
                </c:pt>
                <c:pt idx="473">
                  <c:v>3.5900000075343996E-3</c:v>
                </c:pt>
                <c:pt idx="475">
                  <c:v>5.5860000429674983E-4</c:v>
                </c:pt>
                <c:pt idx="488">
                  <c:v>5.5566000010003336E-3</c:v>
                </c:pt>
                <c:pt idx="509">
                  <c:v>7.503799999540206E-3</c:v>
                </c:pt>
                <c:pt idx="513">
                  <c:v>9.8397999972803518E-3</c:v>
                </c:pt>
                <c:pt idx="515">
                  <c:v>5.448400006571319E-3</c:v>
                </c:pt>
                <c:pt idx="521">
                  <c:v>1.0909600001468789E-2</c:v>
                </c:pt>
                <c:pt idx="525">
                  <c:v>1.5384000005724374E-2</c:v>
                </c:pt>
                <c:pt idx="533">
                  <c:v>6.3042000037967227E-3</c:v>
                </c:pt>
                <c:pt idx="537">
                  <c:v>1.2113800010411069E-2</c:v>
                </c:pt>
                <c:pt idx="540">
                  <c:v>1.0003399998822715E-2</c:v>
                </c:pt>
                <c:pt idx="543">
                  <c:v>7.4519999980111606E-3</c:v>
                </c:pt>
                <c:pt idx="545">
                  <c:v>1.8763600004604086E-2</c:v>
                </c:pt>
                <c:pt idx="550">
                  <c:v>9.6954000036930665E-3</c:v>
                </c:pt>
                <c:pt idx="554">
                  <c:v>1.0035000006610062E-2</c:v>
                </c:pt>
                <c:pt idx="558">
                  <c:v>1.2580400005390402E-2</c:v>
                </c:pt>
                <c:pt idx="562">
                  <c:v>1.0759200005850289E-2</c:v>
                </c:pt>
                <c:pt idx="563">
                  <c:v>7.3188000023947097E-3</c:v>
                </c:pt>
                <c:pt idx="566">
                  <c:v>1.1905200008186512E-2</c:v>
                </c:pt>
                <c:pt idx="572">
                  <c:v>8.3134000014979392E-3</c:v>
                </c:pt>
                <c:pt idx="576">
                  <c:v>9.6130000092671253E-3</c:v>
                </c:pt>
                <c:pt idx="578">
                  <c:v>5.5990000037127174E-3</c:v>
                </c:pt>
                <c:pt idx="580">
                  <c:v>1.2387600007059518E-2</c:v>
                </c:pt>
                <c:pt idx="584">
                  <c:v>1.0075400001369417E-2</c:v>
                </c:pt>
                <c:pt idx="586">
                  <c:v>1.1616400006460026E-2</c:v>
                </c:pt>
                <c:pt idx="601">
                  <c:v>1.3956599999801256E-2</c:v>
                </c:pt>
                <c:pt idx="604">
                  <c:v>1.4424400003917981E-2</c:v>
                </c:pt>
                <c:pt idx="607">
                  <c:v>1.2560000010125805E-2</c:v>
                </c:pt>
                <c:pt idx="612">
                  <c:v>1.5374200011137873E-2</c:v>
                </c:pt>
                <c:pt idx="615">
                  <c:v>1.4262400000006892E-2</c:v>
                </c:pt>
                <c:pt idx="623">
                  <c:v>2.0980599998438265E-2</c:v>
                </c:pt>
                <c:pt idx="634">
                  <c:v>2.5556000007782131E-2</c:v>
                </c:pt>
                <c:pt idx="635">
                  <c:v>2.0254600007319823E-2</c:v>
                </c:pt>
                <c:pt idx="639">
                  <c:v>1.7173400003230199E-2</c:v>
                </c:pt>
                <c:pt idx="641">
                  <c:v>1.9098000004305504E-2</c:v>
                </c:pt>
                <c:pt idx="643">
                  <c:v>2.8636200004257262E-2</c:v>
                </c:pt>
                <c:pt idx="651">
                  <c:v>2.4254400006611831E-2</c:v>
                </c:pt>
                <c:pt idx="654">
                  <c:v>2.547400000912603E-2</c:v>
                </c:pt>
                <c:pt idx="659">
                  <c:v>1.9338199999765493E-2</c:v>
                </c:pt>
                <c:pt idx="668">
                  <c:v>2.797340000688564E-2</c:v>
                </c:pt>
                <c:pt idx="678">
                  <c:v>2.5815400003921241E-2</c:v>
                </c:pt>
                <c:pt idx="683">
                  <c:v>3.1755400006659329E-2</c:v>
                </c:pt>
                <c:pt idx="685">
                  <c:v>2.9883200004405808E-2</c:v>
                </c:pt>
                <c:pt idx="687">
                  <c:v>3.0674800000269897E-2</c:v>
                </c:pt>
                <c:pt idx="690">
                  <c:v>3.4724800003459677E-2</c:v>
                </c:pt>
                <c:pt idx="693">
                  <c:v>3.2782000002043787E-2</c:v>
                </c:pt>
                <c:pt idx="695">
                  <c:v>3.4479000001738314E-2</c:v>
                </c:pt>
                <c:pt idx="698">
                  <c:v>4.2612600009306334E-2</c:v>
                </c:pt>
                <c:pt idx="700">
                  <c:v>4.1328800005430821E-2</c:v>
                </c:pt>
                <c:pt idx="703">
                  <c:v>4.2686600005254149E-2</c:v>
                </c:pt>
                <c:pt idx="706">
                  <c:v>4.156199999852106E-2</c:v>
                </c:pt>
                <c:pt idx="711">
                  <c:v>4.3386400000599679E-2</c:v>
                </c:pt>
                <c:pt idx="712">
                  <c:v>3.0657400006020907E-2</c:v>
                </c:pt>
                <c:pt idx="714">
                  <c:v>4.7463600007176865E-2</c:v>
                </c:pt>
                <c:pt idx="716">
                  <c:v>4.1201000007276889E-2</c:v>
                </c:pt>
                <c:pt idx="722">
                  <c:v>4.4384000000718515E-2</c:v>
                </c:pt>
                <c:pt idx="724">
                  <c:v>4.7888200002489612E-2</c:v>
                </c:pt>
                <c:pt idx="728">
                  <c:v>4.5577199998660944E-2</c:v>
                </c:pt>
                <c:pt idx="730">
                  <c:v>4.8777800009702332E-2</c:v>
                </c:pt>
                <c:pt idx="740">
                  <c:v>5.5356000004394446E-2</c:v>
                </c:pt>
                <c:pt idx="743">
                  <c:v>5.3746600002341438E-2</c:v>
                </c:pt>
                <c:pt idx="744">
                  <c:v>5.7054000004427508E-2</c:v>
                </c:pt>
                <c:pt idx="746">
                  <c:v>5.4931800004851539E-2</c:v>
                </c:pt>
                <c:pt idx="748">
                  <c:v>5.3239200009556953E-2</c:v>
                </c:pt>
                <c:pt idx="750">
                  <c:v>5.8029800005897414E-2</c:v>
                </c:pt>
                <c:pt idx="751">
                  <c:v>5.8029800005897414E-2</c:v>
                </c:pt>
                <c:pt idx="755">
                  <c:v>5.4543999998713844E-2</c:v>
                </c:pt>
                <c:pt idx="757">
                  <c:v>5.3963200007274281E-2</c:v>
                </c:pt>
                <c:pt idx="759">
                  <c:v>4.4215599999006372E-2</c:v>
                </c:pt>
                <c:pt idx="761">
                  <c:v>5.1900600003136788E-2</c:v>
                </c:pt>
                <c:pt idx="764">
                  <c:v>5.4037400004744995E-2</c:v>
                </c:pt>
                <c:pt idx="769">
                  <c:v>5.7591200005845167E-2</c:v>
                </c:pt>
                <c:pt idx="770">
                  <c:v>5.6416800005536061E-2</c:v>
                </c:pt>
                <c:pt idx="775">
                  <c:v>5.904200000804849E-2</c:v>
                </c:pt>
                <c:pt idx="777">
                  <c:v>5.8111200007260777E-2</c:v>
                </c:pt>
                <c:pt idx="778">
                  <c:v>6.1021200002869591E-2</c:v>
                </c:pt>
                <c:pt idx="782">
                  <c:v>5.9440800003358163E-2</c:v>
                </c:pt>
                <c:pt idx="783">
                  <c:v>5.5496400003903545E-2</c:v>
                </c:pt>
                <c:pt idx="801">
                  <c:v>6.4104400007636286E-2</c:v>
                </c:pt>
                <c:pt idx="808">
                  <c:v>6.7504600003303494E-2</c:v>
                </c:pt>
                <c:pt idx="810">
                  <c:v>6.7837400005373638E-2</c:v>
                </c:pt>
                <c:pt idx="816">
                  <c:v>6.9895400003588293E-2</c:v>
                </c:pt>
                <c:pt idx="820">
                  <c:v>7.2034999997413252E-2</c:v>
                </c:pt>
                <c:pt idx="821">
                  <c:v>8.1335000002582092E-2</c:v>
                </c:pt>
                <c:pt idx="825">
                  <c:v>7.3893000007956289E-2</c:v>
                </c:pt>
                <c:pt idx="828">
                  <c:v>7.7098000001569744E-2</c:v>
                </c:pt>
                <c:pt idx="830">
                  <c:v>8.2049600008758716E-2</c:v>
                </c:pt>
                <c:pt idx="831">
                  <c:v>7.6396800002839882E-2</c:v>
                </c:pt>
                <c:pt idx="832">
                  <c:v>7.6606800001172815E-2</c:v>
                </c:pt>
                <c:pt idx="837">
                  <c:v>7.7297600008023437E-2</c:v>
                </c:pt>
                <c:pt idx="840">
                  <c:v>7.9080800009251107E-2</c:v>
                </c:pt>
                <c:pt idx="841">
                  <c:v>8.4949400006735232E-2</c:v>
                </c:pt>
                <c:pt idx="846">
                  <c:v>8.1633200003125239E-2</c:v>
                </c:pt>
                <c:pt idx="847">
                  <c:v>6.932250000681961E-2</c:v>
                </c:pt>
                <c:pt idx="849">
                  <c:v>8.1980400005704723E-2</c:v>
                </c:pt>
                <c:pt idx="851">
                  <c:v>8.2119200007582549E-2</c:v>
                </c:pt>
                <c:pt idx="852">
                  <c:v>8.2167400003527291E-2</c:v>
                </c:pt>
                <c:pt idx="856">
                  <c:v>8.6828600004082546E-2</c:v>
                </c:pt>
                <c:pt idx="857">
                  <c:v>8.7280000007012859E-2</c:v>
                </c:pt>
                <c:pt idx="858">
                  <c:v>8.7440000010246877E-2</c:v>
                </c:pt>
                <c:pt idx="859">
                  <c:v>8.7460000009741634E-2</c:v>
                </c:pt>
                <c:pt idx="861">
                  <c:v>8.8440800005628262E-2</c:v>
                </c:pt>
                <c:pt idx="862">
                  <c:v>8.8540800003102049E-2</c:v>
                </c:pt>
                <c:pt idx="863">
                  <c:v>9.0030400002433453E-2</c:v>
                </c:pt>
                <c:pt idx="864">
                  <c:v>9.013039999990724E-2</c:v>
                </c:pt>
                <c:pt idx="865">
                  <c:v>9.0230399997381028E-2</c:v>
                </c:pt>
                <c:pt idx="866">
                  <c:v>9.155980000650743E-2</c:v>
                </c:pt>
                <c:pt idx="867">
                  <c:v>9.1626600005838554E-2</c:v>
                </c:pt>
                <c:pt idx="868">
                  <c:v>9.3827400007285178E-2</c:v>
                </c:pt>
                <c:pt idx="869">
                  <c:v>9.42674000034458E-2</c:v>
                </c:pt>
                <c:pt idx="870">
                  <c:v>9.4601600008900277E-2</c:v>
                </c:pt>
                <c:pt idx="871">
                  <c:v>9.5930800001951866E-2</c:v>
                </c:pt>
                <c:pt idx="872">
                  <c:v>9.6905000005790498E-2</c:v>
                </c:pt>
                <c:pt idx="873">
                  <c:v>9.0296500005933922E-2</c:v>
                </c:pt>
                <c:pt idx="874">
                  <c:v>9.7493599998415448E-2</c:v>
                </c:pt>
                <c:pt idx="876">
                  <c:v>9.7615400001814123E-2</c:v>
                </c:pt>
                <c:pt idx="877">
                  <c:v>9.7525000004679896E-2</c:v>
                </c:pt>
                <c:pt idx="878">
                  <c:v>9.7725000006903429E-2</c:v>
                </c:pt>
                <c:pt idx="879">
                  <c:v>9.924940000200877E-2</c:v>
                </c:pt>
                <c:pt idx="880">
                  <c:v>0.10118640000291634</c:v>
                </c:pt>
                <c:pt idx="881">
                  <c:v>0.1012064000024111</c:v>
                </c:pt>
                <c:pt idx="882">
                  <c:v>0.10687830000097165</c:v>
                </c:pt>
                <c:pt idx="883">
                  <c:v>0.10179860000062035</c:v>
                </c:pt>
                <c:pt idx="884">
                  <c:v>0.10194080000655958</c:v>
                </c:pt>
                <c:pt idx="885">
                  <c:v>0.102110800005903</c:v>
                </c:pt>
                <c:pt idx="886">
                  <c:v>0.10495780000201194</c:v>
                </c:pt>
                <c:pt idx="888">
                  <c:v>0.10558740000851685</c:v>
                </c:pt>
                <c:pt idx="889">
                  <c:v>0.10660740000457736</c:v>
                </c:pt>
                <c:pt idx="892">
                  <c:v>0.10666880000644596</c:v>
                </c:pt>
                <c:pt idx="893">
                  <c:v>0.10669880000205012</c:v>
                </c:pt>
                <c:pt idx="894">
                  <c:v>0.11555430000589695</c:v>
                </c:pt>
                <c:pt idx="895">
                  <c:v>0.11598440000670962</c:v>
                </c:pt>
                <c:pt idx="896">
                  <c:v>0.11602440000569914</c:v>
                </c:pt>
                <c:pt idx="898">
                  <c:v>0.1202391999977408</c:v>
                </c:pt>
                <c:pt idx="899">
                  <c:v>0.12032919999910519</c:v>
                </c:pt>
                <c:pt idx="902">
                  <c:v>0.12502520000998629</c:v>
                </c:pt>
                <c:pt idx="903">
                  <c:v>0.12507520000508521</c:v>
                </c:pt>
                <c:pt idx="904">
                  <c:v>0.12550200000259792</c:v>
                </c:pt>
                <c:pt idx="905">
                  <c:v>0.12852520000888035</c:v>
                </c:pt>
                <c:pt idx="906">
                  <c:v>0.12983100000565173</c:v>
                </c:pt>
                <c:pt idx="907">
                  <c:v>0.13016100000095321</c:v>
                </c:pt>
                <c:pt idx="908">
                  <c:v>0.1303466000026674</c:v>
                </c:pt>
                <c:pt idx="909">
                  <c:v>0.13045660000352655</c:v>
                </c:pt>
                <c:pt idx="910">
                  <c:v>0.12983520000852877</c:v>
                </c:pt>
                <c:pt idx="911">
                  <c:v>0.13380399999732617</c:v>
                </c:pt>
                <c:pt idx="912">
                  <c:v>0.13487400000303751</c:v>
                </c:pt>
                <c:pt idx="913">
                  <c:v>0.13413279999804217</c:v>
                </c:pt>
                <c:pt idx="914">
                  <c:v>0.1342027999999118</c:v>
                </c:pt>
                <c:pt idx="915">
                  <c:v>0.1345424000028288</c:v>
                </c:pt>
                <c:pt idx="916">
                  <c:v>0.12833430000318913</c:v>
                </c:pt>
                <c:pt idx="917">
                  <c:v>0.1291438999978709</c:v>
                </c:pt>
                <c:pt idx="918">
                  <c:v>0.13510800000221934</c:v>
                </c:pt>
                <c:pt idx="919">
                  <c:v>0.13523800000257324</c:v>
                </c:pt>
                <c:pt idx="920">
                  <c:v>0.13560140000481624</c:v>
                </c:pt>
                <c:pt idx="921">
                  <c:v>0.12612539985275362</c:v>
                </c:pt>
                <c:pt idx="922">
                  <c:v>0.1261264001368545</c:v>
                </c:pt>
                <c:pt idx="923">
                  <c:v>0.13671340000291821</c:v>
                </c:pt>
                <c:pt idx="924">
                  <c:v>0.13713339999958407</c:v>
                </c:pt>
                <c:pt idx="925">
                  <c:v>0.13778500000626082</c:v>
                </c:pt>
                <c:pt idx="926">
                  <c:v>0.13744220000080531</c:v>
                </c:pt>
                <c:pt idx="927">
                  <c:v>0.13821219999954337</c:v>
                </c:pt>
                <c:pt idx="928">
                  <c:v>0.13765020000573713</c:v>
                </c:pt>
                <c:pt idx="929">
                  <c:v>0.14084300000104122</c:v>
                </c:pt>
                <c:pt idx="930">
                  <c:v>0.14168300000164891</c:v>
                </c:pt>
                <c:pt idx="931">
                  <c:v>0.14099260000512004</c:v>
                </c:pt>
                <c:pt idx="932">
                  <c:v>0.13939039999968372</c:v>
                </c:pt>
                <c:pt idx="933">
                  <c:v>0.14079520000086632</c:v>
                </c:pt>
                <c:pt idx="934">
                  <c:v>0.14118450000387384</c:v>
                </c:pt>
                <c:pt idx="935">
                  <c:v>0.14119380000192905</c:v>
                </c:pt>
                <c:pt idx="936">
                  <c:v>0.13863690000289353</c:v>
                </c:pt>
                <c:pt idx="937">
                  <c:v>0.14120740000362275</c:v>
                </c:pt>
                <c:pt idx="938">
                  <c:v>0.14125740000599762</c:v>
                </c:pt>
                <c:pt idx="939">
                  <c:v>0.14317840000148863</c:v>
                </c:pt>
                <c:pt idx="940">
                  <c:v>0.14358840000204509</c:v>
                </c:pt>
                <c:pt idx="941">
                  <c:v>0.14370940000662813</c:v>
                </c:pt>
                <c:pt idx="942">
                  <c:v>0.14347400000406196</c:v>
                </c:pt>
                <c:pt idx="943">
                  <c:v>0.14347180000186199</c:v>
                </c:pt>
                <c:pt idx="944">
                  <c:v>0.14487700000609038</c:v>
                </c:pt>
                <c:pt idx="945">
                  <c:v>0.14740920000622282</c:v>
                </c:pt>
                <c:pt idx="946">
                  <c:v>0.14939260000392096</c:v>
                </c:pt>
                <c:pt idx="947">
                  <c:v>0.14689740000176243</c:v>
                </c:pt>
                <c:pt idx="948">
                  <c:v>0.14656620017194655</c:v>
                </c:pt>
                <c:pt idx="949">
                  <c:v>0.1469790000046487</c:v>
                </c:pt>
                <c:pt idx="951">
                  <c:v>0.15008100000704871</c:v>
                </c:pt>
                <c:pt idx="952">
                  <c:v>0.15063820000796113</c:v>
                </c:pt>
                <c:pt idx="953">
                  <c:v>0.15018840000993805</c:v>
                </c:pt>
                <c:pt idx="954">
                  <c:v>0.15165079999860609</c:v>
                </c:pt>
                <c:pt idx="955">
                  <c:v>0.15234980000241194</c:v>
                </c:pt>
                <c:pt idx="956">
                  <c:v>0.15287860000535147</c:v>
                </c:pt>
                <c:pt idx="957">
                  <c:v>0.15443799999775365</c:v>
                </c:pt>
                <c:pt idx="958">
                  <c:v>0.15781720000086352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A2-4F9D-AF7A-26E2342C1657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2'!$L$21:$L$1886</c:f>
              <c:numCache>
                <c:formatCode>General</c:formatCode>
                <c:ptCount val="186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A2-4F9D-AF7A-26E2342C1657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2'!$M$21:$M$896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A2-4F9D-AF7A-26E2342C1657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2'!$N$21:$N$896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AA2-4F9D-AF7A-26E2342C1657}"/>
            </c:ext>
          </c:extLst>
        </c:ser>
        <c:ser>
          <c:idx val="7"/>
          <c:order val="7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2'!$AW$2:$AW$102</c:f>
              <c:numCache>
                <c:formatCode>General</c:formatCode>
                <c:ptCount val="101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3500</c:v>
                </c:pt>
                <c:pt idx="75">
                  <c:v>3750</c:v>
                </c:pt>
                <c:pt idx="76">
                  <c:v>4000</c:v>
                </c:pt>
                <c:pt idx="77">
                  <c:v>4250</c:v>
                </c:pt>
                <c:pt idx="78">
                  <c:v>4500</c:v>
                </c:pt>
                <c:pt idx="79">
                  <c:v>4750</c:v>
                </c:pt>
                <c:pt idx="80">
                  <c:v>5000</c:v>
                </c:pt>
                <c:pt idx="81">
                  <c:v>5250</c:v>
                </c:pt>
                <c:pt idx="82">
                  <c:v>5500</c:v>
                </c:pt>
                <c:pt idx="83">
                  <c:v>5750</c:v>
                </c:pt>
                <c:pt idx="84">
                  <c:v>6000</c:v>
                </c:pt>
                <c:pt idx="85">
                  <c:v>6250</c:v>
                </c:pt>
                <c:pt idx="86">
                  <c:v>6500</c:v>
                </c:pt>
                <c:pt idx="87">
                  <c:v>6750</c:v>
                </c:pt>
                <c:pt idx="88">
                  <c:v>7000</c:v>
                </c:pt>
                <c:pt idx="89">
                  <c:v>7250</c:v>
                </c:pt>
                <c:pt idx="90">
                  <c:v>7500</c:v>
                </c:pt>
                <c:pt idx="91">
                  <c:v>7750</c:v>
                </c:pt>
                <c:pt idx="92">
                  <c:v>8000</c:v>
                </c:pt>
                <c:pt idx="93">
                  <c:v>8250</c:v>
                </c:pt>
                <c:pt idx="94">
                  <c:v>8500</c:v>
                </c:pt>
                <c:pt idx="95">
                  <c:v>8750</c:v>
                </c:pt>
                <c:pt idx="96">
                  <c:v>9000</c:v>
                </c:pt>
                <c:pt idx="97">
                  <c:v>9250</c:v>
                </c:pt>
                <c:pt idx="98">
                  <c:v>9500</c:v>
                </c:pt>
                <c:pt idx="99">
                  <c:v>9750</c:v>
                </c:pt>
                <c:pt idx="100">
                  <c:v>10000</c:v>
                </c:pt>
              </c:numCache>
            </c:numRef>
          </c:xVal>
          <c:yVal>
            <c:numRef>
              <c:f>'Active 2'!$AX$2:$AX$102</c:f>
              <c:numCache>
                <c:formatCode>General</c:formatCode>
                <c:ptCount val="101"/>
                <c:pt idx="0">
                  <c:v>5.1051789731865457E-2</c:v>
                </c:pt>
                <c:pt idx="1">
                  <c:v>4.8770015749358048E-2</c:v>
                </c:pt>
                <c:pt idx="2">
                  <c:v>4.6581363806355996E-2</c:v>
                </c:pt>
                <c:pt idx="3">
                  <c:v>4.4477195017576139E-2</c:v>
                </c:pt>
                <c:pt idx="4">
                  <c:v>4.2448155698762195E-2</c:v>
                </c:pt>
                <c:pt idx="5">
                  <c:v>4.0483947804079178E-2</c:v>
                </c:pt>
                <c:pt idx="6">
                  <c:v>3.8573043187951836E-2</c:v>
                </c:pt>
                <c:pt idx="7">
                  <c:v>3.6702322410587948E-2</c:v>
                </c:pt>
                <c:pt idx="8">
                  <c:v>3.485662461284162E-2</c:v>
                </c:pt>
                <c:pt idx="9">
                  <c:v>3.3018200994528721E-2</c:v>
                </c:pt>
                <c:pt idx="10">
                  <c:v>3.1166070994365039E-2</c:v>
                </c:pt>
                <c:pt idx="11">
                  <c:v>2.9275298679119613E-2</c:v>
                </c:pt>
                <c:pt idx="12">
                  <c:v>2.7316263976323168E-2</c:v>
                </c:pt>
                <c:pt idx="13">
                  <c:v>2.5254141360201994E-2</c:v>
                </c:pt>
                <c:pt idx="14">
                  <c:v>2.3049073477495342E-2</c:v>
                </c:pt>
                <c:pt idx="15">
                  <c:v>2.0658005012955026E-2</c:v>
                </c:pt>
                <c:pt idx="16">
                  <c:v>1.8039812554248531E-2</c:v>
                </c:pt>
                <c:pt idx="17">
                  <c:v>1.5165729934242062E-2</c:v>
                </c:pt>
                <c:pt idx="18">
                  <c:v>1.2035414145192576E-2</c:v>
                </c:pt>
                <c:pt idx="19">
                  <c:v>8.6932252729566423E-3</c:v>
                </c:pt>
                <c:pt idx="20">
                  <c:v>5.2322371501624353E-3</c:v>
                </c:pt>
                <c:pt idx="21">
                  <c:v>1.7762586080347852E-3</c:v>
                </c:pt>
                <c:pt idx="22">
                  <c:v>-1.5528052289973142E-3</c:v>
                </c:pt>
                <c:pt idx="23">
                  <c:v>-4.6619039749445741E-3</c:v>
                </c:pt>
                <c:pt idx="24">
                  <c:v>-7.495573633713371E-3</c:v>
                </c:pt>
                <c:pt idx="25">
                  <c:v>-1.0030109364262511E-2</c:v>
                </c:pt>
                <c:pt idx="26">
                  <c:v>-1.2262926493682012E-2</c:v>
                </c:pt>
                <c:pt idx="27">
                  <c:v>-1.4203315506550719E-2</c:v>
                </c:pt>
                <c:pt idx="28">
                  <c:v>-1.5866228883705431E-2</c:v>
                </c:pt>
                <c:pt idx="29">
                  <c:v>-1.7268632163664595E-2</c:v>
                </c:pt>
                <c:pt idx="30">
                  <c:v>-1.8427558598824639E-2</c:v>
                </c:pt>
                <c:pt idx="31">
                  <c:v>-1.9359176069080261E-2</c:v>
                </c:pt>
                <c:pt idx="32">
                  <c:v>-2.00784131532026E-2</c:v>
                </c:pt>
                <c:pt idx="33">
                  <c:v>-2.0598877976030262E-2</c:v>
                </c:pt>
                <c:pt idx="34">
                  <c:v>-2.0932924787271344E-2</c:v>
                </c:pt>
                <c:pt idx="35">
                  <c:v>-2.1091790639026109E-2</c:v>
                </c:pt>
                <c:pt idx="36">
                  <c:v>-2.1085757780440764E-2</c:v>
                </c:pt>
                <c:pt idx="37">
                  <c:v>-2.0924315240748389E-2</c:v>
                </c:pt>
                <c:pt idx="38">
                  <c:v>-2.0616306713852062E-2</c:v>
                </c:pt>
                <c:pt idx="39">
                  <c:v>-2.017006404344163E-2</c:v>
                </c:pt>
                <c:pt idx="40">
                  <c:v>-1.9593534231422537E-2</c:v>
                </c:pt>
                <c:pt idx="41">
                  <c:v>-1.8894410529214572E-2</c:v>
                </c:pt>
                <c:pt idx="42">
                  <c:v>-1.8080274946660639E-2</c:v>
                </c:pt>
                <c:pt idx="43">
                  <c:v>-1.7158753450957361E-2</c:v>
                </c:pt>
                <c:pt idx="44">
                  <c:v>-1.6137680557947461E-2</c:v>
                </c:pt>
                <c:pt idx="45">
                  <c:v>-1.502527028384102E-2</c:v>
                </c:pt>
                <c:pt idx="46">
                  <c:v>-1.3830296141418846E-2</c:v>
                </c:pt>
                <c:pt idx="47">
                  <c:v>-1.2562291569989874E-2</c:v>
                </c:pt>
                <c:pt idx="48">
                  <c:v>-1.1231789627546378E-2</c:v>
                </c:pt>
                <c:pt idx="49">
                  <c:v>-9.8506233029600869E-3</c:v>
                </c:pt>
                <c:pt idx="50">
                  <c:v>-8.432304686880103E-3</c:v>
                </c:pt>
                <c:pt idx="51">
                  <c:v>-6.9924951228993977E-3</c:v>
                </c:pt>
                <c:pt idx="52">
                  <c:v>-5.5495726290336863E-3</c:v>
                </c:pt>
                <c:pt idx="53">
                  <c:v>-4.1252952323894074E-3</c:v>
                </c:pt>
                <c:pt idx="54">
                  <c:v>-2.7455350276520676E-3</c:v>
                </c:pt>
                <c:pt idx="55">
                  <c:v>-1.440987467216109E-3</c:v>
                </c:pt>
                <c:pt idx="56">
                  <c:v>-2.4759852892236589E-4</c:v>
                </c:pt>
                <c:pt idx="57">
                  <c:v>7.9386012723018078E-4</c:v>
                </c:pt>
                <c:pt idx="58">
                  <c:v>1.6401644594595715E-3</c:v>
                </c:pt>
                <c:pt idx="59">
                  <c:v>2.2517337689077089E-3</c:v>
                </c:pt>
                <c:pt idx="60">
                  <c:v>2.6043501489489375E-3</c:v>
                </c:pt>
                <c:pt idx="61">
                  <c:v>2.705996027985263E-3</c:v>
                </c:pt>
                <c:pt idx="62">
                  <c:v>2.6117165050781512E-3</c:v>
                </c:pt>
                <c:pt idx="63">
                  <c:v>2.4233609099691316E-3</c:v>
                </c:pt>
                <c:pt idx="64">
                  <c:v>2.2671930807032859E-3</c:v>
                </c:pt>
                <c:pt idx="65">
                  <c:v>2.2607000318246306E-3</c:v>
                </c:pt>
                <c:pt idx="66">
                  <c:v>2.4890492297289452E-3</c:v>
                </c:pt>
                <c:pt idx="67">
                  <c:v>3.0001711541537092E-3</c:v>
                </c:pt>
                <c:pt idx="68">
                  <c:v>3.8123866853054201E-3</c:v>
                </c:pt>
                <c:pt idx="69">
                  <c:v>4.9250854264145947E-3</c:v>
                </c:pt>
                <c:pt idx="70">
                  <c:v>6.3273546196204369E-3</c:v>
                </c:pt>
                <c:pt idx="71">
                  <c:v>8.003579270639086E-3</c:v>
                </c:pt>
                <c:pt idx="72">
                  <c:v>9.9366597526767495E-3</c:v>
                </c:pt>
                <c:pt idx="73">
                  <c:v>1.2109692819969403E-2</c:v>
                </c:pt>
                <c:pt idx="74">
                  <c:v>1.4506755385622121E-2</c:v>
                </c:pt>
                <c:pt idx="75">
                  <c:v>1.7113199059242322E-2</c:v>
                </c:pt>
                <c:pt idx="76">
                  <c:v>1.9915690773916715E-2</c:v>
                </c:pt>
                <c:pt idx="77">
                  <c:v>2.2902126329031439E-2</c:v>
                </c:pt>
                <c:pt idx="78">
                  <c:v>2.6061485272843507E-2</c:v>
                </c:pt>
                <c:pt idx="79">
                  <c:v>2.9383666944852407E-2</c:v>
                </c:pt>
                <c:pt idx="80">
                  <c:v>3.2859331163503543E-2</c:v>
                </c:pt>
                <c:pt idx="81">
                  <c:v>3.6479753706757781E-2</c:v>
                </c:pt>
                <c:pt idx="82">
                  <c:v>4.0236695053564399E-2</c:v>
                </c:pt>
                <c:pt idx="83">
                  <c:v>4.4122273358560275E-2</c:v>
                </c:pt>
                <c:pt idx="84">
                  <c:v>4.8128831359615654E-2</c:v>
                </c:pt>
                <c:pt idx="85">
                  <c:v>5.2248791075155378E-2</c:v>
                </c:pt>
                <c:pt idx="86">
                  <c:v>5.6474496256844919E-2</c:v>
                </c:pt>
                <c:pt idx="87">
                  <c:v>6.0798046312700568E-2</c:v>
                </c:pt>
                <c:pt idx="88">
                  <c:v>6.5211123934186405E-2</c:v>
                </c:pt>
                <c:pt idx="89">
                  <c:v>6.9704812014173528E-2</c:v>
                </c:pt>
                <c:pt idx="90">
                  <c:v>7.4269386630682374E-2</c:v>
                </c:pt>
                <c:pt idx="91">
                  <c:v>7.8894066240063246E-2</c:v>
                </c:pt>
                <c:pt idx="92">
                  <c:v>8.3566695957083797E-2</c:v>
                </c:pt>
                <c:pt idx="93">
                  <c:v>8.8273349864545825E-2</c:v>
                </c:pt>
                <c:pt idx="94">
                  <c:v>9.2997840552042618E-2</c:v>
                </c:pt>
                <c:pt idx="95">
                  <c:v>9.7721130805824605E-2</c:v>
                </c:pt>
                <c:pt idx="96">
                  <c:v>0.10242065173551153</c:v>
                </c:pt>
                <c:pt idx="97">
                  <c:v>0.10706956225114014</c:v>
                </c:pt>
                <c:pt idx="98">
                  <c:v>0.1116360703209528</c:v>
                </c:pt>
                <c:pt idx="99">
                  <c:v>0.11608312484806943</c:v>
                </c:pt>
                <c:pt idx="100">
                  <c:v>0.12036914036732008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A2-4F9D-AF7A-26E2342C1657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2'!$U$21:$U$1886</c:f>
              <c:numCache>
                <c:formatCode>General</c:formatCode>
                <c:ptCount val="1866"/>
                <c:pt idx="189">
                  <c:v>0.16247480000311043</c:v>
                </c:pt>
                <c:pt idx="191">
                  <c:v>0.13615340000251308</c:v>
                </c:pt>
                <c:pt idx="194">
                  <c:v>-3.4001199994236231E-2</c:v>
                </c:pt>
                <c:pt idx="202">
                  <c:v>-7.1548599997186102E-2</c:v>
                </c:pt>
                <c:pt idx="679">
                  <c:v>-4.6518099996319506E-2</c:v>
                </c:pt>
                <c:pt idx="890">
                  <c:v>0.18746740000642603</c:v>
                </c:pt>
                <c:pt idx="891">
                  <c:v>0.18746740000642603</c:v>
                </c:pt>
                <c:pt idx="950">
                  <c:v>3.6520100009511225E-2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AA2-4F9D-AF7A-26E2342C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339112"/>
        <c:axId val="1"/>
      </c:scatterChart>
      <c:valAx>
        <c:axId val="700339112"/>
        <c:scaling>
          <c:orientation val="minMax"/>
          <c:max val="1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73158756137483"/>
              <c:y val="0.85484096745971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373158756137482E-2"/>
              <c:y val="0.387097903084695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339112"/>
        <c:crosses val="autoZero"/>
        <c:crossBetween val="midCat"/>
        <c:majorUnit val="0.05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238952536824878"/>
          <c:y val="0.93011006688680042"/>
          <c:w val="0.80196399345335512"/>
          <c:h val="5.3763723083001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Cas - O-C Diagr.</a:t>
            </a:r>
          </a:p>
        </c:rich>
      </c:tx>
      <c:layout>
        <c:manualLayout>
          <c:xMode val="edge"/>
          <c:yMode val="edge"/>
          <c:x val="0.40258064516129033"/>
          <c:y val="1.49253731343283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5483870967742"/>
          <c:y val="0.11940298507462686"/>
          <c:w val="0.85032258064516131"/>
          <c:h val="0.7014925373134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2'!$H$21:$H$1886</c:f>
              <c:numCache>
                <c:formatCode>General</c:formatCode>
                <c:ptCount val="1866"/>
                <c:pt idx="126">
                  <c:v>-7.7071999985491857E-3</c:v>
                </c:pt>
                <c:pt idx="139">
                  <c:v>8.9760000264504924E-4</c:v>
                </c:pt>
                <c:pt idx="142">
                  <c:v>-3.1639999360777438E-4</c:v>
                </c:pt>
                <c:pt idx="148">
                  <c:v>-3.3521999939694069E-3</c:v>
                </c:pt>
                <c:pt idx="149">
                  <c:v>-2.5661999970907345E-3</c:v>
                </c:pt>
                <c:pt idx="186">
                  <c:v>-4.1657999972812831E-3</c:v>
                </c:pt>
                <c:pt idx="188">
                  <c:v>-4.7775999992154539E-3</c:v>
                </c:pt>
                <c:pt idx="190">
                  <c:v>-5.1465999931679107E-3</c:v>
                </c:pt>
                <c:pt idx="280">
                  <c:v>6.7060000583296642E-4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94-4F1C-A4B9-2C52796D3C39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2'!$I$21:$I$1886</c:f>
              <c:numCache>
                <c:formatCode>General</c:formatCode>
                <c:ptCount val="1866"/>
                <c:pt idx="0">
                  <c:v>4.3103200005134568E-2</c:v>
                </c:pt>
                <c:pt idx="1">
                  <c:v>4.2491400003200397E-2</c:v>
                </c:pt>
                <c:pt idx="2">
                  <c:v>3.0870000005961629E-2</c:v>
                </c:pt>
                <c:pt idx="3">
                  <c:v>4.9665600003208965E-2</c:v>
                </c:pt>
                <c:pt idx="4">
                  <c:v>3.9675200001511257E-2</c:v>
                </c:pt>
                <c:pt idx="5">
                  <c:v>4.0684800005692523E-2</c:v>
                </c:pt>
                <c:pt idx="6">
                  <c:v>3.6063400002603885E-2</c:v>
                </c:pt>
                <c:pt idx="7">
                  <c:v>4.0063400003418792E-2</c:v>
                </c:pt>
                <c:pt idx="8">
                  <c:v>4.3073000004369533E-2</c:v>
                </c:pt>
                <c:pt idx="9">
                  <c:v>4.8082600002089748E-2</c:v>
                </c:pt>
                <c:pt idx="10">
                  <c:v>4.4421400005376199E-2</c:v>
                </c:pt>
                <c:pt idx="11">
                  <c:v>3.7226600001304178E-2</c:v>
                </c:pt>
                <c:pt idx="12">
                  <c:v>3.7391200003185077E-2</c:v>
                </c:pt>
                <c:pt idx="13">
                  <c:v>4.1913800003385404E-2</c:v>
                </c:pt>
                <c:pt idx="14">
                  <c:v>3.3971400003792951E-2</c:v>
                </c:pt>
                <c:pt idx="15">
                  <c:v>2.6109800004633144E-2</c:v>
                </c:pt>
                <c:pt idx="16">
                  <c:v>1.6869600003701635E-2</c:v>
                </c:pt>
                <c:pt idx="17">
                  <c:v>1.0767200004920596E-2</c:v>
                </c:pt>
                <c:pt idx="18">
                  <c:v>-8.8015999972412828E-3</c:v>
                </c:pt>
                <c:pt idx="19">
                  <c:v>-5.8237999983248301E-3</c:v>
                </c:pt>
                <c:pt idx="20">
                  <c:v>-2.4493399996572407E-2</c:v>
                </c:pt>
                <c:pt idx="21">
                  <c:v>-1.4483799997833557E-2</c:v>
                </c:pt>
                <c:pt idx="23">
                  <c:v>-1.5765199997986201E-2</c:v>
                </c:pt>
                <c:pt idx="24">
                  <c:v>-3.5477199999149889E-2</c:v>
                </c:pt>
                <c:pt idx="25">
                  <c:v>-1.6681599998264574E-2</c:v>
                </c:pt>
                <c:pt idx="26">
                  <c:v>-1.7293399992922787E-2</c:v>
                </c:pt>
                <c:pt idx="27">
                  <c:v>-3.6721399992529768E-2</c:v>
                </c:pt>
                <c:pt idx="28">
                  <c:v>-1.8313999993551988E-2</c:v>
                </c:pt>
                <c:pt idx="29">
                  <c:v>-1.6219399993133266E-2</c:v>
                </c:pt>
                <c:pt idx="30">
                  <c:v>-1.7025999994075391E-2</c:v>
                </c:pt>
                <c:pt idx="31">
                  <c:v>-2.3249599995324388E-2</c:v>
                </c:pt>
                <c:pt idx="33">
                  <c:v>-1.725099999748636E-2</c:v>
                </c:pt>
                <c:pt idx="34">
                  <c:v>-1.8349799996940419E-2</c:v>
                </c:pt>
                <c:pt idx="35">
                  <c:v>-1.7349799993098713E-2</c:v>
                </c:pt>
                <c:pt idx="36">
                  <c:v>-2.0573399997374509E-2</c:v>
                </c:pt>
                <c:pt idx="37">
                  <c:v>-1.8573399996967055E-2</c:v>
                </c:pt>
                <c:pt idx="38">
                  <c:v>-1.4563799995812587E-2</c:v>
                </c:pt>
                <c:pt idx="39">
                  <c:v>-1.3563799991970882E-2</c:v>
                </c:pt>
                <c:pt idx="40">
                  <c:v>-1.4877999994496349E-2</c:v>
                </c:pt>
                <c:pt idx="41">
                  <c:v>-1.9714799993380439E-2</c:v>
                </c:pt>
                <c:pt idx="42">
                  <c:v>-1.6570799998589791E-2</c:v>
                </c:pt>
                <c:pt idx="46">
                  <c:v>-1.4089399992371909E-2</c:v>
                </c:pt>
                <c:pt idx="47">
                  <c:v>-1.7943999991985038E-2</c:v>
                </c:pt>
                <c:pt idx="48">
                  <c:v>-1.8199199999799021E-2</c:v>
                </c:pt>
                <c:pt idx="49">
                  <c:v>-1.219919999857666E-2</c:v>
                </c:pt>
                <c:pt idx="51">
                  <c:v>-2.2005799997714348E-2</c:v>
                </c:pt>
                <c:pt idx="53">
                  <c:v>-1.3502399997378234E-2</c:v>
                </c:pt>
                <c:pt idx="54">
                  <c:v>-1.7861799999081995E-2</c:v>
                </c:pt>
                <c:pt idx="57">
                  <c:v>-1.7319999991741497E-2</c:v>
                </c:pt>
                <c:pt idx="61">
                  <c:v>-1.4592999992601108E-2</c:v>
                </c:pt>
                <c:pt idx="63">
                  <c:v>-1.9992199995613191E-2</c:v>
                </c:pt>
                <c:pt idx="65">
                  <c:v>-2.0653399995353539E-2</c:v>
                </c:pt>
                <c:pt idx="66">
                  <c:v>-1.8653399994946085E-2</c:v>
                </c:pt>
                <c:pt idx="68">
                  <c:v>-2.0643799995013978E-2</c:v>
                </c:pt>
                <c:pt idx="69">
                  <c:v>-2.0643799995013978E-2</c:v>
                </c:pt>
                <c:pt idx="70">
                  <c:v>-2.0643799995013978E-2</c:v>
                </c:pt>
                <c:pt idx="71">
                  <c:v>-1.9643799991172273E-2</c:v>
                </c:pt>
                <c:pt idx="72">
                  <c:v>-1.064379999297671E-2</c:v>
                </c:pt>
                <c:pt idx="77">
                  <c:v>-1.6848200000822544E-2</c:v>
                </c:pt>
                <c:pt idx="78">
                  <c:v>-1.484820000041509E-2</c:v>
                </c:pt>
                <c:pt idx="81">
                  <c:v>-1.8693199992412701E-2</c:v>
                </c:pt>
                <c:pt idx="83">
                  <c:v>-2.1266600000672042E-2</c:v>
                </c:pt>
                <c:pt idx="84">
                  <c:v>-1.9266600000264589E-2</c:v>
                </c:pt>
                <c:pt idx="85">
                  <c:v>-1.7266599999857135E-2</c:v>
                </c:pt>
                <c:pt idx="87">
                  <c:v>-1.4266599995607976E-2</c:v>
                </c:pt>
                <c:pt idx="88">
                  <c:v>-1.4266599995607976E-2</c:v>
                </c:pt>
                <c:pt idx="89">
                  <c:v>-1.4734399999724701E-2</c:v>
                </c:pt>
                <c:pt idx="90">
                  <c:v>-9.7344000023440458E-3</c:v>
                </c:pt>
                <c:pt idx="91">
                  <c:v>-1.5948400003253482E-2</c:v>
                </c:pt>
                <c:pt idx="97">
                  <c:v>-2.0571199995174538E-2</c:v>
                </c:pt>
                <c:pt idx="98">
                  <c:v>-1.6844199999468401E-2</c:v>
                </c:pt>
                <c:pt idx="99">
                  <c:v>-7.8441999939968809E-3</c:v>
                </c:pt>
                <c:pt idx="100">
                  <c:v>-3.409799999644747E-2</c:v>
                </c:pt>
                <c:pt idx="102">
                  <c:v>-1.7497199994977564E-2</c:v>
                </c:pt>
                <c:pt idx="111">
                  <c:v>-1.8811399997503031E-2</c:v>
                </c:pt>
                <c:pt idx="112">
                  <c:v>-1.8811399997503031E-2</c:v>
                </c:pt>
                <c:pt idx="114">
                  <c:v>-2.989099999103928E-2</c:v>
                </c:pt>
                <c:pt idx="115">
                  <c:v>-2.4890999993658625E-2</c:v>
                </c:pt>
                <c:pt idx="116">
                  <c:v>-2.1890999996685423E-2</c:v>
                </c:pt>
                <c:pt idx="117">
                  <c:v>-2.1890999996685423E-2</c:v>
                </c:pt>
                <c:pt idx="118">
                  <c:v>-1.5890999995463062E-2</c:v>
                </c:pt>
                <c:pt idx="119">
                  <c:v>-1.2890999991213903E-2</c:v>
                </c:pt>
                <c:pt idx="127">
                  <c:v>-2.0807399996556342E-2</c:v>
                </c:pt>
                <c:pt idx="129">
                  <c:v>-2.7176399999007117E-2</c:v>
                </c:pt>
                <c:pt idx="130">
                  <c:v>-2.0176399993943051E-2</c:v>
                </c:pt>
                <c:pt idx="131">
                  <c:v>-1.7176399996969849E-2</c:v>
                </c:pt>
                <c:pt idx="132">
                  <c:v>-1.4797799994994421E-2</c:v>
                </c:pt>
                <c:pt idx="133">
                  <c:v>-1.2797799994586967E-2</c:v>
                </c:pt>
                <c:pt idx="140">
                  <c:v>-1.5335599993704818E-2</c:v>
                </c:pt>
                <c:pt idx="141">
                  <c:v>-3.1640000088373199E-4</c:v>
                </c:pt>
                <c:pt idx="143">
                  <c:v>-9.4261999984155409E-3</c:v>
                </c:pt>
                <c:pt idx="144">
                  <c:v>-1.4028400000825059E-2</c:v>
                </c:pt>
                <c:pt idx="145">
                  <c:v>-1.0640199994668365E-2</c:v>
                </c:pt>
                <c:pt idx="146">
                  <c:v>2.5960000493796542E-4</c:v>
                </c:pt>
                <c:pt idx="147">
                  <c:v>-1.0730799993325491E-2</c:v>
                </c:pt>
                <c:pt idx="150">
                  <c:v>-1.3935199989646208E-2</c:v>
                </c:pt>
                <c:pt idx="151">
                  <c:v>-9.9351999961072579E-3</c:v>
                </c:pt>
                <c:pt idx="152">
                  <c:v>-9.3519999063573778E-4</c:v>
                </c:pt>
                <c:pt idx="153">
                  <c:v>-5.556599993724376E-3</c:v>
                </c:pt>
                <c:pt idx="154">
                  <c:v>-8.9255999992019497E-3</c:v>
                </c:pt>
                <c:pt idx="155">
                  <c:v>-8.546999997633975E-3</c:v>
                </c:pt>
                <c:pt idx="156">
                  <c:v>-5.4699999600416049E-4</c:v>
                </c:pt>
                <c:pt idx="157">
                  <c:v>-1.5373999995063059E-3</c:v>
                </c:pt>
                <c:pt idx="158">
                  <c:v>-1.040159999683965E-2</c:v>
                </c:pt>
                <c:pt idx="159">
                  <c:v>-6.6347999963909388E-3</c:v>
                </c:pt>
                <c:pt idx="160">
                  <c:v>-6.0037999937776476E-3</c:v>
                </c:pt>
                <c:pt idx="161">
                  <c:v>-8.6745999942650087E-3</c:v>
                </c:pt>
                <c:pt idx="163">
                  <c:v>-1.1422199990192894E-2</c:v>
                </c:pt>
                <c:pt idx="164">
                  <c:v>-1.7911999966599979E-3</c:v>
                </c:pt>
                <c:pt idx="165">
                  <c:v>-4.0339999977732077E-3</c:v>
                </c:pt>
                <c:pt idx="166">
                  <c:v>-6.2191999968490563E-3</c:v>
                </c:pt>
                <c:pt idx="167">
                  <c:v>-1.2433199997758493E-2</c:v>
                </c:pt>
                <c:pt idx="168">
                  <c:v>-1.2493999965954572E-3</c:v>
                </c:pt>
                <c:pt idx="169">
                  <c:v>-5.7061999978031963E-3</c:v>
                </c:pt>
                <c:pt idx="170">
                  <c:v>-5.3275999962352216E-3</c:v>
                </c:pt>
                <c:pt idx="172">
                  <c:v>-4.0751999986241572E-3</c:v>
                </c:pt>
                <c:pt idx="174">
                  <c:v>-7.9489999916404486E-3</c:v>
                </c:pt>
                <c:pt idx="175">
                  <c:v>-5.9201999974902719E-3</c:v>
                </c:pt>
                <c:pt idx="178">
                  <c:v>-2.541599991673138E-3</c:v>
                </c:pt>
                <c:pt idx="179">
                  <c:v>-9.1533999948296696E-3</c:v>
                </c:pt>
                <c:pt idx="181">
                  <c:v>-6.4935999907902442E-3</c:v>
                </c:pt>
                <c:pt idx="182">
                  <c:v>-1.1114999993878882E-2</c:v>
                </c:pt>
                <c:pt idx="183">
                  <c:v>-9.8059999436372891E-4</c:v>
                </c:pt>
                <c:pt idx="184">
                  <c:v>1.8400000408291817E-4</c:v>
                </c:pt>
                <c:pt idx="185">
                  <c:v>-6.8063999933656305E-3</c:v>
                </c:pt>
                <c:pt idx="193">
                  <c:v>-6.3219999719876796E-4</c:v>
                </c:pt>
                <c:pt idx="195">
                  <c:v>-2.905199995439034E-3</c:v>
                </c:pt>
                <c:pt idx="196">
                  <c:v>-1.2755999996443279E-3</c:v>
                </c:pt>
                <c:pt idx="197">
                  <c:v>2.7720000070985407E-4</c:v>
                </c:pt>
                <c:pt idx="199">
                  <c:v>6.5580000227782875E-4</c:v>
                </c:pt>
                <c:pt idx="200">
                  <c:v>-3.2499999360879883E-4</c:v>
                </c:pt>
                <c:pt idx="201">
                  <c:v>2.6750000033644028E-3</c:v>
                </c:pt>
                <c:pt idx="203">
                  <c:v>-1.9175999914295971E-3</c:v>
                </c:pt>
                <c:pt idx="204">
                  <c:v>2.4705999967409298E-3</c:v>
                </c:pt>
                <c:pt idx="206">
                  <c:v>1.2278000067453831E-3</c:v>
                </c:pt>
                <c:pt idx="207">
                  <c:v>1.2080000306013972E-4</c:v>
                </c:pt>
                <c:pt idx="208">
                  <c:v>1.2470000074245036E-3</c:v>
                </c:pt>
                <c:pt idx="209">
                  <c:v>-9.6699999994598329E-4</c:v>
                </c:pt>
                <c:pt idx="211">
                  <c:v>-5.883999983780086E-4</c:v>
                </c:pt>
                <c:pt idx="212">
                  <c:v>-5.7879999803844839E-4</c:v>
                </c:pt>
                <c:pt idx="213">
                  <c:v>2.7998000077786855E-3</c:v>
                </c:pt>
                <c:pt idx="215">
                  <c:v>4.0714000060688704E-3</c:v>
                </c:pt>
                <c:pt idx="217">
                  <c:v>-4.2379999649710953E-4</c:v>
                </c:pt>
                <c:pt idx="218">
                  <c:v>1.2360000037006103E-3</c:v>
                </c:pt>
                <c:pt idx="219">
                  <c:v>3.77920000028098E-3</c:v>
                </c:pt>
                <c:pt idx="220">
                  <c:v>1.0316000043530948E-3</c:v>
                </c:pt>
                <c:pt idx="221">
                  <c:v>2.4102000024868175E-3</c:v>
                </c:pt>
                <c:pt idx="222">
                  <c:v>5.5560000328114256E-4</c:v>
                </c:pt>
                <c:pt idx="224">
                  <c:v>-5.0657999963732436E-3</c:v>
                </c:pt>
                <c:pt idx="225">
                  <c:v>-7.4347999980091117E-3</c:v>
                </c:pt>
                <c:pt idx="226">
                  <c:v>2.9437999983201735E-3</c:v>
                </c:pt>
                <c:pt idx="229">
                  <c:v>1.9534000020939857E-3</c:v>
                </c:pt>
                <c:pt idx="231">
                  <c:v>3.2154000000446104E-3</c:v>
                </c:pt>
                <c:pt idx="232">
                  <c:v>1.3608000008389354E-3</c:v>
                </c:pt>
                <c:pt idx="233">
                  <c:v>-1.9985999970231205E-3</c:v>
                </c:pt>
                <c:pt idx="235">
                  <c:v>1.9039999970118515E-3</c:v>
                </c:pt>
                <c:pt idx="236">
                  <c:v>3.5350000034668483E-3</c:v>
                </c:pt>
                <c:pt idx="238">
                  <c:v>1.5446000033989549E-3</c:v>
                </c:pt>
                <c:pt idx="239">
                  <c:v>-6.7199995100963861E-5</c:v>
                </c:pt>
                <c:pt idx="241">
                  <c:v>4.937999983667396E-4</c:v>
                </c:pt>
                <c:pt idx="242">
                  <c:v>-1.083999959519133E-4</c:v>
                </c:pt>
                <c:pt idx="243">
                  <c:v>9.0120000095339492E-4</c:v>
                </c:pt>
                <c:pt idx="244">
                  <c:v>3.9011999979265966E-3</c:v>
                </c:pt>
                <c:pt idx="245">
                  <c:v>-9.7259999893140048E-4</c:v>
                </c:pt>
                <c:pt idx="246">
                  <c:v>-1.3319999998202547E-3</c:v>
                </c:pt>
                <c:pt idx="247">
                  <c:v>6.6800000058719888E-4</c:v>
                </c:pt>
                <c:pt idx="248">
                  <c:v>1.6680000044289045E-3</c:v>
                </c:pt>
                <c:pt idx="249">
                  <c:v>-3.127999952994287E-4</c:v>
                </c:pt>
                <c:pt idx="250">
                  <c:v>4.6968000024207868E-3</c:v>
                </c:pt>
                <c:pt idx="251">
                  <c:v>2.08500000735512E-3</c:v>
                </c:pt>
                <c:pt idx="252">
                  <c:v>4.9240000225836411E-4</c:v>
                </c:pt>
                <c:pt idx="253">
                  <c:v>1.4924000061000697E-3</c:v>
                </c:pt>
                <c:pt idx="254">
                  <c:v>7.492400000046473E-3</c:v>
                </c:pt>
                <c:pt idx="255">
                  <c:v>8.4924000038881786E-3</c:v>
                </c:pt>
                <c:pt idx="256">
                  <c:v>4.6186000035959296E-3</c:v>
                </c:pt>
                <c:pt idx="257">
                  <c:v>1.6570000007050112E-3</c:v>
                </c:pt>
                <c:pt idx="258">
                  <c:v>6.8312000003061257E-3</c:v>
                </c:pt>
                <c:pt idx="259">
                  <c:v>2.2194000048330054E-3</c:v>
                </c:pt>
                <c:pt idx="260">
                  <c:v>-2.4019999982556328E-3</c:v>
                </c:pt>
                <c:pt idx="261">
                  <c:v>2.7324000038788654E-3</c:v>
                </c:pt>
                <c:pt idx="262">
                  <c:v>2.9848000049241818E-3</c:v>
                </c:pt>
                <c:pt idx="263">
                  <c:v>1.3921999998274259E-3</c:v>
                </c:pt>
                <c:pt idx="264">
                  <c:v>-2.2919999901205301E-4</c:v>
                </c:pt>
                <c:pt idx="265">
                  <c:v>9.546000073896721E-4</c:v>
                </c:pt>
                <c:pt idx="266">
                  <c:v>7.954600005177781E-3</c:v>
                </c:pt>
                <c:pt idx="267">
                  <c:v>2.9642000081366859E-3</c:v>
                </c:pt>
                <c:pt idx="268">
                  <c:v>6.9642000089515932E-3</c:v>
                </c:pt>
                <c:pt idx="269">
                  <c:v>3.3524000027682632E-3</c:v>
                </c:pt>
                <c:pt idx="270">
                  <c:v>8.7406000020564534E-3</c:v>
                </c:pt>
                <c:pt idx="271">
                  <c:v>4.128800006583333E-3</c:v>
                </c:pt>
                <c:pt idx="272">
                  <c:v>3.1384000030811876E-3</c:v>
                </c:pt>
                <c:pt idx="273">
                  <c:v>3.5169999973732047E-3</c:v>
                </c:pt>
                <c:pt idx="274">
                  <c:v>9.5169999985955656E-3</c:v>
                </c:pt>
                <c:pt idx="275">
                  <c:v>-9.4800001534167677E-5</c:v>
                </c:pt>
                <c:pt idx="276">
                  <c:v>7.0890000060899183E-3</c:v>
                </c:pt>
                <c:pt idx="277">
                  <c:v>3.4868000002461486E-3</c:v>
                </c:pt>
                <c:pt idx="278">
                  <c:v>3.8750000021536835E-3</c:v>
                </c:pt>
                <c:pt idx="279">
                  <c:v>-3.3293999949819408E-3</c:v>
                </c:pt>
                <c:pt idx="281">
                  <c:v>2.67060000624042E-3</c:v>
                </c:pt>
                <c:pt idx="282">
                  <c:v>1.6802000027382746E-3</c:v>
                </c:pt>
                <c:pt idx="283">
                  <c:v>2.6801999993040226E-3</c:v>
                </c:pt>
                <c:pt idx="284">
                  <c:v>4.0587999974377453E-3</c:v>
                </c:pt>
                <c:pt idx="285">
                  <c:v>-1.8399999680696055E-4</c:v>
                </c:pt>
                <c:pt idx="286">
                  <c:v>3.0684000012115575E-3</c:v>
                </c:pt>
                <c:pt idx="287">
                  <c:v>5.0684000016190112E-3</c:v>
                </c:pt>
                <c:pt idx="288">
                  <c:v>-1.7439999646740034E-4</c:v>
                </c:pt>
                <c:pt idx="289">
                  <c:v>1.8256000039400533E-3</c:v>
                </c:pt>
                <c:pt idx="290">
                  <c:v>3.0780000088270754E-3</c:v>
                </c:pt>
                <c:pt idx="291">
                  <c:v>2.8544000015244819E-3</c:v>
                </c:pt>
                <c:pt idx="292">
                  <c:v>1.1864000007335562E-2</c:v>
                </c:pt>
                <c:pt idx="293">
                  <c:v>3.2521999964956194E-3</c:v>
                </c:pt>
                <c:pt idx="294">
                  <c:v>2.0189999995636754E-3</c:v>
                </c:pt>
                <c:pt idx="295">
                  <c:v>-9.62299999082461E-3</c:v>
                </c:pt>
                <c:pt idx="296">
                  <c:v>-6.6229999938514084E-3</c:v>
                </c:pt>
                <c:pt idx="297">
                  <c:v>9.490000011282973E-4</c:v>
                </c:pt>
                <c:pt idx="298">
                  <c:v>5.9586000061244704E-3</c:v>
                </c:pt>
                <c:pt idx="299">
                  <c:v>-1.6627999939373694E-3</c:v>
                </c:pt>
                <c:pt idx="300">
                  <c:v>3.346800003782846E-3</c:v>
                </c:pt>
                <c:pt idx="301">
                  <c:v>-5.2649999997811392E-3</c:v>
                </c:pt>
                <c:pt idx="302">
                  <c:v>4.7638000032748096E-3</c:v>
                </c:pt>
                <c:pt idx="303">
                  <c:v>4.1616000016801991E-3</c:v>
                </c:pt>
                <c:pt idx="305">
                  <c:v>2.6760000037029386E-3</c:v>
                </c:pt>
                <c:pt idx="307">
                  <c:v>-2.9519999225158244E-4</c:v>
                </c:pt>
                <c:pt idx="308">
                  <c:v>8.5854000062681735E-3</c:v>
                </c:pt>
                <c:pt idx="309">
                  <c:v>6.245200005650986E-3</c:v>
                </c:pt>
                <c:pt idx="310">
                  <c:v>-2.8041999903507531E-3</c:v>
                </c:pt>
                <c:pt idx="311">
                  <c:v>-1.8041999937850051E-3</c:v>
                </c:pt>
                <c:pt idx="313">
                  <c:v>-4.2705999949248508E-3</c:v>
                </c:pt>
                <c:pt idx="314">
                  <c:v>3.3302000010735355E-3</c:v>
                </c:pt>
                <c:pt idx="315">
                  <c:v>-5.5339999962598085E-3</c:v>
                </c:pt>
                <c:pt idx="317">
                  <c:v>2.8542000000015832E-3</c:v>
                </c:pt>
                <c:pt idx="320">
                  <c:v>-7.1919999754754826E-4</c:v>
                </c:pt>
                <c:pt idx="321">
                  <c:v>9.214000019710511E-4</c:v>
                </c:pt>
                <c:pt idx="323">
                  <c:v>5.7199998991563916E-5</c:v>
                </c:pt>
                <c:pt idx="325">
                  <c:v>4.0571999998064712E-3</c:v>
                </c:pt>
                <c:pt idx="326">
                  <c:v>1.241000005393289E-3</c:v>
                </c:pt>
                <c:pt idx="327">
                  <c:v>-1.0991999952238984E-3</c:v>
                </c:pt>
                <c:pt idx="329">
                  <c:v>-1.9659999816212803E-4</c:v>
                </c:pt>
                <c:pt idx="330">
                  <c:v>8.0339999840361997E-4</c:v>
                </c:pt>
                <c:pt idx="331">
                  <c:v>-1.1869999943883158E-3</c:v>
                </c:pt>
                <c:pt idx="333">
                  <c:v>-8.0840000009629875E-4</c:v>
                </c:pt>
                <c:pt idx="334">
                  <c:v>-1.5463999952771701E-3</c:v>
                </c:pt>
                <c:pt idx="335">
                  <c:v>2.8514000077848323E-3</c:v>
                </c:pt>
                <c:pt idx="336">
                  <c:v>-8.2899999688379467E-4</c:v>
                </c:pt>
                <c:pt idx="338">
                  <c:v>-1.5765999924042262E-3</c:v>
                </c:pt>
                <c:pt idx="339">
                  <c:v>-3.440799999225419E-3</c:v>
                </c:pt>
                <c:pt idx="341">
                  <c:v>-4.3119999463669956E-4</c:v>
                </c:pt>
                <c:pt idx="343">
                  <c:v>3.260000012232922E-4</c:v>
                </c:pt>
                <c:pt idx="345">
                  <c:v>-4.4119999947724864E-3</c:v>
                </c:pt>
                <c:pt idx="346">
                  <c:v>2.9666000045835972E-3</c:v>
                </c:pt>
                <c:pt idx="348">
                  <c:v>5.7238000008510426E-3</c:v>
                </c:pt>
                <c:pt idx="350">
                  <c:v>3.1311999991885386E-3</c:v>
                </c:pt>
                <c:pt idx="351">
                  <c:v>-8.4959999367129058E-4</c:v>
                </c:pt>
                <c:pt idx="353">
                  <c:v>4.124000042793341E-4</c:v>
                </c:pt>
                <c:pt idx="354">
                  <c:v>-1.4613999956054613E-3</c:v>
                </c:pt>
                <c:pt idx="356">
                  <c:v>-5.8111999969696626E-3</c:v>
                </c:pt>
                <c:pt idx="357">
                  <c:v>1.1984000084339641E-3</c:v>
                </c:pt>
                <c:pt idx="358">
                  <c:v>1.0149000001547392E-2</c:v>
                </c:pt>
                <c:pt idx="360">
                  <c:v>4.2546000040601939E-3</c:v>
                </c:pt>
                <c:pt idx="361">
                  <c:v>-3.7357999972300604E-3</c:v>
                </c:pt>
                <c:pt idx="362">
                  <c:v>6.5239999821642414E-4</c:v>
                </c:pt>
                <c:pt idx="363">
                  <c:v>2.3904800007585436E-2</c:v>
                </c:pt>
                <c:pt idx="364">
                  <c:v>2.4904800004151184E-2</c:v>
                </c:pt>
                <c:pt idx="365">
                  <c:v>2.8904800004966091E-2</c:v>
                </c:pt>
                <c:pt idx="366">
                  <c:v>-2.9689999937545508E-3</c:v>
                </c:pt>
                <c:pt idx="367">
                  <c:v>3.3026000019162893E-3</c:v>
                </c:pt>
                <c:pt idx="368">
                  <c:v>5.4480000035255216E-3</c:v>
                </c:pt>
                <c:pt idx="370">
                  <c:v>3.7004000041633844E-3</c:v>
                </c:pt>
                <c:pt idx="371">
                  <c:v>4.7004000080050901E-3</c:v>
                </c:pt>
                <c:pt idx="372">
                  <c:v>-1.9209999954910018E-3</c:v>
                </c:pt>
                <c:pt idx="373">
                  <c:v>1.078000059351325E-4</c:v>
                </c:pt>
                <c:pt idx="375">
                  <c:v>-1.7660000012256205E-3</c:v>
                </c:pt>
                <c:pt idx="376">
                  <c:v>7.9999881563708186E-7</c:v>
                </c:pt>
                <c:pt idx="377">
                  <c:v>-1.3393999906838872E-3</c:v>
                </c:pt>
                <c:pt idx="378">
                  <c:v>-4.2049999901792035E-3</c:v>
                </c:pt>
                <c:pt idx="379">
                  <c:v>-6.9199995778035372E-5</c:v>
                </c:pt>
                <c:pt idx="381">
                  <c:v>2.2024000063538551E-3</c:v>
                </c:pt>
                <c:pt idx="383">
                  <c:v>-6.6617999982554466E-3</c:v>
                </c:pt>
                <c:pt idx="384">
                  <c:v>2.3382000072160736E-3</c:v>
                </c:pt>
                <c:pt idx="385">
                  <c:v>2.9788000028929673E-3</c:v>
                </c:pt>
                <c:pt idx="387">
                  <c:v>2.7360000021872111E-3</c:v>
                </c:pt>
                <c:pt idx="389">
                  <c:v>-8.853999970597215E-4</c:v>
                </c:pt>
                <c:pt idx="390">
                  <c:v>2.7456000025267713E-3</c:v>
                </c:pt>
                <c:pt idx="392">
                  <c:v>1.9979999997303821E-3</c:v>
                </c:pt>
                <c:pt idx="393">
                  <c:v>-2.4683999945409596E-3</c:v>
                </c:pt>
                <c:pt idx="395">
                  <c:v>-2.1600000036414713E-4</c:v>
                </c:pt>
                <c:pt idx="396">
                  <c:v>5.8690000078058802E-3</c:v>
                </c:pt>
                <c:pt idx="397">
                  <c:v>9.8690000086207874E-3</c:v>
                </c:pt>
                <c:pt idx="398">
                  <c:v>3.4218000073451549E-3</c:v>
                </c:pt>
                <c:pt idx="400">
                  <c:v>1.8196000019088387E-3</c:v>
                </c:pt>
                <c:pt idx="402">
                  <c:v>1.4506000079563819E-3</c:v>
                </c:pt>
                <c:pt idx="403">
                  <c:v>4.4506000049295835E-3</c:v>
                </c:pt>
                <c:pt idx="404">
                  <c:v>6.4506000053370371E-3</c:v>
                </c:pt>
                <c:pt idx="405">
                  <c:v>6.4506000053370371E-3</c:v>
                </c:pt>
                <c:pt idx="406">
                  <c:v>8.4506000057444908E-3</c:v>
                </c:pt>
                <c:pt idx="407">
                  <c:v>8.4506000057444908E-3</c:v>
                </c:pt>
                <c:pt idx="408">
                  <c:v>9.4506000095861964E-3</c:v>
                </c:pt>
                <c:pt idx="409">
                  <c:v>1.3450600010401104E-2</c:v>
                </c:pt>
                <c:pt idx="410">
                  <c:v>1.8292000095243566E-3</c:v>
                </c:pt>
                <c:pt idx="411">
                  <c:v>6.0816000041086227E-3</c:v>
                </c:pt>
                <c:pt idx="412">
                  <c:v>6.4698000060161576E-3</c:v>
                </c:pt>
                <c:pt idx="414">
                  <c:v>2.5960000057239085E-3</c:v>
                </c:pt>
                <c:pt idx="415">
                  <c:v>2.8676000001723878E-3</c:v>
                </c:pt>
                <c:pt idx="416">
                  <c:v>-6.1999962781555951E-6</c:v>
                </c:pt>
                <c:pt idx="417">
                  <c:v>9.9380000756355003E-4</c:v>
                </c:pt>
                <c:pt idx="419">
                  <c:v>1.0034000079031102E-3</c:v>
                </c:pt>
                <c:pt idx="421">
                  <c:v>4.6042000030865893E-3</c:v>
                </c:pt>
                <c:pt idx="422">
                  <c:v>9.0460000501479954E-4</c:v>
                </c:pt>
                <c:pt idx="423">
                  <c:v>-2.0569999978761189E-3</c:v>
                </c:pt>
                <c:pt idx="424">
                  <c:v>7.0020000566728413E-4</c:v>
                </c:pt>
                <c:pt idx="425">
                  <c:v>1.3408000013441779E-3</c:v>
                </c:pt>
                <c:pt idx="427">
                  <c:v>5.1076000017928891E-3</c:v>
                </c:pt>
                <c:pt idx="428">
                  <c:v>1.3600000020232983E-3</c:v>
                </c:pt>
                <c:pt idx="429">
                  <c:v>2.3599999985890463E-3</c:v>
                </c:pt>
                <c:pt idx="430">
                  <c:v>3.3600000024307519E-3</c:v>
                </c:pt>
                <c:pt idx="431">
                  <c:v>4.3599999989964999E-3</c:v>
                </c:pt>
                <c:pt idx="432">
                  <c:v>-1.6303999946103431E-3</c:v>
                </c:pt>
                <c:pt idx="433">
                  <c:v>4.495800007134676E-3</c:v>
                </c:pt>
                <c:pt idx="436">
                  <c:v>6.0870000015711412E-3</c:v>
                </c:pt>
                <c:pt idx="437">
                  <c:v>1.5465600001334678E-2</c:v>
                </c:pt>
                <c:pt idx="438">
                  <c:v>3.4752000065054744E-3</c:v>
                </c:pt>
                <c:pt idx="439">
                  <c:v>2.7372000040486455E-3</c:v>
                </c:pt>
                <c:pt idx="440">
                  <c:v>9.9780000891769305E-4</c:v>
                </c:pt>
                <c:pt idx="442">
                  <c:v>4.8030000034486875E-3</c:v>
                </c:pt>
                <c:pt idx="443">
                  <c:v>5.8030000000144355E-3</c:v>
                </c:pt>
                <c:pt idx="445">
                  <c:v>5.1912000053562224E-3</c:v>
                </c:pt>
                <c:pt idx="446">
                  <c:v>3.4532000063336454E-3</c:v>
                </c:pt>
                <c:pt idx="447">
                  <c:v>5.7940000988310203E-4</c:v>
                </c:pt>
                <c:pt idx="449">
                  <c:v>5.4627999998047017E-3</c:v>
                </c:pt>
                <c:pt idx="450">
                  <c:v>2.8510000047390349E-3</c:v>
                </c:pt>
                <c:pt idx="451">
                  <c:v>2.229600002465304E-3</c:v>
                </c:pt>
                <c:pt idx="452">
                  <c:v>1.2488000065786764E-3</c:v>
                </c:pt>
                <c:pt idx="453">
                  <c:v>2.3846000040066428E-3</c:v>
                </c:pt>
                <c:pt idx="454">
                  <c:v>5.4230000023380853E-3</c:v>
                </c:pt>
                <c:pt idx="455">
                  <c:v>2.0900000527035445E-4</c:v>
                </c:pt>
                <c:pt idx="456">
                  <c:v>3.5876000038115308E-3</c:v>
                </c:pt>
                <c:pt idx="457">
                  <c:v>1.0383200002252124E-2</c:v>
                </c:pt>
                <c:pt idx="459">
                  <c:v>1.8578000017441809E-3</c:v>
                </c:pt>
                <c:pt idx="460">
                  <c:v>6.8578000064007938E-3</c:v>
                </c:pt>
                <c:pt idx="463">
                  <c:v>9.8578000033739954E-3</c:v>
                </c:pt>
                <c:pt idx="464">
                  <c:v>1.1198000065633096E-3</c:v>
                </c:pt>
                <c:pt idx="465">
                  <c:v>3.1294000073103234E-3</c:v>
                </c:pt>
                <c:pt idx="466">
                  <c:v>6.129400004283525E-3</c:v>
                </c:pt>
                <c:pt idx="467">
                  <c:v>8.5272000069380738E-3</c:v>
                </c:pt>
                <c:pt idx="468">
                  <c:v>1.0527200007345527E-2</c:v>
                </c:pt>
                <c:pt idx="469">
                  <c:v>6.2844000058248639E-3</c:v>
                </c:pt>
                <c:pt idx="471">
                  <c:v>7.9346000056830235E-3</c:v>
                </c:pt>
                <c:pt idx="472">
                  <c:v>3.0800000022281893E-3</c:v>
                </c:pt>
                <c:pt idx="474">
                  <c:v>4.5860000682296231E-4</c:v>
                </c:pt>
                <c:pt idx="476">
                  <c:v>9.5065999994403683E-3</c:v>
                </c:pt>
                <c:pt idx="477">
                  <c:v>5.8948000005329959E-3</c:v>
                </c:pt>
                <c:pt idx="478">
                  <c:v>-9.405999953742139E-4</c:v>
                </c:pt>
                <c:pt idx="479">
                  <c:v>2.7192000052309595E-3</c:v>
                </c:pt>
                <c:pt idx="480">
                  <c:v>1.0805600002640858E-2</c:v>
                </c:pt>
                <c:pt idx="481">
                  <c:v>-2.1847999960300513E-3</c:v>
                </c:pt>
                <c:pt idx="482">
                  <c:v>5.8152000055997632E-3</c:v>
                </c:pt>
                <c:pt idx="483">
                  <c:v>8.248000085586682E-4</c:v>
                </c:pt>
                <c:pt idx="484">
                  <c:v>2.0824800005357247E-2</c:v>
                </c:pt>
                <c:pt idx="485">
                  <c:v>2.9510000022128224E-3</c:v>
                </c:pt>
                <c:pt idx="486">
                  <c:v>6.2034000075072981E-3</c:v>
                </c:pt>
                <c:pt idx="487">
                  <c:v>6.5916000021388754E-3</c:v>
                </c:pt>
                <c:pt idx="489">
                  <c:v>6.7466000036802143E-3</c:v>
                </c:pt>
                <c:pt idx="490">
                  <c:v>1.1999000002106186E-2</c:v>
                </c:pt>
                <c:pt idx="491">
                  <c:v>-1.6031999984988943E-3</c:v>
                </c:pt>
                <c:pt idx="492">
                  <c:v>6.3968000031309202E-3</c:v>
                </c:pt>
                <c:pt idx="493">
                  <c:v>1.3396800008194987E-2</c:v>
                </c:pt>
                <c:pt idx="494">
                  <c:v>2.4160000029951334E-3</c:v>
                </c:pt>
                <c:pt idx="495">
                  <c:v>-9.2053999978816137E-3</c:v>
                </c:pt>
                <c:pt idx="496">
                  <c:v>-3.2053999966592528E-3</c:v>
                </c:pt>
                <c:pt idx="497">
                  <c:v>9.5902000030037016E-3</c:v>
                </c:pt>
                <c:pt idx="498">
                  <c:v>8.3665999991353601E-3</c:v>
                </c:pt>
                <c:pt idx="499">
                  <c:v>1.430000047548674E-4</c:v>
                </c:pt>
                <c:pt idx="500">
                  <c:v>8.1430000063846819E-3</c:v>
                </c:pt>
                <c:pt idx="501">
                  <c:v>8.1526000067242421E-3</c:v>
                </c:pt>
                <c:pt idx="502">
                  <c:v>7.7149999997345731E-3</c:v>
                </c:pt>
                <c:pt idx="503">
                  <c:v>7.2460000228602439E-4</c:v>
                </c:pt>
                <c:pt idx="504">
                  <c:v>5.5009999996400438E-3</c:v>
                </c:pt>
                <c:pt idx="505">
                  <c:v>9.5010000004549511E-3</c:v>
                </c:pt>
                <c:pt idx="506">
                  <c:v>-1.4893999978085048E-3</c:v>
                </c:pt>
                <c:pt idx="507">
                  <c:v>3.2869999995455146E-3</c:v>
                </c:pt>
                <c:pt idx="508">
                  <c:v>7.0537999999942258E-3</c:v>
                </c:pt>
                <c:pt idx="510">
                  <c:v>5.3158000009716488E-3</c:v>
                </c:pt>
                <c:pt idx="511">
                  <c:v>1.0713600007875357E-2</c:v>
                </c:pt>
                <c:pt idx="512">
                  <c:v>8.8398000007146038E-3</c:v>
                </c:pt>
                <c:pt idx="514">
                  <c:v>4.2184000049019232E-3</c:v>
                </c:pt>
                <c:pt idx="516">
                  <c:v>5.2568000028259121E-3</c:v>
                </c:pt>
                <c:pt idx="517">
                  <c:v>1.1266400004387833E-2</c:v>
                </c:pt>
                <c:pt idx="518">
                  <c:v>9.402200004842598E-3</c:v>
                </c:pt>
                <c:pt idx="519">
                  <c:v>1.5664200000173878E-2</c:v>
                </c:pt>
                <c:pt idx="520">
                  <c:v>9.8096000001532957E-3</c:v>
                </c:pt>
                <c:pt idx="522">
                  <c:v>9.9248000042280182E-3</c:v>
                </c:pt>
                <c:pt idx="523">
                  <c:v>4.5558000056189485E-3</c:v>
                </c:pt>
                <c:pt idx="524">
                  <c:v>1.0944000001472887E-2</c:v>
                </c:pt>
                <c:pt idx="526">
                  <c:v>1.4196399999491405E-2</c:v>
                </c:pt>
                <c:pt idx="527">
                  <c:v>5.3418000024976209E-3</c:v>
                </c:pt>
                <c:pt idx="528">
                  <c:v>3.9920000053825788E-3</c:v>
                </c:pt>
                <c:pt idx="529">
                  <c:v>8.5160000016912818E-3</c:v>
                </c:pt>
                <c:pt idx="530">
                  <c:v>4.7684000091976486E-3</c:v>
                </c:pt>
                <c:pt idx="531">
                  <c:v>9.3994000053498894E-3</c:v>
                </c:pt>
                <c:pt idx="532">
                  <c:v>4.9042000027839094E-3</c:v>
                </c:pt>
                <c:pt idx="534">
                  <c:v>1.7876000056276098E-3</c:v>
                </c:pt>
                <c:pt idx="535">
                  <c:v>4.7876000026008114E-3</c:v>
                </c:pt>
                <c:pt idx="536">
                  <c:v>8.9138000039383769E-3</c:v>
                </c:pt>
                <c:pt idx="538">
                  <c:v>3.6710000058519654E-3</c:v>
                </c:pt>
                <c:pt idx="539">
                  <c:v>8.9234000042779371E-3</c:v>
                </c:pt>
                <c:pt idx="541">
                  <c:v>6.1758000083500519E-3</c:v>
                </c:pt>
                <c:pt idx="542">
                  <c:v>7.3019999981625006E-3</c:v>
                </c:pt>
                <c:pt idx="544">
                  <c:v>1.0709400004998315E-2</c:v>
                </c:pt>
                <c:pt idx="546">
                  <c:v>4.4844000003649853E-3</c:v>
                </c:pt>
                <c:pt idx="547">
                  <c:v>8.4844000011798926E-3</c:v>
                </c:pt>
                <c:pt idx="548">
                  <c:v>1.3872600000468083E-2</c:v>
                </c:pt>
                <c:pt idx="549">
                  <c:v>4.2704000006779097E-3</c:v>
                </c:pt>
                <c:pt idx="551">
                  <c:v>1.0425400003441609E-2</c:v>
                </c:pt>
                <c:pt idx="552">
                  <c:v>1.2677799997618422E-2</c:v>
                </c:pt>
                <c:pt idx="553">
                  <c:v>1.2056400009896606E-2</c:v>
                </c:pt>
                <c:pt idx="555">
                  <c:v>1.043500000378117E-2</c:v>
                </c:pt>
                <c:pt idx="556">
                  <c:v>3.4542000066721812E-3</c:v>
                </c:pt>
                <c:pt idx="557">
                  <c:v>1.2580400005390402E-2</c:v>
                </c:pt>
                <c:pt idx="559">
                  <c:v>9.4638000082341023E-3</c:v>
                </c:pt>
                <c:pt idx="560">
                  <c:v>1.0230599997157697E-2</c:v>
                </c:pt>
                <c:pt idx="561">
                  <c:v>1.0609200006001629E-2</c:v>
                </c:pt>
                <c:pt idx="564">
                  <c:v>9.6188000024994835E-3</c:v>
                </c:pt>
                <c:pt idx="565">
                  <c:v>9.2594000016106293E-3</c:v>
                </c:pt>
                <c:pt idx="567">
                  <c:v>1.2395200006722007E-2</c:v>
                </c:pt>
                <c:pt idx="568">
                  <c:v>8.7930000008782372E-3</c:v>
                </c:pt>
                <c:pt idx="569">
                  <c:v>1.1055000002670567E-2</c:v>
                </c:pt>
                <c:pt idx="570">
                  <c:v>7.812199997715652E-3</c:v>
                </c:pt>
                <c:pt idx="571">
                  <c:v>6.3842000090517104E-3</c:v>
                </c:pt>
                <c:pt idx="573">
                  <c:v>8.7134000059450045E-3</c:v>
                </c:pt>
                <c:pt idx="574">
                  <c:v>7.9658000031486154E-3</c:v>
                </c:pt>
                <c:pt idx="575">
                  <c:v>1.996579999831738E-2</c:v>
                </c:pt>
                <c:pt idx="577">
                  <c:v>9.7230000028503127E-3</c:v>
                </c:pt>
                <c:pt idx="579">
                  <c:v>7.5090000027557835E-3</c:v>
                </c:pt>
                <c:pt idx="581">
                  <c:v>1.2887600001704413E-2</c:v>
                </c:pt>
                <c:pt idx="582">
                  <c:v>1.5140000003157184E-2</c:v>
                </c:pt>
                <c:pt idx="583">
                  <c:v>9.2854000031366013E-3</c:v>
                </c:pt>
                <c:pt idx="585">
                  <c:v>1.091640000231564E-2</c:v>
                </c:pt>
                <c:pt idx="587">
                  <c:v>7.9452000063611194E-3</c:v>
                </c:pt>
                <c:pt idx="588">
                  <c:v>1.6945200004556682E-2</c:v>
                </c:pt>
                <c:pt idx="589">
                  <c:v>1.2071400000422727E-2</c:v>
                </c:pt>
                <c:pt idx="590">
                  <c:v>1.874080000561662E-2</c:v>
                </c:pt>
                <c:pt idx="591">
                  <c:v>8.1194000085815787E-3</c:v>
                </c:pt>
                <c:pt idx="592">
                  <c:v>1.5293600001314189E-2</c:v>
                </c:pt>
                <c:pt idx="593">
                  <c:v>1.5215400002489332E-2</c:v>
                </c:pt>
                <c:pt idx="594">
                  <c:v>1.5477400003874209E-2</c:v>
                </c:pt>
                <c:pt idx="595">
                  <c:v>1.5263400004187133E-2</c:v>
                </c:pt>
                <c:pt idx="596">
                  <c:v>8.0205999984173104E-3</c:v>
                </c:pt>
                <c:pt idx="597">
                  <c:v>9.0398000102140941E-3</c:v>
                </c:pt>
                <c:pt idx="598">
                  <c:v>1.2797000003047287E-2</c:v>
                </c:pt>
                <c:pt idx="599">
                  <c:v>1.9049400005314965E-2</c:v>
                </c:pt>
                <c:pt idx="600">
                  <c:v>1.2806600003386848E-2</c:v>
                </c:pt>
                <c:pt idx="602">
                  <c:v>1.5194800005701836E-2</c:v>
                </c:pt>
                <c:pt idx="603">
                  <c:v>1.4204400002199691E-2</c:v>
                </c:pt>
                <c:pt idx="605">
                  <c:v>1.046640000276966E-2</c:v>
                </c:pt>
                <c:pt idx="606">
                  <c:v>9.9808000013581477E-3</c:v>
                </c:pt>
                <c:pt idx="608">
                  <c:v>1.3000000006286427E-2</c:v>
                </c:pt>
                <c:pt idx="609">
                  <c:v>1.6757200006395578E-2</c:v>
                </c:pt>
                <c:pt idx="610">
                  <c:v>1.603840000461787E-2</c:v>
                </c:pt>
                <c:pt idx="611">
                  <c:v>1.3174200008506887E-2</c:v>
                </c:pt>
                <c:pt idx="613">
                  <c:v>1.3426600002276246E-2</c:v>
                </c:pt>
                <c:pt idx="614">
                  <c:v>9.5624000023235567E-3</c:v>
                </c:pt>
                <c:pt idx="616">
                  <c:v>1.1600800004089251E-2</c:v>
                </c:pt>
                <c:pt idx="617">
                  <c:v>1.2600800007930957E-2</c:v>
                </c:pt>
                <c:pt idx="618">
                  <c:v>1.6600800008745864E-2</c:v>
                </c:pt>
                <c:pt idx="619">
                  <c:v>2.8386800004227553E-2</c:v>
                </c:pt>
                <c:pt idx="620">
                  <c:v>1.9949200002884027E-2</c:v>
                </c:pt>
                <c:pt idx="621">
                  <c:v>2.7160000026924536E-3</c:v>
                </c:pt>
                <c:pt idx="622">
                  <c:v>1.7880599996715318E-2</c:v>
                </c:pt>
                <c:pt idx="624">
                  <c:v>1.3142600007995497E-2</c:v>
                </c:pt>
                <c:pt idx="625">
                  <c:v>2.0530800000415184E-2</c:v>
                </c:pt>
                <c:pt idx="626">
                  <c:v>1.706440000270959E-2</c:v>
                </c:pt>
                <c:pt idx="627">
                  <c:v>1.2316800006374251E-2</c:v>
                </c:pt>
                <c:pt idx="628">
                  <c:v>1.8112400000973139E-2</c:v>
                </c:pt>
                <c:pt idx="629">
                  <c:v>1.2286600001971237E-2</c:v>
                </c:pt>
                <c:pt idx="630">
                  <c:v>1.9023200009542052E-2</c:v>
                </c:pt>
                <c:pt idx="631">
                  <c:v>3.0430600003455766E-2</c:v>
                </c:pt>
                <c:pt idx="632">
                  <c:v>2.2818800003733486E-2</c:v>
                </c:pt>
                <c:pt idx="633">
                  <c:v>2.4576000003435183E-2</c:v>
                </c:pt>
                <c:pt idx="636">
                  <c:v>2.1954600008029956E-2</c:v>
                </c:pt>
                <c:pt idx="637">
                  <c:v>1.9604799999797251E-2</c:v>
                </c:pt>
                <c:pt idx="638">
                  <c:v>1.6983400004392024E-2</c:v>
                </c:pt>
                <c:pt idx="640">
                  <c:v>1.8148000002838671E-2</c:v>
                </c:pt>
                <c:pt idx="642">
                  <c:v>2.4536200005968567E-2</c:v>
                </c:pt>
                <c:pt idx="644">
                  <c:v>2.3798200003511738E-2</c:v>
                </c:pt>
                <c:pt idx="645">
                  <c:v>1.5584200002194848E-2</c:v>
                </c:pt>
                <c:pt idx="646">
                  <c:v>2.1982000005664304E-2</c:v>
                </c:pt>
                <c:pt idx="647">
                  <c:v>1.9320800005516503E-2</c:v>
                </c:pt>
                <c:pt idx="648">
                  <c:v>1.9320800005516503E-2</c:v>
                </c:pt>
                <c:pt idx="649">
                  <c:v>2.3854400002164766E-2</c:v>
                </c:pt>
                <c:pt idx="650">
                  <c:v>2.3854400002164766E-2</c:v>
                </c:pt>
                <c:pt idx="652">
                  <c:v>2.3864000009780284E-2</c:v>
                </c:pt>
                <c:pt idx="653">
                  <c:v>2.3864000009780284E-2</c:v>
                </c:pt>
                <c:pt idx="655">
                  <c:v>2.7126000008138362E-2</c:v>
                </c:pt>
                <c:pt idx="656">
                  <c:v>2.7126000008138362E-2</c:v>
                </c:pt>
                <c:pt idx="657">
                  <c:v>2.6504600005864631E-2</c:v>
                </c:pt>
                <c:pt idx="658">
                  <c:v>2.6504600005864631E-2</c:v>
                </c:pt>
                <c:pt idx="660">
                  <c:v>2.303820000088308E-2</c:v>
                </c:pt>
                <c:pt idx="661">
                  <c:v>2.303820000088308E-2</c:v>
                </c:pt>
                <c:pt idx="662">
                  <c:v>3.3669200005533639E-2</c:v>
                </c:pt>
                <c:pt idx="663">
                  <c:v>3.3669200005533639E-2</c:v>
                </c:pt>
                <c:pt idx="664">
                  <c:v>3.0921600002329797E-2</c:v>
                </c:pt>
                <c:pt idx="665">
                  <c:v>3.0921600002329797E-2</c:v>
                </c:pt>
                <c:pt idx="666">
                  <c:v>2.6843400002690032E-2</c:v>
                </c:pt>
                <c:pt idx="667">
                  <c:v>2.6843400002690032E-2</c:v>
                </c:pt>
                <c:pt idx="669">
                  <c:v>3.48400000075344E-3</c:v>
                </c:pt>
                <c:pt idx="670">
                  <c:v>4.4840000045951456E-3</c:v>
                </c:pt>
                <c:pt idx="671">
                  <c:v>1.248400000622496E-2</c:v>
                </c:pt>
                <c:pt idx="672">
                  <c:v>1.6484000007039867E-2</c:v>
                </c:pt>
                <c:pt idx="673">
                  <c:v>1.9484000004013069E-2</c:v>
                </c:pt>
                <c:pt idx="674">
                  <c:v>2.8484000002208631E-2</c:v>
                </c:pt>
                <c:pt idx="675">
                  <c:v>3.4484000003430992E-2</c:v>
                </c:pt>
                <c:pt idx="676">
                  <c:v>2.5881800000206567E-2</c:v>
                </c:pt>
                <c:pt idx="677">
                  <c:v>2.5415399999474175E-2</c:v>
                </c:pt>
                <c:pt idx="679">
                  <c:v>0</c:v>
                </c:pt>
                <c:pt idx="680">
                  <c:v>2.5180800002999604E-2</c:v>
                </c:pt>
                <c:pt idx="681">
                  <c:v>2.7811800006020349E-2</c:v>
                </c:pt>
                <c:pt idx="682">
                  <c:v>3.1345400006102864E-2</c:v>
                </c:pt>
                <c:pt idx="684">
                  <c:v>3.4597800004121382E-2</c:v>
                </c:pt>
                <c:pt idx="686">
                  <c:v>3.0743200004508253E-2</c:v>
                </c:pt>
                <c:pt idx="688">
                  <c:v>3.2324800005881116E-2</c:v>
                </c:pt>
                <c:pt idx="689">
                  <c:v>3.3324800002446864E-2</c:v>
                </c:pt>
                <c:pt idx="691">
                  <c:v>3.045100000599632E-2</c:v>
                </c:pt>
                <c:pt idx="692">
                  <c:v>2.9751400004897732E-2</c:v>
                </c:pt>
                <c:pt idx="694">
                  <c:v>3.4012000003713183E-2</c:v>
                </c:pt>
                <c:pt idx="696">
                  <c:v>3.6428999999770895E-2</c:v>
                </c:pt>
                <c:pt idx="697">
                  <c:v>4.2582600006426219E-2</c:v>
                </c:pt>
                <c:pt idx="699">
                  <c:v>3.832880000845762E-2</c:v>
                </c:pt>
                <c:pt idx="701">
                  <c:v>3.2726600002206396E-2</c:v>
                </c:pt>
                <c:pt idx="702">
                  <c:v>4.1726600000401959E-2</c:v>
                </c:pt>
                <c:pt idx="704">
                  <c:v>3.9522200007922947E-2</c:v>
                </c:pt>
                <c:pt idx="705">
                  <c:v>4.3424800001957919E-2</c:v>
                </c:pt>
                <c:pt idx="707">
                  <c:v>4.2492000000493135E-2</c:v>
                </c:pt>
                <c:pt idx="708">
                  <c:v>3.75112000037916E-2</c:v>
                </c:pt>
                <c:pt idx="709">
                  <c:v>3.5073600003670435E-2</c:v>
                </c:pt>
                <c:pt idx="710">
                  <c:v>4.2626399997971021E-2</c:v>
                </c:pt>
                <c:pt idx="713">
                  <c:v>4.5383600008790381E-2</c:v>
                </c:pt>
                <c:pt idx="715">
                  <c:v>4.0791000006720424E-2</c:v>
                </c:pt>
                <c:pt idx="717">
                  <c:v>4.4062599998142105E-2</c:v>
                </c:pt>
                <c:pt idx="718">
                  <c:v>4.6062599998549558E-2</c:v>
                </c:pt>
                <c:pt idx="719">
                  <c:v>4.2072200005350169E-2</c:v>
                </c:pt>
                <c:pt idx="720">
                  <c:v>4.6207999999751337E-2</c:v>
                </c:pt>
                <c:pt idx="721">
                  <c:v>4.3993999999656808E-2</c:v>
                </c:pt>
                <c:pt idx="723">
                  <c:v>4.6168200002284721E-2</c:v>
                </c:pt>
                <c:pt idx="725">
                  <c:v>3.9828000008128583E-2</c:v>
                </c:pt>
                <c:pt idx="726">
                  <c:v>4.5604400002048351E-2</c:v>
                </c:pt>
                <c:pt idx="727">
                  <c:v>4.5467199997801799E-2</c:v>
                </c:pt>
                <c:pt idx="729">
                  <c:v>5.3719600007752888E-2</c:v>
                </c:pt>
                <c:pt idx="731">
                  <c:v>4.910780000500381E-2</c:v>
                </c:pt>
                <c:pt idx="732">
                  <c:v>3.7757999998575542E-2</c:v>
                </c:pt>
                <c:pt idx="733">
                  <c:v>5.4146200003742706E-2</c:v>
                </c:pt>
                <c:pt idx="734">
                  <c:v>5.4543999998713844E-2</c:v>
                </c:pt>
                <c:pt idx="735">
                  <c:v>5.3941800004395191E-2</c:v>
                </c:pt>
                <c:pt idx="736">
                  <c:v>4.9494600003527012E-2</c:v>
                </c:pt>
                <c:pt idx="737">
                  <c:v>5.6125600000086706E-2</c:v>
                </c:pt>
                <c:pt idx="738">
                  <c:v>4.9902000006113667E-2</c:v>
                </c:pt>
                <c:pt idx="739">
                  <c:v>5.3902000006928574E-2</c:v>
                </c:pt>
                <c:pt idx="741">
                  <c:v>5.5426000006264076E-2</c:v>
                </c:pt>
                <c:pt idx="742">
                  <c:v>4.443560000800062E-2</c:v>
                </c:pt>
                <c:pt idx="745">
                  <c:v>5.3036400007840712E-2</c:v>
                </c:pt>
                <c:pt idx="747">
                  <c:v>5.6191399999079295E-2</c:v>
                </c:pt>
                <c:pt idx="749">
                  <c:v>5.6229800007713493E-2</c:v>
                </c:pt>
                <c:pt idx="752">
                  <c:v>5.2239399999962188E-2</c:v>
                </c:pt>
                <c:pt idx="753">
                  <c:v>5.2161200001137331E-2</c:v>
                </c:pt>
                <c:pt idx="754">
                  <c:v>6.192659999942407E-2</c:v>
                </c:pt>
                <c:pt idx="756">
                  <c:v>5.5644000000029337E-2</c:v>
                </c:pt>
                <c:pt idx="758">
                  <c:v>5.4663200004142709E-2</c:v>
                </c:pt>
                <c:pt idx="760">
                  <c:v>5.5546600007801317E-2</c:v>
                </c:pt>
                <c:pt idx="762">
                  <c:v>5.2070600002480205E-2</c:v>
                </c:pt>
                <c:pt idx="763">
                  <c:v>5.383740000979742E-2</c:v>
                </c:pt>
                <c:pt idx="765">
                  <c:v>5.4497200006153435E-2</c:v>
                </c:pt>
                <c:pt idx="766">
                  <c:v>5.4497200006153435E-2</c:v>
                </c:pt>
                <c:pt idx="767">
                  <c:v>5.6497200006560888E-2</c:v>
                </c:pt>
                <c:pt idx="768">
                  <c:v>5.6021200005488936E-2</c:v>
                </c:pt>
                <c:pt idx="771">
                  <c:v>5.7816800006548874E-2</c:v>
                </c:pt>
                <c:pt idx="772">
                  <c:v>5.4457400001410861E-2</c:v>
                </c:pt>
                <c:pt idx="773">
                  <c:v>5.7417600000917446E-2</c:v>
                </c:pt>
                <c:pt idx="774">
                  <c:v>5.5932000010216143E-2</c:v>
                </c:pt>
                <c:pt idx="776">
                  <c:v>5.6951200007461011E-2</c:v>
                </c:pt>
                <c:pt idx="779">
                  <c:v>5.2203600003849715E-2</c:v>
                </c:pt>
                <c:pt idx="780">
                  <c:v>5.720360000123037E-2</c:v>
                </c:pt>
                <c:pt idx="781">
                  <c:v>5.8960800000932068E-2</c:v>
                </c:pt>
                <c:pt idx="784">
                  <c:v>5.5756400004611351E-2</c:v>
                </c:pt>
                <c:pt idx="785">
                  <c:v>5.4134999998495914E-2</c:v>
                </c:pt>
                <c:pt idx="786">
                  <c:v>6.0397000001103152E-2</c:v>
                </c:pt>
                <c:pt idx="787">
                  <c:v>5.9552000006078742E-2</c:v>
                </c:pt>
                <c:pt idx="788">
                  <c:v>6.0183000001416076E-2</c:v>
                </c:pt>
                <c:pt idx="789">
                  <c:v>5.6512200004362967E-2</c:v>
                </c:pt>
                <c:pt idx="790">
                  <c:v>6.5510799999174196E-2</c:v>
                </c:pt>
                <c:pt idx="791">
                  <c:v>5.9656200006429572E-2</c:v>
                </c:pt>
                <c:pt idx="792">
                  <c:v>6.1656200006837025E-2</c:v>
                </c:pt>
                <c:pt idx="793">
                  <c:v>6.6228200004843529E-2</c:v>
                </c:pt>
                <c:pt idx="794">
                  <c:v>6.5237800001341384E-2</c:v>
                </c:pt>
                <c:pt idx="795">
                  <c:v>6.2490200005413499E-2</c:v>
                </c:pt>
                <c:pt idx="797">
                  <c:v>6.2739799999690149E-2</c:v>
                </c:pt>
                <c:pt idx="798">
                  <c:v>6.3118400001258124E-2</c:v>
                </c:pt>
                <c:pt idx="799">
                  <c:v>6.6525800000817981E-2</c:v>
                </c:pt>
                <c:pt idx="800">
                  <c:v>6.3904400005412754E-2</c:v>
                </c:pt>
                <c:pt idx="802">
                  <c:v>6.9904400006635115E-2</c:v>
                </c:pt>
                <c:pt idx="803">
                  <c:v>6.8321400001877919E-2</c:v>
                </c:pt>
                <c:pt idx="804">
                  <c:v>6.7107400005625095E-2</c:v>
                </c:pt>
                <c:pt idx="805">
                  <c:v>6.6486000003351364E-2</c:v>
                </c:pt>
                <c:pt idx="806">
                  <c:v>7.0427000006020535E-2</c:v>
                </c:pt>
                <c:pt idx="807">
                  <c:v>6.1465400009183213E-2</c:v>
                </c:pt>
                <c:pt idx="812">
                  <c:v>6.518280000454979E-2</c:v>
                </c:pt>
                <c:pt idx="813">
                  <c:v>6.6075800001272E-2</c:v>
                </c:pt>
                <c:pt idx="814">
                  <c:v>6.6075800001272E-2</c:v>
                </c:pt>
                <c:pt idx="815">
                  <c:v>6.5619000008155126E-2</c:v>
                </c:pt>
                <c:pt idx="817">
                  <c:v>7.6424200000474229E-2</c:v>
                </c:pt>
                <c:pt idx="818">
                  <c:v>7.243380000727484E-2</c:v>
                </c:pt>
                <c:pt idx="823">
                  <c:v>7.3518800003512297E-2</c:v>
                </c:pt>
                <c:pt idx="826">
                  <c:v>7.6081200000771787E-2</c:v>
                </c:pt>
                <c:pt idx="827">
                  <c:v>7.8244399999675807E-2</c:v>
                </c:pt>
                <c:pt idx="829">
                  <c:v>8.2049600008758716E-2</c:v>
                </c:pt>
                <c:pt idx="833">
                  <c:v>7.7204599998367485E-2</c:v>
                </c:pt>
                <c:pt idx="834">
                  <c:v>7.7583199999935459E-2</c:v>
                </c:pt>
                <c:pt idx="835">
                  <c:v>8.1583200000750367E-2</c:v>
                </c:pt>
                <c:pt idx="836">
                  <c:v>7.6592800003709272E-2</c:v>
                </c:pt>
                <c:pt idx="838">
                  <c:v>8.211680000385968E-2</c:v>
                </c:pt>
                <c:pt idx="839">
                  <c:v>7.3562600002333056E-2</c:v>
                </c:pt>
                <c:pt idx="842">
                  <c:v>8.3366400001978036E-2</c:v>
                </c:pt>
                <c:pt idx="843">
                  <c:v>8.0871200007095467E-2</c:v>
                </c:pt>
                <c:pt idx="844">
                  <c:v>8.450220000668196E-2</c:v>
                </c:pt>
                <c:pt idx="845">
                  <c:v>8.088080000015907E-2</c:v>
                </c:pt>
                <c:pt idx="848">
                  <c:v>7.7890400003525428E-2</c:v>
                </c:pt>
                <c:pt idx="850">
                  <c:v>7.9278600009274669E-2</c:v>
                </c:pt>
                <c:pt idx="853">
                  <c:v>8.0452800000784919E-2</c:v>
                </c:pt>
                <c:pt idx="854">
                  <c:v>7.824840000102995E-2</c:v>
                </c:pt>
                <c:pt idx="855">
                  <c:v>8.2646199996815994E-2</c:v>
                </c:pt>
                <c:pt idx="875">
                  <c:v>9.4062999996822327E-2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94-4F1C-A4B9-2C52796D3C39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plus>
            <c:minus>
              <c:numRef>
                <c:f>'Active 2'!$D$21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2'!$J$21:$J$1886</c:f>
              <c:numCache>
                <c:formatCode>General</c:formatCode>
                <c:ptCount val="1866"/>
                <c:pt idx="22">
                  <c:v>-1.9816599993646378E-2</c:v>
                </c:pt>
                <c:pt idx="32">
                  <c:v>-1.8787199995131232E-2</c:v>
                </c:pt>
                <c:pt idx="43">
                  <c:v>-2.5712799993925728E-2</c:v>
                </c:pt>
                <c:pt idx="44">
                  <c:v>-2.9581800001324154E-2</c:v>
                </c:pt>
                <c:pt idx="45">
                  <c:v>-2.5098999998590443E-2</c:v>
                </c:pt>
                <c:pt idx="50">
                  <c:v>-2.1034599994891323E-2</c:v>
                </c:pt>
                <c:pt idx="52">
                  <c:v>-1.1850799994135741E-2</c:v>
                </c:pt>
                <c:pt idx="55">
                  <c:v>-2.1329600000171922E-2</c:v>
                </c:pt>
                <c:pt idx="56">
                  <c:v>-2.3319999992963858E-2</c:v>
                </c:pt>
                <c:pt idx="58">
                  <c:v>-2.3641399995540269E-2</c:v>
                </c:pt>
                <c:pt idx="59">
                  <c:v>-1.7445799996494316E-2</c:v>
                </c:pt>
                <c:pt idx="60">
                  <c:v>-2.7747999993152916E-2</c:v>
                </c:pt>
                <c:pt idx="62">
                  <c:v>-2.5573799997800961E-2</c:v>
                </c:pt>
                <c:pt idx="64">
                  <c:v>-2.4662999996508006E-2</c:v>
                </c:pt>
                <c:pt idx="67">
                  <c:v>-1.7274799996812362E-2</c:v>
                </c:pt>
                <c:pt idx="73">
                  <c:v>-6.2363999895751476E-3</c:v>
                </c:pt>
                <c:pt idx="74">
                  <c:v>-1.7857799990451895E-2</c:v>
                </c:pt>
                <c:pt idx="75">
                  <c:v>-1.9479199996567331E-2</c:v>
                </c:pt>
                <c:pt idx="76">
                  <c:v>-2.0848200001637451E-2</c:v>
                </c:pt>
                <c:pt idx="79">
                  <c:v>-2.4838599994836841E-2</c:v>
                </c:pt>
                <c:pt idx="80">
                  <c:v>-1.6450399991299491E-2</c:v>
                </c:pt>
                <c:pt idx="82">
                  <c:v>-2.9276200002641417E-2</c:v>
                </c:pt>
                <c:pt idx="86">
                  <c:v>-1.6266599996015429E-2</c:v>
                </c:pt>
                <c:pt idx="92">
                  <c:v>-1.705059999221703E-2</c:v>
                </c:pt>
                <c:pt idx="93">
                  <c:v>-2.2540999998454936E-2</c:v>
                </c:pt>
                <c:pt idx="94">
                  <c:v>-1.8774199998006225E-2</c:v>
                </c:pt>
                <c:pt idx="95">
                  <c:v>-2.574540000205161E-2</c:v>
                </c:pt>
                <c:pt idx="96">
                  <c:v>-1.974540000082925E-2</c:v>
                </c:pt>
                <c:pt idx="101">
                  <c:v>-1.1457399996288586E-2</c:v>
                </c:pt>
                <c:pt idx="103">
                  <c:v>-1.497459999518469E-2</c:v>
                </c:pt>
                <c:pt idx="104">
                  <c:v>-1.6586399993684608E-2</c:v>
                </c:pt>
                <c:pt idx="105">
                  <c:v>-1.6198199999053031E-2</c:v>
                </c:pt>
                <c:pt idx="106">
                  <c:v>-1.5188599994871765E-2</c:v>
                </c:pt>
                <c:pt idx="107">
                  <c:v>-1.8178999991505407E-2</c:v>
                </c:pt>
                <c:pt idx="108">
                  <c:v>-1.8169399998441804E-2</c:v>
                </c:pt>
                <c:pt idx="109">
                  <c:v>-1.5781199996126816E-2</c:v>
                </c:pt>
                <c:pt idx="110">
                  <c:v>-1.6392999998060986E-2</c:v>
                </c:pt>
                <c:pt idx="113">
                  <c:v>-1.1269599992374424E-2</c:v>
                </c:pt>
                <c:pt idx="120">
                  <c:v>-1.5881399995123502E-2</c:v>
                </c:pt>
                <c:pt idx="121">
                  <c:v>-1.7502800001238938E-2</c:v>
                </c:pt>
                <c:pt idx="122">
                  <c:v>-2.8493199999502394E-2</c:v>
                </c:pt>
                <c:pt idx="123">
                  <c:v>-1.4095400001679081E-2</c:v>
                </c:pt>
                <c:pt idx="124">
                  <c:v>-1.4095400001679081E-2</c:v>
                </c:pt>
                <c:pt idx="125">
                  <c:v>-1.6085799994471017E-2</c:v>
                </c:pt>
                <c:pt idx="128">
                  <c:v>-1.780739999958314E-2</c:v>
                </c:pt>
                <c:pt idx="134">
                  <c:v>-1.6419200001109857E-2</c:v>
                </c:pt>
                <c:pt idx="135">
                  <c:v>-1.478819999465486E-2</c:v>
                </c:pt>
                <c:pt idx="136">
                  <c:v>-1.0399999999208376E-2</c:v>
                </c:pt>
                <c:pt idx="137">
                  <c:v>-1.7390399996656924E-2</c:v>
                </c:pt>
                <c:pt idx="138">
                  <c:v>-1.4633200000389479E-2</c:v>
                </c:pt>
                <c:pt idx="187">
                  <c:v>-3.4085999941453338E-3</c:v>
                </c:pt>
                <c:pt idx="230">
                  <c:v>-1.8155999932787381E-3</c:v>
                </c:pt>
                <c:pt idx="322">
                  <c:v>0</c:v>
                </c:pt>
                <c:pt idx="796">
                  <c:v>6.3775200003874488E-2</c:v>
                </c:pt>
                <c:pt idx="809">
                  <c:v>7.2882400003436487E-2</c:v>
                </c:pt>
                <c:pt idx="811">
                  <c:v>6.8747000004805159E-2</c:v>
                </c:pt>
                <c:pt idx="819">
                  <c:v>7.2034999997413252E-2</c:v>
                </c:pt>
                <c:pt idx="822">
                  <c:v>7.1454200005973689E-2</c:v>
                </c:pt>
                <c:pt idx="824">
                  <c:v>7.6916600002732594E-2</c:v>
                </c:pt>
                <c:pt idx="860">
                  <c:v>8.8167400004749652E-2</c:v>
                </c:pt>
                <c:pt idx="887">
                  <c:v>0.10476740000740392</c:v>
                </c:pt>
                <c:pt idx="897">
                  <c:v>0.11735600000247359</c:v>
                </c:pt>
                <c:pt idx="900">
                  <c:v>0.1212872000032803</c:v>
                </c:pt>
                <c:pt idx="901">
                  <c:v>0.12220420000085142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94-4F1C-A4B9-2C52796D3C39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2'!$K$21:$K$1886</c:f>
              <c:numCache>
                <c:formatCode>General</c:formatCode>
                <c:ptCount val="1866"/>
                <c:pt idx="162">
                  <c:v>-1.4632199992774986E-2</c:v>
                </c:pt>
                <c:pt idx="171">
                  <c:v>-4.7675999958300963E-3</c:v>
                </c:pt>
                <c:pt idx="173">
                  <c:v>-8.5089999920455739E-3</c:v>
                </c:pt>
                <c:pt idx="176">
                  <c:v>-5.2202000006218441E-3</c:v>
                </c:pt>
                <c:pt idx="177">
                  <c:v>-4.9415999965276569E-3</c:v>
                </c:pt>
                <c:pt idx="180">
                  <c:v>-8.3633999965968542E-3</c:v>
                </c:pt>
                <c:pt idx="192">
                  <c:v>-2.6321999976062216E-3</c:v>
                </c:pt>
                <c:pt idx="198">
                  <c:v>3.8579999818466604E-4</c:v>
                </c:pt>
                <c:pt idx="205">
                  <c:v>-8.72199991135858E-4</c:v>
                </c:pt>
                <c:pt idx="210">
                  <c:v>-8.8839999807532877E-4</c:v>
                </c:pt>
                <c:pt idx="214">
                  <c:v>2.829800003382843E-3</c:v>
                </c:pt>
                <c:pt idx="216">
                  <c:v>-8.6379999993368983E-4</c:v>
                </c:pt>
                <c:pt idx="223">
                  <c:v>1.2356000079307705E-3</c:v>
                </c:pt>
                <c:pt idx="227">
                  <c:v>9.2538000026252121E-3</c:v>
                </c:pt>
                <c:pt idx="228">
                  <c:v>4.1340000461786985E-4</c:v>
                </c:pt>
                <c:pt idx="234">
                  <c:v>8.9399999706074595E-4</c:v>
                </c:pt>
                <c:pt idx="237">
                  <c:v>6.4250000068568625E-3</c:v>
                </c:pt>
                <c:pt idx="240">
                  <c:v>-2.7199996111448854E-5</c:v>
                </c:pt>
                <c:pt idx="304">
                  <c:v>7.0780000532977283E-4</c:v>
                </c:pt>
                <c:pt idx="306">
                  <c:v>3.0760000081500039E-3</c:v>
                </c:pt>
                <c:pt idx="312">
                  <c:v>-5.1706000012927689E-3</c:v>
                </c:pt>
                <c:pt idx="316">
                  <c:v>-5.2639999921666458E-3</c:v>
                </c:pt>
                <c:pt idx="318">
                  <c:v>4.8041999980341643E-3</c:v>
                </c:pt>
                <c:pt idx="319">
                  <c:v>-3.3391999968443997E-3</c:v>
                </c:pt>
                <c:pt idx="324">
                  <c:v>3.3572000029380433E-3</c:v>
                </c:pt>
                <c:pt idx="328">
                  <c:v>-7.5659999856725335E-4</c:v>
                </c:pt>
                <c:pt idx="332">
                  <c:v>1.2130000031902455E-3</c:v>
                </c:pt>
                <c:pt idx="337">
                  <c:v>2.7909999989788048E-3</c:v>
                </c:pt>
                <c:pt idx="340">
                  <c:v>-2.640799997607246E-3</c:v>
                </c:pt>
                <c:pt idx="342">
                  <c:v>1.6688000032445416E-3</c:v>
                </c:pt>
                <c:pt idx="344">
                  <c:v>3.7360000060289167E-3</c:v>
                </c:pt>
                <c:pt idx="347">
                  <c:v>5.5965999999898486E-3</c:v>
                </c:pt>
                <c:pt idx="349">
                  <c:v>7.3238000040873885E-3</c:v>
                </c:pt>
                <c:pt idx="352">
                  <c:v>9.040000441018492E-5</c:v>
                </c:pt>
                <c:pt idx="355">
                  <c:v>-6.6140000126324594E-4</c:v>
                </c:pt>
                <c:pt idx="359">
                  <c:v>3.2546000002184883E-3</c:v>
                </c:pt>
                <c:pt idx="369">
                  <c:v>6.198000002768822E-3</c:v>
                </c:pt>
                <c:pt idx="374">
                  <c:v>-4.6660000007250346E-3</c:v>
                </c:pt>
                <c:pt idx="380">
                  <c:v>5.8080000599147752E-4</c:v>
                </c:pt>
                <c:pt idx="382">
                  <c:v>-8.1617999967420474E-3</c:v>
                </c:pt>
                <c:pt idx="386">
                  <c:v>1.4960000044084154E-3</c:v>
                </c:pt>
                <c:pt idx="388">
                  <c:v>-7.3854000002029352E-3</c:v>
                </c:pt>
                <c:pt idx="391">
                  <c:v>3.4456000066711567E-3</c:v>
                </c:pt>
                <c:pt idx="394">
                  <c:v>-2.1683999948436394E-3</c:v>
                </c:pt>
                <c:pt idx="399">
                  <c:v>6.2718000044696964E-3</c:v>
                </c:pt>
                <c:pt idx="401">
                  <c:v>5.6196000005002134E-3</c:v>
                </c:pt>
                <c:pt idx="413">
                  <c:v>5.9600000531645492E-4</c:v>
                </c:pt>
                <c:pt idx="418">
                  <c:v>1.0938000050373375E-3</c:v>
                </c:pt>
                <c:pt idx="420">
                  <c:v>2.4034000089159235E-3</c:v>
                </c:pt>
                <c:pt idx="426">
                  <c:v>4.6376000027521513E-3</c:v>
                </c:pt>
                <c:pt idx="434">
                  <c:v>4.5458000022335909E-3</c:v>
                </c:pt>
                <c:pt idx="435">
                  <c:v>9.0540000383043662E-4</c:v>
                </c:pt>
                <c:pt idx="441">
                  <c:v>5.4978000043774955E-3</c:v>
                </c:pt>
                <c:pt idx="444">
                  <c:v>1.0003000003052875E-2</c:v>
                </c:pt>
                <c:pt idx="448">
                  <c:v>2.0994000078644603E-3</c:v>
                </c:pt>
                <c:pt idx="458">
                  <c:v>-1.3421999974525534E-3</c:v>
                </c:pt>
                <c:pt idx="461">
                  <c:v>6.9178000048850663E-3</c:v>
                </c:pt>
                <c:pt idx="462">
                  <c:v>9.6078000060515478E-3</c:v>
                </c:pt>
                <c:pt idx="470">
                  <c:v>9.154400002444163E-3</c:v>
                </c:pt>
                <c:pt idx="473">
                  <c:v>3.5900000075343996E-3</c:v>
                </c:pt>
                <c:pt idx="475">
                  <c:v>5.5860000429674983E-4</c:v>
                </c:pt>
                <c:pt idx="488">
                  <c:v>5.5566000010003336E-3</c:v>
                </c:pt>
                <c:pt idx="509">
                  <c:v>7.503799999540206E-3</c:v>
                </c:pt>
                <c:pt idx="513">
                  <c:v>9.8397999972803518E-3</c:v>
                </c:pt>
                <c:pt idx="515">
                  <c:v>5.448400006571319E-3</c:v>
                </c:pt>
                <c:pt idx="521">
                  <c:v>1.0909600001468789E-2</c:v>
                </c:pt>
                <c:pt idx="525">
                  <c:v>1.5384000005724374E-2</c:v>
                </c:pt>
                <c:pt idx="533">
                  <c:v>6.3042000037967227E-3</c:v>
                </c:pt>
                <c:pt idx="537">
                  <c:v>1.2113800010411069E-2</c:v>
                </c:pt>
                <c:pt idx="540">
                  <c:v>1.0003399998822715E-2</c:v>
                </c:pt>
                <c:pt idx="543">
                  <c:v>7.4519999980111606E-3</c:v>
                </c:pt>
                <c:pt idx="545">
                  <c:v>1.8763600004604086E-2</c:v>
                </c:pt>
                <c:pt idx="550">
                  <c:v>9.6954000036930665E-3</c:v>
                </c:pt>
                <c:pt idx="554">
                  <c:v>1.0035000006610062E-2</c:v>
                </c:pt>
                <c:pt idx="558">
                  <c:v>1.2580400005390402E-2</c:v>
                </c:pt>
                <c:pt idx="562">
                  <c:v>1.0759200005850289E-2</c:v>
                </c:pt>
                <c:pt idx="563">
                  <c:v>7.3188000023947097E-3</c:v>
                </c:pt>
                <c:pt idx="566">
                  <c:v>1.1905200008186512E-2</c:v>
                </c:pt>
                <c:pt idx="572">
                  <c:v>8.3134000014979392E-3</c:v>
                </c:pt>
                <c:pt idx="576">
                  <c:v>9.6130000092671253E-3</c:v>
                </c:pt>
                <c:pt idx="578">
                  <c:v>5.5990000037127174E-3</c:v>
                </c:pt>
                <c:pt idx="580">
                  <c:v>1.2387600007059518E-2</c:v>
                </c:pt>
                <c:pt idx="584">
                  <c:v>1.0075400001369417E-2</c:v>
                </c:pt>
                <c:pt idx="586">
                  <c:v>1.1616400006460026E-2</c:v>
                </c:pt>
                <c:pt idx="601">
                  <c:v>1.3956599999801256E-2</c:v>
                </c:pt>
                <c:pt idx="604">
                  <c:v>1.4424400003917981E-2</c:v>
                </c:pt>
                <c:pt idx="607">
                  <c:v>1.2560000010125805E-2</c:v>
                </c:pt>
                <c:pt idx="612">
                  <c:v>1.5374200011137873E-2</c:v>
                </c:pt>
                <c:pt idx="615">
                  <c:v>1.4262400000006892E-2</c:v>
                </c:pt>
                <c:pt idx="623">
                  <c:v>2.0980599998438265E-2</c:v>
                </c:pt>
                <c:pt idx="634">
                  <c:v>2.5556000007782131E-2</c:v>
                </c:pt>
                <c:pt idx="635">
                  <c:v>2.0254600007319823E-2</c:v>
                </c:pt>
                <c:pt idx="639">
                  <c:v>1.7173400003230199E-2</c:v>
                </c:pt>
                <c:pt idx="641">
                  <c:v>1.9098000004305504E-2</c:v>
                </c:pt>
                <c:pt idx="643">
                  <c:v>2.8636200004257262E-2</c:v>
                </c:pt>
                <c:pt idx="651">
                  <c:v>2.4254400006611831E-2</c:v>
                </c:pt>
                <c:pt idx="654">
                  <c:v>2.547400000912603E-2</c:v>
                </c:pt>
                <c:pt idx="659">
                  <c:v>1.9338199999765493E-2</c:v>
                </c:pt>
                <c:pt idx="668">
                  <c:v>2.797340000688564E-2</c:v>
                </c:pt>
                <c:pt idx="678">
                  <c:v>2.5815400003921241E-2</c:v>
                </c:pt>
                <c:pt idx="683">
                  <c:v>3.1755400006659329E-2</c:v>
                </c:pt>
                <c:pt idx="685">
                  <c:v>2.9883200004405808E-2</c:v>
                </c:pt>
                <c:pt idx="687">
                  <c:v>3.0674800000269897E-2</c:v>
                </c:pt>
                <c:pt idx="690">
                  <c:v>3.4724800003459677E-2</c:v>
                </c:pt>
                <c:pt idx="693">
                  <c:v>3.2782000002043787E-2</c:v>
                </c:pt>
                <c:pt idx="695">
                  <c:v>3.4479000001738314E-2</c:v>
                </c:pt>
                <c:pt idx="698">
                  <c:v>4.2612600009306334E-2</c:v>
                </c:pt>
                <c:pt idx="700">
                  <c:v>4.1328800005430821E-2</c:v>
                </c:pt>
                <c:pt idx="703">
                  <c:v>4.2686600005254149E-2</c:v>
                </c:pt>
                <c:pt idx="706">
                  <c:v>4.156199999852106E-2</c:v>
                </c:pt>
                <c:pt idx="711">
                  <c:v>4.3386400000599679E-2</c:v>
                </c:pt>
                <c:pt idx="712">
                  <c:v>3.0657400006020907E-2</c:v>
                </c:pt>
                <c:pt idx="714">
                  <c:v>4.7463600007176865E-2</c:v>
                </c:pt>
                <c:pt idx="716">
                  <c:v>4.1201000007276889E-2</c:v>
                </c:pt>
                <c:pt idx="722">
                  <c:v>4.4384000000718515E-2</c:v>
                </c:pt>
                <c:pt idx="724">
                  <c:v>4.7888200002489612E-2</c:v>
                </c:pt>
                <c:pt idx="728">
                  <c:v>4.5577199998660944E-2</c:v>
                </c:pt>
                <c:pt idx="730">
                  <c:v>4.8777800009702332E-2</c:v>
                </c:pt>
                <c:pt idx="740">
                  <c:v>5.5356000004394446E-2</c:v>
                </c:pt>
                <c:pt idx="743">
                  <c:v>5.3746600002341438E-2</c:v>
                </c:pt>
                <c:pt idx="744">
                  <c:v>5.7054000004427508E-2</c:v>
                </c:pt>
                <c:pt idx="746">
                  <c:v>5.4931800004851539E-2</c:v>
                </c:pt>
                <c:pt idx="748">
                  <c:v>5.3239200009556953E-2</c:v>
                </c:pt>
                <c:pt idx="750">
                  <c:v>5.8029800005897414E-2</c:v>
                </c:pt>
                <c:pt idx="751">
                  <c:v>5.8029800005897414E-2</c:v>
                </c:pt>
                <c:pt idx="755">
                  <c:v>5.4543999998713844E-2</c:v>
                </c:pt>
                <c:pt idx="757">
                  <c:v>5.3963200007274281E-2</c:v>
                </c:pt>
                <c:pt idx="759">
                  <c:v>4.4215599999006372E-2</c:v>
                </c:pt>
                <c:pt idx="761">
                  <c:v>5.1900600003136788E-2</c:v>
                </c:pt>
                <c:pt idx="764">
                  <c:v>5.4037400004744995E-2</c:v>
                </c:pt>
                <c:pt idx="769">
                  <c:v>5.7591200005845167E-2</c:v>
                </c:pt>
                <c:pt idx="770">
                  <c:v>5.6416800005536061E-2</c:v>
                </c:pt>
                <c:pt idx="775">
                  <c:v>5.904200000804849E-2</c:v>
                </c:pt>
                <c:pt idx="777">
                  <c:v>5.8111200007260777E-2</c:v>
                </c:pt>
                <c:pt idx="778">
                  <c:v>6.1021200002869591E-2</c:v>
                </c:pt>
                <c:pt idx="782">
                  <c:v>5.9440800003358163E-2</c:v>
                </c:pt>
                <c:pt idx="783">
                  <c:v>5.5496400003903545E-2</c:v>
                </c:pt>
                <c:pt idx="801">
                  <c:v>6.4104400007636286E-2</c:v>
                </c:pt>
                <c:pt idx="808">
                  <c:v>6.7504600003303494E-2</c:v>
                </c:pt>
                <c:pt idx="810">
                  <c:v>6.7837400005373638E-2</c:v>
                </c:pt>
                <c:pt idx="816">
                  <c:v>6.9895400003588293E-2</c:v>
                </c:pt>
                <c:pt idx="820">
                  <c:v>7.2034999997413252E-2</c:v>
                </c:pt>
                <c:pt idx="821">
                  <c:v>8.1335000002582092E-2</c:v>
                </c:pt>
                <c:pt idx="825">
                  <c:v>7.3893000007956289E-2</c:v>
                </c:pt>
                <c:pt idx="828">
                  <c:v>7.7098000001569744E-2</c:v>
                </c:pt>
                <c:pt idx="830">
                  <c:v>8.2049600008758716E-2</c:v>
                </c:pt>
                <c:pt idx="831">
                  <c:v>7.6396800002839882E-2</c:v>
                </c:pt>
                <c:pt idx="832">
                  <c:v>7.6606800001172815E-2</c:v>
                </c:pt>
                <c:pt idx="837">
                  <c:v>7.7297600008023437E-2</c:v>
                </c:pt>
                <c:pt idx="840">
                  <c:v>7.9080800009251107E-2</c:v>
                </c:pt>
                <c:pt idx="841">
                  <c:v>8.4949400006735232E-2</c:v>
                </c:pt>
                <c:pt idx="846">
                  <c:v>8.1633200003125239E-2</c:v>
                </c:pt>
                <c:pt idx="847">
                  <c:v>6.932250000681961E-2</c:v>
                </c:pt>
                <c:pt idx="849">
                  <c:v>8.1980400005704723E-2</c:v>
                </c:pt>
                <c:pt idx="851">
                  <c:v>8.2119200007582549E-2</c:v>
                </c:pt>
                <c:pt idx="852">
                  <c:v>8.2167400003527291E-2</c:v>
                </c:pt>
                <c:pt idx="856">
                  <c:v>8.6828600004082546E-2</c:v>
                </c:pt>
                <c:pt idx="857">
                  <c:v>8.7280000007012859E-2</c:v>
                </c:pt>
                <c:pt idx="858">
                  <c:v>8.7440000010246877E-2</c:v>
                </c:pt>
                <c:pt idx="859">
                  <c:v>8.7460000009741634E-2</c:v>
                </c:pt>
                <c:pt idx="861">
                  <c:v>8.8440800005628262E-2</c:v>
                </c:pt>
                <c:pt idx="862">
                  <c:v>8.8540800003102049E-2</c:v>
                </c:pt>
                <c:pt idx="863">
                  <c:v>9.0030400002433453E-2</c:v>
                </c:pt>
                <c:pt idx="864">
                  <c:v>9.013039999990724E-2</c:v>
                </c:pt>
                <c:pt idx="865">
                  <c:v>9.0230399997381028E-2</c:v>
                </c:pt>
                <c:pt idx="866">
                  <c:v>9.155980000650743E-2</c:v>
                </c:pt>
                <c:pt idx="867">
                  <c:v>9.1626600005838554E-2</c:v>
                </c:pt>
                <c:pt idx="868">
                  <c:v>9.3827400007285178E-2</c:v>
                </c:pt>
                <c:pt idx="869">
                  <c:v>9.42674000034458E-2</c:v>
                </c:pt>
                <c:pt idx="870">
                  <c:v>9.4601600008900277E-2</c:v>
                </c:pt>
                <c:pt idx="871">
                  <c:v>9.5930800001951866E-2</c:v>
                </c:pt>
                <c:pt idx="872">
                  <c:v>9.6905000005790498E-2</c:v>
                </c:pt>
                <c:pt idx="873">
                  <c:v>9.0296500005933922E-2</c:v>
                </c:pt>
                <c:pt idx="874">
                  <c:v>9.7493599998415448E-2</c:v>
                </c:pt>
                <c:pt idx="876">
                  <c:v>9.7615400001814123E-2</c:v>
                </c:pt>
                <c:pt idx="877">
                  <c:v>9.7525000004679896E-2</c:v>
                </c:pt>
                <c:pt idx="878">
                  <c:v>9.7725000006903429E-2</c:v>
                </c:pt>
                <c:pt idx="879">
                  <c:v>9.924940000200877E-2</c:v>
                </c:pt>
                <c:pt idx="880">
                  <c:v>0.10118640000291634</c:v>
                </c:pt>
                <c:pt idx="881">
                  <c:v>0.1012064000024111</c:v>
                </c:pt>
                <c:pt idx="882">
                  <c:v>0.10687830000097165</c:v>
                </c:pt>
                <c:pt idx="883">
                  <c:v>0.10179860000062035</c:v>
                </c:pt>
                <c:pt idx="884">
                  <c:v>0.10194080000655958</c:v>
                </c:pt>
                <c:pt idx="885">
                  <c:v>0.102110800005903</c:v>
                </c:pt>
                <c:pt idx="886">
                  <c:v>0.10495780000201194</c:v>
                </c:pt>
                <c:pt idx="888">
                  <c:v>0.10558740000851685</c:v>
                </c:pt>
                <c:pt idx="889">
                  <c:v>0.10660740000457736</c:v>
                </c:pt>
                <c:pt idx="892">
                  <c:v>0.10666880000644596</c:v>
                </c:pt>
                <c:pt idx="893">
                  <c:v>0.10669880000205012</c:v>
                </c:pt>
                <c:pt idx="894">
                  <c:v>0.11555430000589695</c:v>
                </c:pt>
                <c:pt idx="895">
                  <c:v>0.11598440000670962</c:v>
                </c:pt>
                <c:pt idx="896">
                  <c:v>0.11602440000569914</c:v>
                </c:pt>
                <c:pt idx="898">
                  <c:v>0.1202391999977408</c:v>
                </c:pt>
                <c:pt idx="899">
                  <c:v>0.12032919999910519</c:v>
                </c:pt>
                <c:pt idx="902">
                  <c:v>0.12502520000998629</c:v>
                </c:pt>
                <c:pt idx="903">
                  <c:v>0.12507520000508521</c:v>
                </c:pt>
                <c:pt idx="904">
                  <c:v>0.12550200000259792</c:v>
                </c:pt>
                <c:pt idx="905">
                  <c:v>0.12852520000888035</c:v>
                </c:pt>
                <c:pt idx="906">
                  <c:v>0.12983100000565173</c:v>
                </c:pt>
                <c:pt idx="907">
                  <c:v>0.13016100000095321</c:v>
                </c:pt>
                <c:pt idx="908">
                  <c:v>0.1303466000026674</c:v>
                </c:pt>
                <c:pt idx="909">
                  <c:v>0.13045660000352655</c:v>
                </c:pt>
                <c:pt idx="910">
                  <c:v>0.12983520000852877</c:v>
                </c:pt>
                <c:pt idx="911">
                  <c:v>0.13380399999732617</c:v>
                </c:pt>
                <c:pt idx="912">
                  <c:v>0.13487400000303751</c:v>
                </c:pt>
                <c:pt idx="913">
                  <c:v>0.13413279999804217</c:v>
                </c:pt>
                <c:pt idx="914">
                  <c:v>0.1342027999999118</c:v>
                </c:pt>
                <c:pt idx="915">
                  <c:v>0.1345424000028288</c:v>
                </c:pt>
                <c:pt idx="916">
                  <c:v>0.12833430000318913</c:v>
                </c:pt>
                <c:pt idx="917">
                  <c:v>0.1291438999978709</c:v>
                </c:pt>
                <c:pt idx="918">
                  <c:v>0.13510800000221934</c:v>
                </c:pt>
                <c:pt idx="919">
                  <c:v>0.13523800000257324</c:v>
                </c:pt>
                <c:pt idx="920">
                  <c:v>0.13560140000481624</c:v>
                </c:pt>
                <c:pt idx="921">
                  <c:v>0.12612539985275362</c:v>
                </c:pt>
                <c:pt idx="922">
                  <c:v>0.1261264001368545</c:v>
                </c:pt>
                <c:pt idx="923">
                  <c:v>0.13671340000291821</c:v>
                </c:pt>
                <c:pt idx="924">
                  <c:v>0.13713339999958407</c:v>
                </c:pt>
                <c:pt idx="925">
                  <c:v>0.13778500000626082</c:v>
                </c:pt>
                <c:pt idx="926">
                  <c:v>0.13744220000080531</c:v>
                </c:pt>
                <c:pt idx="927">
                  <c:v>0.13821219999954337</c:v>
                </c:pt>
                <c:pt idx="928">
                  <c:v>0.13765020000573713</c:v>
                </c:pt>
                <c:pt idx="929">
                  <c:v>0.14084300000104122</c:v>
                </c:pt>
                <c:pt idx="930">
                  <c:v>0.14168300000164891</c:v>
                </c:pt>
                <c:pt idx="931">
                  <c:v>0.14099260000512004</c:v>
                </c:pt>
                <c:pt idx="932">
                  <c:v>0.13939039999968372</c:v>
                </c:pt>
                <c:pt idx="933">
                  <c:v>0.14079520000086632</c:v>
                </c:pt>
                <c:pt idx="934">
                  <c:v>0.14118450000387384</c:v>
                </c:pt>
                <c:pt idx="935">
                  <c:v>0.14119380000192905</c:v>
                </c:pt>
                <c:pt idx="936">
                  <c:v>0.13863690000289353</c:v>
                </c:pt>
                <c:pt idx="937">
                  <c:v>0.14120740000362275</c:v>
                </c:pt>
                <c:pt idx="938">
                  <c:v>0.14125740000599762</c:v>
                </c:pt>
                <c:pt idx="939">
                  <c:v>0.14317840000148863</c:v>
                </c:pt>
                <c:pt idx="940">
                  <c:v>0.14358840000204509</c:v>
                </c:pt>
                <c:pt idx="941">
                  <c:v>0.14370940000662813</c:v>
                </c:pt>
                <c:pt idx="942">
                  <c:v>0.14347400000406196</c:v>
                </c:pt>
                <c:pt idx="943">
                  <c:v>0.14347180000186199</c:v>
                </c:pt>
                <c:pt idx="944">
                  <c:v>0.14487700000609038</c:v>
                </c:pt>
                <c:pt idx="945">
                  <c:v>0.14740920000622282</c:v>
                </c:pt>
                <c:pt idx="946">
                  <c:v>0.14939260000392096</c:v>
                </c:pt>
                <c:pt idx="947">
                  <c:v>0.14689740000176243</c:v>
                </c:pt>
                <c:pt idx="948">
                  <c:v>0.14656620017194655</c:v>
                </c:pt>
                <c:pt idx="949">
                  <c:v>0.1469790000046487</c:v>
                </c:pt>
                <c:pt idx="951">
                  <c:v>0.15008100000704871</c:v>
                </c:pt>
                <c:pt idx="952">
                  <c:v>0.15063820000796113</c:v>
                </c:pt>
                <c:pt idx="953">
                  <c:v>0.15018840000993805</c:v>
                </c:pt>
                <c:pt idx="954">
                  <c:v>0.15165079999860609</c:v>
                </c:pt>
                <c:pt idx="955">
                  <c:v>0.15234980000241194</c:v>
                </c:pt>
                <c:pt idx="956">
                  <c:v>0.15287860000535147</c:v>
                </c:pt>
                <c:pt idx="957">
                  <c:v>0.15443799999775365</c:v>
                </c:pt>
                <c:pt idx="958">
                  <c:v>0.15781720000086352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94-4F1C-A4B9-2C52796D3C39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2'!$L$21:$L$896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94-4F1C-A4B9-2C52796D3C39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2'!$M$21:$M$896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94-4F1C-A4B9-2C52796D3C39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2'!$N$21:$N$896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94-4F1C-A4B9-2C52796D3C39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2'!$O$21:$O$1886</c:f>
              <c:numCache>
                <c:formatCode>General</c:formatCode>
                <c:ptCount val="1866"/>
                <c:pt idx="162">
                  <c:v>-7.5609803407907447E-2</c:v>
                </c:pt>
                <c:pt idx="171">
                  <c:v>-7.287227041499994E-2</c:v>
                </c:pt>
                <c:pt idx="173">
                  <c:v>-7.2827392824952278E-2</c:v>
                </c:pt>
                <c:pt idx="176">
                  <c:v>-7.2468372104570966E-2</c:v>
                </c:pt>
                <c:pt idx="177">
                  <c:v>-7.2423494514523304E-2</c:v>
                </c:pt>
                <c:pt idx="180">
                  <c:v>-7.2258943351015209E-2</c:v>
                </c:pt>
                <c:pt idx="192">
                  <c:v>-6.8878164900757849E-2</c:v>
                </c:pt>
                <c:pt idx="198">
                  <c:v>-6.5287957696944732E-2</c:v>
                </c:pt>
                <c:pt idx="205">
                  <c:v>-6.4390405895991459E-2</c:v>
                </c:pt>
                <c:pt idx="210">
                  <c:v>-6.3657405258546282E-2</c:v>
                </c:pt>
                <c:pt idx="214">
                  <c:v>-6.3492854095038173E-2</c:v>
                </c:pt>
                <c:pt idx="216">
                  <c:v>-6.316375176802197E-2</c:v>
                </c:pt>
                <c:pt idx="223">
                  <c:v>-6.1862301656639723E-2</c:v>
                </c:pt>
                <c:pt idx="227">
                  <c:v>-6.1697750493131615E-2</c:v>
                </c:pt>
                <c:pt idx="228">
                  <c:v>-6.1578076919671182E-2</c:v>
                </c:pt>
                <c:pt idx="234">
                  <c:v>-6.063564752867024E-2</c:v>
                </c:pt>
                <c:pt idx="237">
                  <c:v>-6.0560851545257463E-2</c:v>
                </c:pt>
                <c:pt idx="240">
                  <c:v>-6.0276626808288929E-2</c:v>
                </c:pt>
                <c:pt idx="304">
                  <c:v>-4.494345020867041E-2</c:v>
                </c:pt>
                <c:pt idx="306">
                  <c:v>-4.4778899045162308E-2</c:v>
                </c:pt>
                <c:pt idx="312">
                  <c:v>-3.9438465829490302E-2</c:v>
                </c:pt>
                <c:pt idx="316">
                  <c:v>-3.8047260538012717E-2</c:v>
                </c:pt>
                <c:pt idx="318">
                  <c:v>-3.7882709374504615E-2</c:v>
                </c:pt>
                <c:pt idx="319">
                  <c:v>-3.7239463917154762E-2</c:v>
                </c:pt>
                <c:pt idx="324">
                  <c:v>-3.6910361590138566E-2</c:v>
                </c:pt>
                <c:pt idx="328">
                  <c:v>-3.5399482725200541E-2</c:v>
                </c:pt>
                <c:pt idx="332">
                  <c:v>-3.5279809151740102E-2</c:v>
                </c:pt>
                <c:pt idx="337">
                  <c:v>-3.3933481450310186E-2</c:v>
                </c:pt>
                <c:pt idx="340">
                  <c:v>-3.3768930286802085E-2</c:v>
                </c:pt>
                <c:pt idx="342">
                  <c:v>-3.3649256713341645E-2</c:v>
                </c:pt>
                <c:pt idx="344">
                  <c:v>-3.3559501533246321E-2</c:v>
                </c:pt>
                <c:pt idx="347">
                  <c:v>-3.3365031976373111E-2</c:v>
                </c:pt>
                <c:pt idx="349">
                  <c:v>-3.3275276796277779E-2</c:v>
                </c:pt>
                <c:pt idx="352">
                  <c:v>-3.2632031338927933E-2</c:v>
                </c:pt>
                <c:pt idx="355">
                  <c:v>-3.2467480175419831E-2</c:v>
                </c:pt>
                <c:pt idx="359">
                  <c:v>-2.9774824772559993E-2</c:v>
                </c:pt>
                <c:pt idx="369">
                  <c:v>-2.8922150561654376E-2</c:v>
                </c:pt>
                <c:pt idx="374">
                  <c:v>-2.847337466117774E-2</c:v>
                </c:pt>
                <c:pt idx="380">
                  <c:v>-2.6020066405238775E-2</c:v>
                </c:pt>
                <c:pt idx="382">
                  <c:v>-2.5616168094809801E-2</c:v>
                </c:pt>
                <c:pt idx="386">
                  <c:v>-2.5331943357841263E-2</c:v>
                </c:pt>
                <c:pt idx="388">
                  <c:v>-2.5287065767793597E-2</c:v>
                </c:pt>
                <c:pt idx="391">
                  <c:v>-2.5212269784380827E-2</c:v>
                </c:pt>
                <c:pt idx="394">
                  <c:v>-2.4763493883904183E-2</c:v>
                </c:pt>
                <c:pt idx="399">
                  <c:v>-2.1457511417059608E-2</c:v>
                </c:pt>
                <c:pt idx="401">
                  <c:v>-2.117328668009107E-2</c:v>
                </c:pt>
                <c:pt idx="413">
                  <c:v>-2.0844184353074866E-2</c:v>
                </c:pt>
                <c:pt idx="418">
                  <c:v>-2.0559959616106328E-2</c:v>
                </c:pt>
                <c:pt idx="420">
                  <c:v>-2.0440286042645892E-2</c:v>
                </c:pt>
                <c:pt idx="426">
                  <c:v>-1.7583079476277953E-2</c:v>
                </c:pt>
                <c:pt idx="434">
                  <c:v>-1.7418528312769851E-2</c:v>
                </c:pt>
                <c:pt idx="435">
                  <c:v>-1.7298854739309415E-2</c:v>
                </c:pt>
                <c:pt idx="441">
                  <c:v>-1.4277097009433377E-2</c:v>
                </c:pt>
                <c:pt idx="444">
                  <c:v>-1.3588973962035861E-2</c:v>
                </c:pt>
                <c:pt idx="448">
                  <c:v>-1.3259871635019658E-2</c:v>
                </c:pt>
                <c:pt idx="458">
                  <c:v>-9.7893380046669802E-3</c:v>
                </c:pt>
                <c:pt idx="461">
                  <c:v>-9.7893380046669802E-3</c:v>
                </c:pt>
                <c:pt idx="462">
                  <c:v>-9.7893380046669802E-3</c:v>
                </c:pt>
                <c:pt idx="470">
                  <c:v>-9.1460925473171306E-3</c:v>
                </c:pt>
                <c:pt idx="473">
                  <c:v>-8.5776430733800514E-3</c:v>
                </c:pt>
                <c:pt idx="475">
                  <c:v>-8.5327654833323892E-3</c:v>
                </c:pt>
                <c:pt idx="488">
                  <c:v>-4.9425582795192755E-3</c:v>
                </c:pt>
                <c:pt idx="509">
                  <c:v>-1.1130039287852792E-3</c:v>
                </c:pt>
                <c:pt idx="513">
                  <c:v>-6.6422802830864297E-4</c:v>
                </c:pt>
                <c:pt idx="515">
                  <c:v>-6.1935043826098074E-4</c:v>
                </c:pt>
                <c:pt idx="521">
                  <c:v>5.1754850961317767E-4</c:v>
                </c:pt>
                <c:pt idx="525">
                  <c:v>2.1929785380592967E-3</c:v>
                </c:pt>
                <c:pt idx="533">
                  <c:v>3.2550815025206778E-3</c:v>
                </c:pt>
                <c:pt idx="537">
                  <c:v>3.3747550759811104E-3</c:v>
                </c:pt>
                <c:pt idx="540">
                  <c:v>3.49442864944155E-3</c:v>
                </c:pt>
                <c:pt idx="543">
                  <c:v>3.5393062394892122E-3</c:v>
                </c:pt>
                <c:pt idx="545">
                  <c:v>4.556531613902931E-3</c:v>
                </c:pt>
                <c:pt idx="550">
                  <c:v>6.635859952778024E-3</c:v>
                </c:pt>
                <c:pt idx="554">
                  <c:v>6.7555335262384636E-3</c:v>
                </c:pt>
                <c:pt idx="558">
                  <c:v>7.0098398698418898E-3</c:v>
                </c:pt>
                <c:pt idx="562">
                  <c:v>7.3688605902232016E-3</c:v>
                </c:pt>
                <c:pt idx="563">
                  <c:v>7.4885341636836411E-3</c:v>
                </c:pt>
                <c:pt idx="566">
                  <c:v>7.8176364906998447E-3</c:v>
                </c:pt>
                <c:pt idx="572">
                  <c:v>1.0226067156591141E-2</c:v>
                </c:pt>
                <c:pt idx="576">
                  <c:v>1.0345740730051581E-2</c:v>
                </c:pt>
                <c:pt idx="578">
                  <c:v>1.0794516630528217E-2</c:v>
                </c:pt>
                <c:pt idx="580">
                  <c:v>1.0839394220575886E-2</c:v>
                </c:pt>
                <c:pt idx="584">
                  <c:v>1.1123618957544421E-2</c:v>
                </c:pt>
                <c:pt idx="586">
                  <c:v>1.1198414940957198E-2</c:v>
                </c:pt>
                <c:pt idx="601">
                  <c:v>1.4504397407801774E-2</c:v>
                </c:pt>
                <c:pt idx="604">
                  <c:v>1.4788622144770315E-2</c:v>
                </c:pt>
                <c:pt idx="607">
                  <c:v>1.5357071618707391E-2</c:v>
                </c:pt>
                <c:pt idx="612">
                  <c:v>1.5970398682692129E-2</c:v>
                </c:pt>
                <c:pt idx="615">
                  <c:v>1.6134949846200231E-2</c:v>
                </c:pt>
                <c:pt idx="623">
                  <c:v>1.8543380512091527E-2</c:v>
                </c:pt>
                <c:pt idx="634">
                  <c:v>2.2537486026333618E-2</c:v>
                </c:pt>
                <c:pt idx="635">
                  <c:v>2.2582363616381287E-2</c:v>
                </c:pt>
                <c:pt idx="639">
                  <c:v>2.2941384336762599E-2</c:v>
                </c:pt>
                <c:pt idx="641">
                  <c:v>2.3435037827286898E-2</c:v>
                </c:pt>
                <c:pt idx="643">
                  <c:v>2.3599588990794999E-2</c:v>
                </c:pt>
                <c:pt idx="651">
                  <c:v>2.6008019656686296E-2</c:v>
                </c:pt>
                <c:pt idx="654">
                  <c:v>2.6127693230146742E-2</c:v>
                </c:pt>
                <c:pt idx="659">
                  <c:v>2.6741020294131473E-2</c:v>
                </c:pt>
                <c:pt idx="668">
                  <c:v>2.7429143341528989E-2</c:v>
                </c:pt>
                <c:pt idx="678">
                  <c:v>2.8326695142482275E-2</c:v>
                </c:pt>
                <c:pt idx="683">
                  <c:v>3.057057464486547E-2</c:v>
                </c:pt>
                <c:pt idx="685">
                  <c:v>3.0854799381834011E-2</c:v>
                </c:pt>
                <c:pt idx="687">
                  <c:v>3.187202475624773E-2</c:v>
                </c:pt>
                <c:pt idx="690">
                  <c:v>3.187202475624773E-2</c:v>
                </c:pt>
                <c:pt idx="693">
                  <c:v>3.4205659438726249E-2</c:v>
                </c:pt>
                <c:pt idx="695">
                  <c:v>3.4729231322615656E-2</c:v>
                </c:pt>
                <c:pt idx="698">
                  <c:v>3.6644008497982661E-2</c:v>
                </c:pt>
                <c:pt idx="700">
                  <c:v>3.8154887362920678E-2</c:v>
                </c:pt>
                <c:pt idx="703">
                  <c:v>3.8439112099889219E-2</c:v>
                </c:pt>
                <c:pt idx="706">
                  <c:v>4.0189338111748116E-2</c:v>
                </c:pt>
                <c:pt idx="709">
                  <c:v>4.1206563486161821E-2</c:v>
                </c:pt>
                <c:pt idx="710">
                  <c:v>4.1864768140194228E-2</c:v>
                </c:pt>
                <c:pt idx="711">
                  <c:v>4.1864768140194228E-2</c:v>
                </c:pt>
                <c:pt idx="712">
                  <c:v>4.1939564123606998E-2</c:v>
                </c:pt>
                <c:pt idx="713">
                  <c:v>4.1954523320289552E-2</c:v>
                </c:pt>
                <c:pt idx="714">
                  <c:v>4.1954523320289552E-2</c:v>
                </c:pt>
                <c:pt idx="715">
                  <c:v>4.235842163071854E-2</c:v>
                </c:pt>
                <c:pt idx="716">
                  <c:v>4.235842163071854E-2</c:v>
                </c:pt>
                <c:pt idx="717">
                  <c:v>4.2627687171004514E-2</c:v>
                </c:pt>
                <c:pt idx="718">
                  <c:v>4.2627687171004514E-2</c:v>
                </c:pt>
                <c:pt idx="719">
                  <c:v>4.274736074446496E-2</c:v>
                </c:pt>
                <c:pt idx="720">
                  <c:v>4.2881993514607947E-2</c:v>
                </c:pt>
                <c:pt idx="721">
                  <c:v>4.3330769415084583E-2</c:v>
                </c:pt>
                <c:pt idx="722">
                  <c:v>4.3330769415084583E-2</c:v>
                </c:pt>
                <c:pt idx="723">
                  <c:v>4.3944096479069328E-2</c:v>
                </c:pt>
                <c:pt idx="724">
                  <c:v>4.3944096479069328E-2</c:v>
                </c:pt>
                <c:pt idx="725">
                  <c:v>4.437791318286341E-2</c:v>
                </c:pt>
                <c:pt idx="726">
                  <c:v>4.4707015509879613E-2</c:v>
                </c:pt>
                <c:pt idx="727">
                  <c:v>4.6113179998039752E-2</c:v>
                </c:pt>
                <c:pt idx="728">
                  <c:v>4.6113179998039752E-2</c:v>
                </c:pt>
                <c:pt idx="729">
                  <c:v>4.614309839140486E-2</c:v>
                </c:pt>
                <c:pt idx="730">
                  <c:v>4.6307649554912955E-2</c:v>
                </c:pt>
                <c:pt idx="731">
                  <c:v>4.6307649554912955E-2</c:v>
                </c:pt>
                <c:pt idx="732">
                  <c:v>4.6621792685246605E-2</c:v>
                </c:pt>
                <c:pt idx="733">
                  <c:v>4.6786343848754713E-2</c:v>
                </c:pt>
                <c:pt idx="734">
                  <c:v>4.7070568585723255E-2</c:v>
                </c:pt>
                <c:pt idx="735">
                  <c:v>4.7354793322691782E-2</c:v>
                </c:pt>
                <c:pt idx="736">
                  <c:v>4.8012997976724189E-2</c:v>
                </c:pt>
                <c:pt idx="737">
                  <c:v>4.808779396013696E-2</c:v>
                </c:pt>
                <c:pt idx="738">
                  <c:v>4.8416896287153163E-2</c:v>
                </c:pt>
                <c:pt idx="739">
                  <c:v>4.8416896287153163E-2</c:v>
                </c:pt>
                <c:pt idx="740">
                  <c:v>4.8716080220804259E-2</c:v>
                </c:pt>
                <c:pt idx="741">
                  <c:v>4.8716080220804259E-2</c:v>
                </c:pt>
                <c:pt idx="742">
                  <c:v>4.8835753794264691E-2</c:v>
                </c:pt>
                <c:pt idx="743">
                  <c:v>4.9658509611805207E-2</c:v>
                </c:pt>
                <c:pt idx="744">
                  <c:v>5.0062407922234181E-2</c:v>
                </c:pt>
                <c:pt idx="745">
                  <c:v>5.0092326315599289E-2</c:v>
                </c:pt>
                <c:pt idx="746">
                  <c:v>5.0346632659202722E-2</c:v>
                </c:pt>
                <c:pt idx="747">
                  <c:v>5.0466306232663155E-2</c:v>
                </c:pt>
                <c:pt idx="748">
                  <c:v>5.0750530969631696E-2</c:v>
                </c:pt>
                <c:pt idx="749">
                  <c:v>5.0945000526504899E-2</c:v>
                </c:pt>
                <c:pt idx="750">
                  <c:v>5.0945000526504899E-2</c:v>
                </c:pt>
                <c:pt idx="751">
                  <c:v>5.0945000526504899E-2</c:v>
                </c:pt>
                <c:pt idx="752">
                  <c:v>5.1064674099965346E-2</c:v>
                </c:pt>
                <c:pt idx="753">
                  <c:v>5.1648082770584969E-2</c:v>
                </c:pt>
                <c:pt idx="754">
                  <c:v>5.3398308782443865E-2</c:v>
                </c:pt>
                <c:pt idx="755">
                  <c:v>5.4550166927000571E-2</c:v>
                </c:pt>
                <c:pt idx="756">
                  <c:v>5.4550166927000571E-2</c:v>
                </c:pt>
                <c:pt idx="757">
                  <c:v>5.478951407392145E-2</c:v>
                </c:pt>
                <c:pt idx="758">
                  <c:v>5.478951407392145E-2</c:v>
                </c:pt>
                <c:pt idx="759">
                  <c:v>5.4819432467286558E-2</c:v>
                </c:pt>
                <c:pt idx="760">
                  <c:v>5.4894228450699328E-2</c:v>
                </c:pt>
                <c:pt idx="761">
                  <c:v>5.5193412384350424E-2</c:v>
                </c:pt>
                <c:pt idx="762">
                  <c:v>5.5193412384350424E-2</c:v>
                </c:pt>
                <c:pt idx="763">
                  <c:v>5.5402841137906195E-2</c:v>
                </c:pt>
                <c:pt idx="764">
                  <c:v>5.5402841137906195E-2</c:v>
                </c:pt>
                <c:pt idx="765">
                  <c:v>5.5836657841700277E-2</c:v>
                </c:pt>
                <c:pt idx="766">
                  <c:v>5.5836657841700277E-2</c:v>
                </c:pt>
                <c:pt idx="767">
                  <c:v>5.5836657841700277E-2</c:v>
                </c:pt>
                <c:pt idx="768">
                  <c:v>5.6135841775351372E-2</c:v>
                </c:pt>
                <c:pt idx="769">
                  <c:v>5.6135841775351372E-2</c:v>
                </c:pt>
                <c:pt idx="770">
                  <c:v>5.6704291249288441E-2</c:v>
                </c:pt>
                <c:pt idx="771">
                  <c:v>5.6704291249288441E-2</c:v>
                </c:pt>
                <c:pt idx="772">
                  <c:v>5.6898760806161658E-2</c:v>
                </c:pt>
                <c:pt idx="773">
                  <c:v>5.7960863770623039E-2</c:v>
                </c:pt>
                <c:pt idx="774">
                  <c:v>5.8140374130813688E-2</c:v>
                </c:pt>
                <c:pt idx="775">
                  <c:v>5.8140374130813688E-2</c:v>
                </c:pt>
                <c:pt idx="776">
                  <c:v>5.8379721277734567E-2</c:v>
                </c:pt>
                <c:pt idx="777">
                  <c:v>5.8379721277734567E-2</c:v>
                </c:pt>
                <c:pt idx="778">
                  <c:v>5.8379721277734567E-2</c:v>
                </c:pt>
                <c:pt idx="779">
                  <c:v>5.8409639671099675E-2</c:v>
                </c:pt>
                <c:pt idx="780">
                  <c:v>5.8409639671099675E-2</c:v>
                </c:pt>
                <c:pt idx="781">
                  <c:v>5.8499394851195E-2</c:v>
                </c:pt>
                <c:pt idx="782">
                  <c:v>5.8499394851195E-2</c:v>
                </c:pt>
                <c:pt idx="783">
                  <c:v>5.9067844325132082E-2</c:v>
                </c:pt>
                <c:pt idx="784">
                  <c:v>5.9067844325132082E-2</c:v>
                </c:pt>
                <c:pt idx="785">
                  <c:v>5.9112721915179745E-2</c:v>
                </c:pt>
                <c:pt idx="786">
                  <c:v>5.9262313882005285E-2</c:v>
                </c:pt>
                <c:pt idx="787">
                  <c:v>5.9636293799069151E-2</c:v>
                </c:pt>
                <c:pt idx="788">
                  <c:v>5.9711089782481935E-2</c:v>
                </c:pt>
                <c:pt idx="789">
                  <c:v>6.0698396763530532E-2</c:v>
                </c:pt>
                <c:pt idx="790">
                  <c:v>6.2239194021833671E-2</c:v>
                </c:pt>
                <c:pt idx="791">
                  <c:v>6.2493500365437091E-2</c:v>
                </c:pt>
                <c:pt idx="792">
                  <c:v>6.2493500365437091E-2</c:v>
                </c:pt>
                <c:pt idx="793">
                  <c:v>6.3391052166390377E-2</c:v>
                </c:pt>
                <c:pt idx="794">
                  <c:v>6.351072573985081E-2</c:v>
                </c:pt>
                <c:pt idx="795">
                  <c:v>6.3540644133215918E-2</c:v>
                </c:pt>
                <c:pt idx="796">
                  <c:v>6.6158503552662978E-2</c:v>
                </c:pt>
                <c:pt idx="797">
                  <c:v>6.6652157043187291E-2</c:v>
                </c:pt>
                <c:pt idx="798">
                  <c:v>6.6697034633234953E-2</c:v>
                </c:pt>
                <c:pt idx="799">
                  <c:v>6.7100932943663927E-2</c:v>
                </c:pt>
                <c:pt idx="800">
                  <c:v>6.7145810533711589E-2</c:v>
                </c:pt>
                <c:pt idx="801">
                  <c:v>6.7145810533711589E-2</c:v>
                </c:pt>
                <c:pt idx="802">
                  <c:v>6.7145810533711589E-2</c:v>
                </c:pt>
                <c:pt idx="803">
                  <c:v>6.7669382417601009E-2</c:v>
                </c:pt>
                <c:pt idx="804">
                  <c:v>6.8118158318077646E-2</c:v>
                </c:pt>
                <c:pt idx="805">
                  <c:v>6.8163035908125308E-2</c:v>
                </c:pt>
                <c:pt idx="806">
                  <c:v>6.898579172566581E-2</c:v>
                </c:pt>
                <c:pt idx="807">
                  <c:v>6.9464486019507568E-2</c:v>
                </c:pt>
                <c:pt idx="808">
                  <c:v>6.9703833166428433E-2</c:v>
                </c:pt>
                <c:pt idx="809">
                  <c:v>6.9988057903396975E-2</c:v>
                </c:pt>
                <c:pt idx="810">
                  <c:v>7.036203782046084E-2</c:v>
                </c:pt>
                <c:pt idx="811">
                  <c:v>7.0481711393921273E-2</c:v>
                </c:pt>
                <c:pt idx="812">
                  <c:v>7.0616344164064274E-2</c:v>
                </c:pt>
                <c:pt idx="813">
                  <c:v>7.0840732114302585E-2</c:v>
                </c:pt>
                <c:pt idx="814">
                  <c:v>7.0840732114302585E-2</c:v>
                </c:pt>
                <c:pt idx="815">
                  <c:v>7.1379263194874559E-2</c:v>
                </c:pt>
                <c:pt idx="816">
                  <c:v>7.1708365521890763E-2</c:v>
                </c:pt>
                <c:pt idx="817">
                  <c:v>7.2067386242272075E-2</c:v>
                </c:pt>
                <c:pt idx="818">
                  <c:v>7.2187059815732507E-2</c:v>
                </c:pt>
                <c:pt idx="819">
                  <c:v>7.407191859773439E-2</c:v>
                </c:pt>
                <c:pt idx="820">
                  <c:v>7.407191859773439E-2</c:v>
                </c:pt>
                <c:pt idx="821">
                  <c:v>7.407191859773439E-2</c:v>
                </c:pt>
                <c:pt idx="822">
                  <c:v>7.4311265744655269E-2</c:v>
                </c:pt>
                <c:pt idx="823">
                  <c:v>7.4804919235179568E-2</c:v>
                </c:pt>
                <c:pt idx="824">
                  <c:v>7.5089143972148109E-2</c:v>
                </c:pt>
                <c:pt idx="825">
                  <c:v>7.5418246299164313E-2</c:v>
                </c:pt>
                <c:pt idx="826">
                  <c:v>7.5582797462672408E-2</c:v>
                </c:pt>
                <c:pt idx="827">
                  <c:v>7.7617248211499845E-2</c:v>
                </c:pt>
                <c:pt idx="828">
                  <c:v>7.8036105718611373E-2</c:v>
                </c:pt>
                <c:pt idx="829">
                  <c:v>7.830537125889736E-2</c:v>
                </c:pt>
                <c:pt idx="830">
                  <c:v>7.830537125889736E-2</c:v>
                </c:pt>
                <c:pt idx="831">
                  <c:v>7.8395126438992685E-2</c:v>
                </c:pt>
                <c:pt idx="832">
                  <c:v>7.8395126438992685E-2</c:v>
                </c:pt>
                <c:pt idx="833">
                  <c:v>7.8679351175961226E-2</c:v>
                </c:pt>
                <c:pt idx="834">
                  <c:v>7.8724228766008889E-2</c:v>
                </c:pt>
                <c:pt idx="835">
                  <c:v>7.8724228766008889E-2</c:v>
                </c:pt>
                <c:pt idx="836">
                  <c:v>7.8843902339469321E-2</c:v>
                </c:pt>
                <c:pt idx="837">
                  <c:v>7.8903739126199551E-2</c:v>
                </c:pt>
                <c:pt idx="838">
                  <c:v>7.9143086273120417E-2</c:v>
                </c:pt>
                <c:pt idx="839">
                  <c:v>8.0025678877391149E-2</c:v>
                </c:pt>
                <c:pt idx="840">
                  <c:v>8.0190230040899244E-2</c:v>
                </c:pt>
                <c:pt idx="841">
                  <c:v>8.1731027299202369E-2</c:v>
                </c:pt>
                <c:pt idx="842">
                  <c:v>8.2254599183091789E-2</c:v>
                </c:pt>
                <c:pt idx="843">
                  <c:v>8.2314435969822006E-2</c:v>
                </c:pt>
                <c:pt idx="844">
                  <c:v>8.2389231953234776E-2</c:v>
                </c:pt>
                <c:pt idx="845">
                  <c:v>8.2434109543282438E-2</c:v>
                </c:pt>
                <c:pt idx="846">
                  <c:v>8.2464027936647546E-2</c:v>
                </c:pt>
                <c:pt idx="847">
                  <c:v>8.2486466731671385E-2</c:v>
                </c:pt>
                <c:pt idx="848">
                  <c:v>8.2553783116742885E-2</c:v>
                </c:pt>
                <c:pt idx="849">
                  <c:v>8.2553783116742885E-2</c:v>
                </c:pt>
                <c:pt idx="850">
                  <c:v>8.271833428025098E-2</c:v>
                </c:pt>
                <c:pt idx="851">
                  <c:v>8.2912803837124197E-2</c:v>
                </c:pt>
                <c:pt idx="852">
                  <c:v>8.3077355000632291E-2</c:v>
                </c:pt>
                <c:pt idx="853">
                  <c:v>8.3331661344235725E-2</c:v>
                </c:pt>
                <c:pt idx="854">
                  <c:v>8.3900110818172793E-2</c:v>
                </c:pt>
                <c:pt idx="855">
                  <c:v>8.4184335555141335E-2</c:v>
                </c:pt>
                <c:pt idx="856">
                  <c:v>8.6458133450889652E-2</c:v>
                </c:pt>
                <c:pt idx="857">
                  <c:v>8.7161215694969707E-2</c:v>
                </c:pt>
                <c:pt idx="858">
                  <c:v>8.7161215694969707E-2</c:v>
                </c:pt>
                <c:pt idx="859">
                  <c:v>8.7161215694969707E-2</c:v>
                </c:pt>
                <c:pt idx="860">
                  <c:v>8.7565114005398695E-2</c:v>
                </c:pt>
                <c:pt idx="861">
                  <c:v>8.8417788216304291E-2</c:v>
                </c:pt>
                <c:pt idx="862">
                  <c:v>8.8417788216304291E-2</c:v>
                </c:pt>
                <c:pt idx="863">
                  <c:v>8.8537461789764751E-2</c:v>
                </c:pt>
                <c:pt idx="864">
                  <c:v>8.8537461789764751E-2</c:v>
                </c:pt>
                <c:pt idx="865">
                  <c:v>8.8537461789764751E-2</c:v>
                </c:pt>
                <c:pt idx="866">
                  <c:v>9.0586871735274729E-2</c:v>
                </c:pt>
                <c:pt idx="867">
                  <c:v>9.0796300488830486E-2</c:v>
                </c:pt>
                <c:pt idx="868">
                  <c:v>9.2052873010165084E-2</c:v>
                </c:pt>
                <c:pt idx="869">
                  <c:v>9.2052873010165084E-2</c:v>
                </c:pt>
                <c:pt idx="870">
                  <c:v>9.2666200074149815E-2</c:v>
                </c:pt>
                <c:pt idx="871">
                  <c:v>9.365350705519844E-2</c:v>
                </c:pt>
                <c:pt idx="872">
                  <c:v>9.4266834119183171E-2</c:v>
                </c:pt>
                <c:pt idx="873">
                  <c:v>9.4753008011366199E-2</c:v>
                </c:pt>
                <c:pt idx="874">
                  <c:v>9.5059671543358579E-2</c:v>
                </c:pt>
                <c:pt idx="875">
                  <c:v>9.5613161820613093E-2</c:v>
                </c:pt>
                <c:pt idx="876">
                  <c:v>9.5643080213978202E-2</c:v>
                </c:pt>
                <c:pt idx="877">
                  <c:v>9.5762753787438634E-2</c:v>
                </c:pt>
                <c:pt idx="878">
                  <c:v>9.5762753787438634E-2</c:v>
                </c:pt>
                <c:pt idx="879">
                  <c:v>9.6690223981757015E-2</c:v>
                </c:pt>
                <c:pt idx="880">
                  <c:v>9.8709715533901912E-2</c:v>
                </c:pt>
                <c:pt idx="881">
                  <c:v>9.8709715533901912E-2</c:v>
                </c:pt>
                <c:pt idx="882">
                  <c:v>9.907621585262448E-2</c:v>
                </c:pt>
                <c:pt idx="883">
                  <c:v>9.9173450631061102E-2</c:v>
                </c:pt>
                <c:pt idx="884">
                  <c:v>9.9637185728220293E-2</c:v>
                </c:pt>
                <c:pt idx="885">
                  <c:v>9.9637185728220293E-2</c:v>
                </c:pt>
                <c:pt idx="886">
                  <c:v>0.10240463711449289</c:v>
                </c:pt>
                <c:pt idx="887">
                  <c:v>0.10252431068795333</c:v>
                </c:pt>
                <c:pt idx="888">
                  <c:v>0.10252431068795333</c:v>
                </c:pt>
                <c:pt idx="889">
                  <c:v>0.10252431068795333</c:v>
                </c:pt>
                <c:pt idx="890">
                  <c:v>0.10252431068795333</c:v>
                </c:pt>
                <c:pt idx="891">
                  <c:v>0.10252431068795333</c:v>
                </c:pt>
                <c:pt idx="892">
                  <c:v>0.10322739293203341</c:v>
                </c:pt>
                <c:pt idx="893">
                  <c:v>0.10322739293203341</c:v>
                </c:pt>
                <c:pt idx="894">
                  <c:v>0.10625663026025071</c:v>
                </c:pt>
                <c:pt idx="895">
                  <c:v>0.11052748091312008</c:v>
                </c:pt>
                <c:pt idx="896">
                  <c:v>0.11052748091312008</c:v>
                </c:pt>
                <c:pt idx="897">
                  <c:v>0.11079674645340605</c:v>
                </c:pt>
                <c:pt idx="898">
                  <c:v>0.11432711687048895</c:v>
                </c:pt>
                <c:pt idx="899">
                  <c:v>0.11432711687048895</c:v>
                </c:pt>
                <c:pt idx="900">
                  <c:v>0.11492548473779114</c:v>
                </c:pt>
                <c:pt idx="901">
                  <c:v>0.11544905662168055</c:v>
                </c:pt>
                <c:pt idx="902">
                  <c:v>0.11851569194160426</c:v>
                </c:pt>
                <c:pt idx="903">
                  <c:v>0.11851569194160426</c:v>
                </c:pt>
                <c:pt idx="904">
                  <c:v>0.11872512069516002</c:v>
                </c:pt>
                <c:pt idx="905">
                  <c:v>0.12225549111224292</c:v>
                </c:pt>
                <c:pt idx="906">
                  <c:v>0.12239012388238592</c:v>
                </c:pt>
                <c:pt idx="907">
                  <c:v>0.12239012388238592</c:v>
                </c:pt>
                <c:pt idx="908">
                  <c:v>0.122958573356323</c:v>
                </c:pt>
                <c:pt idx="909">
                  <c:v>0.122958573356323</c:v>
                </c:pt>
                <c:pt idx="910">
                  <c:v>0.12300345094637065</c:v>
                </c:pt>
                <c:pt idx="911">
                  <c:v>0.12635431100326289</c:v>
                </c:pt>
                <c:pt idx="912">
                  <c:v>0.12635431100326289</c:v>
                </c:pt>
                <c:pt idx="913">
                  <c:v>0.12671333172364418</c:v>
                </c:pt>
                <c:pt idx="914">
                  <c:v>0.12671333172364418</c:v>
                </c:pt>
                <c:pt idx="915">
                  <c:v>0.12683300529710467</c:v>
                </c:pt>
                <c:pt idx="916">
                  <c:v>0.12719950561582721</c:v>
                </c:pt>
                <c:pt idx="917">
                  <c:v>0.1273191791892877</c:v>
                </c:pt>
                <c:pt idx="918">
                  <c:v>0.1274014547710417</c:v>
                </c:pt>
                <c:pt idx="919">
                  <c:v>0.1274014547710417</c:v>
                </c:pt>
                <c:pt idx="920">
                  <c:v>0.12750616914781959</c:v>
                </c:pt>
                <c:pt idx="921">
                  <c:v>0.12780535308147067</c:v>
                </c:pt>
                <c:pt idx="922">
                  <c:v>0.12788014906488349</c:v>
                </c:pt>
                <c:pt idx="923">
                  <c:v>0.12989964061702836</c:v>
                </c:pt>
                <c:pt idx="924">
                  <c:v>0.12989964061702836</c:v>
                </c:pt>
                <c:pt idx="925">
                  <c:v>0.13016890615731436</c:v>
                </c:pt>
                <c:pt idx="926">
                  <c:v>0.13025866133740965</c:v>
                </c:pt>
                <c:pt idx="927">
                  <c:v>0.13025866133740965</c:v>
                </c:pt>
                <c:pt idx="928">
                  <c:v>0.13085702920471187</c:v>
                </c:pt>
                <c:pt idx="929">
                  <c:v>0.13450707319525518</c:v>
                </c:pt>
                <c:pt idx="930">
                  <c:v>0.13450707319525518</c:v>
                </c:pt>
                <c:pt idx="931">
                  <c:v>0.13462674676871561</c:v>
                </c:pt>
                <c:pt idx="932">
                  <c:v>0.13491097150568415</c:v>
                </c:pt>
                <c:pt idx="933">
                  <c:v>0.13497080829241437</c:v>
                </c:pt>
                <c:pt idx="934">
                  <c:v>0.13499324708743821</c:v>
                </c:pt>
                <c:pt idx="935">
                  <c:v>0.13501568588246204</c:v>
                </c:pt>
                <c:pt idx="936">
                  <c:v>0.13502316548080334</c:v>
                </c:pt>
                <c:pt idx="937">
                  <c:v>0.13543454338957356</c:v>
                </c:pt>
                <c:pt idx="938">
                  <c:v>0.13543454338957356</c:v>
                </c:pt>
                <c:pt idx="939">
                  <c:v>0.1385011787094973</c:v>
                </c:pt>
                <c:pt idx="940">
                  <c:v>0.1385011787094973</c:v>
                </c:pt>
                <c:pt idx="941">
                  <c:v>0.13857597469291005</c:v>
                </c:pt>
                <c:pt idx="942">
                  <c:v>0.13906962818343438</c:v>
                </c:pt>
                <c:pt idx="943">
                  <c:v>0.13935385292040287</c:v>
                </c:pt>
                <c:pt idx="944">
                  <c:v>0.14004197596780038</c:v>
                </c:pt>
                <c:pt idx="945">
                  <c:v>0.14200163073321509</c:v>
                </c:pt>
                <c:pt idx="946">
                  <c:v>0.14210634510999293</c:v>
                </c:pt>
                <c:pt idx="947">
                  <c:v>0.14216618189672314</c:v>
                </c:pt>
                <c:pt idx="948">
                  <c:v>0.1425252026171045</c:v>
                </c:pt>
                <c:pt idx="949">
                  <c:v>0.14318340727113688</c:v>
                </c:pt>
                <c:pt idx="950">
                  <c:v>0.14603313423916353</c:v>
                </c:pt>
                <c:pt idx="951">
                  <c:v>0.14632483857447337</c:v>
                </c:pt>
                <c:pt idx="952">
                  <c:v>0.14641459375456867</c:v>
                </c:pt>
                <c:pt idx="953">
                  <c:v>0.14672873688490234</c:v>
                </c:pt>
                <c:pt idx="954">
                  <c:v>0.14750661511239516</c:v>
                </c:pt>
                <c:pt idx="955">
                  <c:v>0.14967569863136559</c:v>
                </c:pt>
                <c:pt idx="956">
                  <c:v>0.15003471935174689</c:v>
                </c:pt>
                <c:pt idx="957">
                  <c:v>0.15133616946312917</c:v>
                </c:pt>
                <c:pt idx="958">
                  <c:v>0.15456735594656096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94-4F1C-A4B9-2C52796D3C39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2'!$U$21:$U$1886</c:f>
              <c:numCache>
                <c:formatCode>General</c:formatCode>
                <c:ptCount val="1866"/>
                <c:pt idx="189">
                  <c:v>0.16247480000311043</c:v>
                </c:pt>
                <c:pt idx="191">
                  <c:v>0.13615340000251308</c:v>
                </c:pt>
                <c:pt idx="194">
                  <c:v>-3.4001199994236231E-2</c:v>
                </c:pt>
                <c:pt idx="202">
                  <c:v>-7.1548599997186102E-2</c:v>
                </c:pt>
                <c:pt idx="679">
                  <c:v>-4.6518099996319506E-2</c:v>
                </c:pt>
                <c:pt idx="890">
                  <c:v>0.18746740000642603</c:v>
                </c:pt>
                <c:pt idx="891">
                  <c:v>0.18746740000642603</c:v>
                </c:pt>
                <c:pt idx="950">
                  <c:v>3.6520100009511225E-2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94-4F1C-A4B9-2C52796D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343704"/>
        <c:axId val="1"/>
      </c:scatterChart>
      <c:valAx>
        <c:axId val="700343704"/>
        <c:scaling>
          <c:orientation val="minMax"/>
          <c:max val="15000"/>
          <c:min val="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935483870967747"/>
              <c:y val="0.8955223880597015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45161290322581E-2"/>
              <c:y val="0.373134328358208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3437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51612903225807"/>
          <c:y val="0.91343283582089552"/>
          <c:w val="0.60516129032258059"/>
          <c:h val="5.97014925373133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Cas - O-C Diagr.</a:t>
            </a:r>
          </a:p>
        </c:rich>
      </c:tx>
      <c:layout>
        <c:manualLayout>
          <c:xMode val="edge"/>
          <c:yMode val="edge"/>
          <c:x val="0.37479542998301685"/>
          <c:y val="3.2257991879701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2618657937807"/>
          <c:y val="0.13172077589669412"/>
          <c:w val="0.80196399345335512"/>
          <c:h val="0.67204477498313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2'!$H$21:$H$1886</c:f>
              <c:numCache>
                <c:formatCode>General</c:formatCode>
                <c:ptCount val="1866"/>
                <c:pt idx="126">
                  <c:v>-7.7071999985491857E-3</c:v>
                </c:pt>
                <c:pt idx="139">
                  <c:v>8.9760000264504924E-4</c:v>
                </c:pt>
                <c:pt idx="142">
                  <c:v>-3.1639999360777438E-4</c:v>
                </c:pt>
                <c:pt idx="148">
                  <c:v>-3.3521999939694069E-3</c:v>
                </c:pt>
                <c:pt idx="149">
                  <c:v>-2.5661999970907345E-3</c:v>
                </c:pt>
                <c:pt idx="186">
                  <c:v>-4.1657999972812831E-3</c:v>
                </c:pt>
                <c:pt idx="188">
                  <c:v>-4.7775999992154539E-3</c:v>
                </c:pt>
                <c:pt idx="190">
                  <c:v>-5.1465999931679107E-3</c:v>
                </c:pt>
                <c:pt idx="280">
                  <c:v>6.7060000583296642E-4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7D-414D-B64C-5A5D56444370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2'!$I$21:$I$1886</c:f>
              <c:numCache>
                <c:formatCode>General</c:formatCode>
                <c:ptCount val="1866"/>
                <c:pt idx="0">
                  <c:v>4.3103200005134568E-2</c:v>
                </c:pt>
                <c:pt idx="1">
                  <c:v>4.2491400003200397E-2</c:v>
                </c:pt>
                <c:pt idx="2">
                  <c:v>3.0870000005961629E-2</c:v>
                </c:pt>
                <c:pt idx="3">
                  <c:v>4.9665600003208965E-2</c:v>
                </c:pt>
                <c:pt idx="4">
                  <c:v>3.9675200001511257E-2</c:v>
                </c:pt>
                <c:pt idx="5">
                  <c:v>4.0684800005692523E-2</c:v>
                </c:pt>
                <c:pt idx="6">
                  <c:v>3.6063400002603885E-2</c:v>
                </c:pt>
                <c:pt idx="7">
                  <c:v>4.0063400003418792E-2</c:v>
                </c:pt>
                <c:pt idx="8">
                  <c:v>4.3073000004369533E-2</c:v>
                </c:pt>
                <c:pt idx="9">
                  <c:v>4.8082600002089748E-2</c:v>
                </c:pt>
                <c:pt idx="10">
                  <c:v>4.4421400005376199E-2</c:v>
                </c:pt>
                <c:pt idx="11">
                  <c:v>3.7226600001304178E-2</c:v>
                </c:pt>
                <c:pt idx="12">
                  <c:v>3.7391200003185077E-2</c:v>
                </c:pt>
                <c:pt idx="13">
                  <c:v>4.1913800003385404E-2</c:v>
                </c:pt>
                <c:pt idx="14">
                  <c:v>3.3971400003792951E-2</c:v>
                </c:pt>
                <c:pt idx="15">
                  <c:v>2.6109800004633144E-2</c:v>
                </c:pt>
                <c:pt idx="16">
                  <c:v>1.6869600003701635E-2</c:v>
                </c:pt>
                <c:pt idx="17">
                  <c:v>1.0767200004920596E-2</c:v>
                </c:pt>
                <c:pt idx="18">
                  <c:v>-8.8015999972412828E-3</c:v>
                </c:pt>
                <c:pt idx="19">
                  <c:v>-5.8237999983248301E-3</c:v>
                </c:pt>
                <c:pt idx="20">
                  <c:v>-2.4493399996572407E-2</c:v>
                </c:pt>
                <c:pt idx="21">
                  <c:v>-1.4483799997833557E-2</c:v>
                </c:pt>
                <c:pt idx="23">
                  <c:v>-1.5765199997986201E-2</c:v>
                </c:pt>
                <c:pt idx="24">
                  <c:v>-3.5477199999149889E-2</c:v>
                </c:pt>
                <c:pt idx="25">
                  <c:v>-1.6681599998264574E-2</c:v>
                </c:pt>
                <c:pt idx="26">
                  <c:v>-1.7293399992922787E-2</c:v>
                </c:pt>
                <c:pt idx="27">
                  <c:v>-3.6721399992529768E-2</c:v>
                </c:pt>
                <c:pt idx="28">
                  <c:v>-1.8313999993551988E-2</c:v>
                </c:pt>
                <c:pt idx="29">
                  <c:v>-1.6219399993133266E-2</c:v>
                </c:pt>
                <c:pt idx="30">
                  <c:v>-1.7025999994075391E-2</c:v>
                </c:pt>
                <c:pt idx="31">
                  <c:v>-2.3249599995324388E-2</c:v>
                </c:pt>
                <c:pt idx="33">
                  <c:v>-1.725099999748636E-2</c:v>
                </c:pt>
                <c:pt idx="34">
                  <c:v>-1.8349799996940419E-2</c:v>
                </c:pt>
                <c:pt idx="35">
                  <c:v>-1.7349799993098713E-2</c:v>
                </c:pt>
                <c:pt idx="36">
                  <c:v>-2.0573399997374509E-2</c:v>
                </c:pt>
                <c:pt idx="37">
                  <c:v>-1.8573399996967055E-2</c:v>
                </c:pt>
                <c:pt idx="38">
                  <c:v>-1.4563799995812587E-2</c:v>
                </c:pt>
                <c:pt idx="39">
                  <c:v>-1.3563799991970882E-2</c:v>
                </c:pt>
                <c:pt idx="40">
                  <c:v>-1.4877999994496349E-2</c:v>
                </c:pt>
                <c:pt idx="41">
                  <c:v>-1.9714799993380439E-2</c:v>
                </c:pt>
                <c:pt idx="42">
                  <c:v>-1.6570799998589791E-2</c:v>
                </c:pt>
                <c:pt idx="46">
                  <c:v>-1.4089399992371909E-2</c:v>
                </c:pt>
                <c:pt idx="47">
                  <c:v>-1.7943999991985038E-2</c:v>
                </c:pt>
                <c:pt idx="48">
                  <c:v>-1.8199199999799021E-2</c:v>
                </c:pt>
                <c:pt idx="49">
                  <c:v>-1.219919999857666E-2</c:v>
                </c:pt>
                <c:pt idx="51">
                  <c:v>-2.2005799997714348E-2</c:v>
                </c:pt>
                <c:pt idx="53">
                  <c:v>-1.3502399997378234E-2</c:v>
                </c:pt>
                <c:pt idx="54">
                  <c:v>-1.7861799999081995E-2</c:v>
                </c:pt>
                <c:pt idx="57">
                  <c:v>-1.7319999991741497E-2</c:v>
                </c:pt>
                <c:pt idx="61">
                  <c:v>-1.4592999992601108E-2</c:v>
                </c:pt>
                <c:pt idx="63">
                  <c:v>-1.9992199995613191E-2</c:v>
                </c:pt>
                <c:pt idx="65">
                  <c:v>-2.0653399995353539E-2</c:v>
                </c:pt>
                <c:pt idx="66">
                  <c:v>-1.8653399994946085E-2</c:v>
                </c:pt>
                <c:pt idx="68">
                  <c:v>-2.0643799995013978E-2</c:v>
                </c:pt>
                <c:pt idx="69">
                  <c:v>-2.0643799995013978E-2</c:v>
                </c:pt>
                <c:pt idx="70">
                  <c:v>-2.0643799995013978E-2</c:v>
                </c:pt>
                <c:pt idx="71">
                  <c:v>-1.9643799991172273E-2</c:v>
                </c:pt>
                <c:pt idx="72">
                  <c:v>-1.064379999297671E-2</c:v>
                </c:pt>
                <c:pt idx="77">
                  <c:v>-1.6848200000822544E-2</c:v>
                </c:pt>
                <c:pt idx="78">
                  <c:v>-1.484820000041509E-2</c:v>
                </c:pt>
                <c:pt idx="81">
                  <c:v>-1.8693199992412701E-2</c:v>
                </c:pt>
                <c:pt idx="83">
                  <c:v>-2.1266600000672042E-2</c:v>
                </c:pt>
                <c:pt idx="84">
                  <c:v>-1.9266600000264589E-2</c:v>
                </c:pt>
                <c:pt idx="85">
                  <c:v>-1.7266599999857135E-2</c:v>
                </c:pt>
                <c:pt idx="87">
                  <c:v>-1.4266599995607976E-2</c:v>
                </c:pt>
                <c:pt idx="88">
                  <c:v>-1.4266599995607976E-2</c:v>
                </c:pt>
                <c:pt idx="89">
                  <c:v>-1.4734399999724701E-2</c:v>
                </c:pt>
                <c:pt idx="90">
                  <c:v>-9.7344000023440458E-3</c:v>
                </c:pt>
                <c:pt idx="91">
                  <c:v>-1.5948400003253482E-2</c:v>
                </c:pt>
                <c:pt idx="97">
                  <c:v>-2.0571199995174538E-2</c:v>
                </c:pt>
                <c:pt idx="98">
                  <c:v>-1.6844199999468401E-2</c:v>
                </c:pt>
                <c:pt idx="99">
                  <c:v>-7.8441999939968809E-3</c:v>
                </c:pt>
                <c:pt idx="100">
                  <c:v>-3.409799999644747E-2</c:v>
                </c:pt>
                <c:pt idx="102">
                  <c:v>-1.7497199994977564E-2</c:v>
                </c:pt>
                <c:pt idx="111">
                  <c:v>-1.8811399997503031E-2</c:v>
                </c:pt>
                <c:pt idx="112">
                  <c:v>-1.8811399997503031E-2</c:v>
                </c:pt>
                <c:pt idx="114">
                  <c:v>-2.989099999103928E-2</c:v>
                </c:pt>
                <c:pt idx="115">
                  <c:v>-2.4890999993658625E-2</c:v>
                </c:pt>
                <c:pt idx="116">
                  <c:v>-2.1890999996685423E-2</c:v>
                </c:pt>
                <c:pt idx="117">
                  <c:v>-2.1890999996685423E-2</c:v>
                </c:pt>
                <c:pt idx="118">
                  <c:v>-1.5890999995463062E-2</c:v>
                </c:pt>
                <c:pt idx="119">
                  <c:v>-1.2890999991213903E-2</c:v>
                </c:pt>
                <c:pt idx="127">
                  <c:v>-2.0807399996556342E-2</c:v>
                </c:pt>
                <c:pt idx="129">
                  <c:v>-2.7176399999007117E-2</c:v>
                </c:pt>
                <c:pt idx="130">
                  <c:v>-2.0176399993943051E-2</c:v>
                </c:pt>
                <c:pt idx="131">
                  <c:v>-1.7176399996969849E-2</c:v>
                </c:pt>
                <c:pt idx="132">
                  <c:v>-1.4797799994994421E-2</c:v>
                </c:pt>
                <c:pt idx="133">
                  <c:v>-1.2797799994586967E-2</c:v>
                </c:pt>
                <c:pt idx="140">
                  <c:v>-1.5335599993704818E-2</c:v>
                </c:pt>
                <c:pt idx="141">
                  <c:v>-3.1640000088373199E-4</c:v>
                </c:pt>
                <c:pt idx="143">
                  <c:v>-9.4261999984155409E-3</c:v>
                </c:pt>
                <c:pt idx="144">
                  <c:v>-1.4028400000825059E-2</c:v>
                </c:pt>
                <c:pt idx="145">
                  <c:v>-1.0640199994668365E-2</c:v>
                </c:pt>
                <c:pt idx="146">
                  <c:v>2.5960000493796542E-4</c:v>
                </c:pt>
                <c:pt idx="147">
                  <c:v>-1.0730799993325491E-2</c:v>
                </c:pt>
                <c:pt idx="150">
                  <c:v>-1.3935199989646208E-2</c:v>
                </c:pt>
                <c:pt idx="151">
                  <c:v>-9.9351999961072579E-3</c:v>
                </c:pt>
                <c:pt idx="152">
                  <c:v>-9.3519999063573778E-4</c:v>
                </c:pt>
                <c:pt idx="153">
                  <c:v>-5.556599993724376E-3</c:v>
                </c:pt>
                <c:pt idx="154">
                  <c:v>-8.9255999992019497E-3</c:v>
                </c:pt>
                <c:pt idx="155">
                  <c:v>-8.546999997633975E-3</c:v>
                </c:pt>
                <c:pt idx="156">
                  <c:v>-5.4699999600416049E-4</c:v>
                </c:pt>
                <c:pt idx="157">
                  <c:v>-1.5373999995063059E-3</c:v>
                </c:pt>
                <c:pt idx="158">
                  <c:v>-1.040159999683965E-2</c:v>
                </c:pt>
                <c:pt idx="159">
                  <c:v>-6.6347999963909388E-3</c:v>
                </c:pt>
                <c:pt idx="160">
                  <c:v>-6.0037999937776476E-3</c:v>
                </c:pt>
                <c:pt idx="161">
                  <c:v>-8.6745999942650087E-3</c:v>
                </c:pt>
                <c:pt idx="163">
                  <c:v>-1.1422199990192894E-2</c:v>
                </c:pt>
                <c:pt idx="164">
                  <c:v>-1.7911999966599979E-3</c:v>
                </c:pt>
                <c:pt idx="165">
                  <c:v>-4.0339999977732077E-3</c:v>
                </c:pt>
                <c:pt idx="166">
                  <c:v>-6.2191999968490563E-3</c:v>
                </c:pt>
                <c:pt idx="167">
                  <c:v>-1.2433199997758493E-2</c:v>
                </c:pt>
                <c:pt idx="168">
                  <c:v>-1.2493999965954572E-3</c:v>
                </c:pt>
                <c:pt idx="169">
                  <c:v>-5.7061999978031963E-3</c:v>
                </c:pt>
                <c:pt idx="170">
                  <c:v>-5.3275999962352216E-3</c:v>
                </c:pt>
                <c:pt idx="172">
                  <c:v>-4.0751999986241572E-3</c:v>
                </c:pt>
                <c:pt idx="174">
                  <c:v>-7.9489999916404486E-3</c:v>
                </c:pt>
                <c:pt idx="175">
                  <c:v>-5.9201999974902719E-3</c:v>
                </c:pt>
                <c:pt idx="178">
                  <c:v>-2.541599991673138E-3</c:v>
                </c:pt>
                <c:pt idx="179">
                  <c:v>-9.1533999948296696E-3</c:v>
                </c:pt>
                <c:pt idx="181">
                  <c:v>-6.4935999907902442E-3</c:v>
                </c:pt>
                <c:pt idx="182">
                  <c:v>-1.1114999993878882E-2</c:v>
                </c:pt>
                <c:pt idx="183">
                  <c:v>-9.8059999436372891E-4</c:v>
                </c:pt>
                <c:pt idx="184">
                  <c:v>1.8400000408291817E-4</c:v>
                </c:pt>
                <c:pt idx="185">
                  <c:v>-6.8063999933656305E-3</c:v>
                </c:pt>
                <c:pt idx="193">
                  <c:v>-6.3219999719876796E-4</c:v>
                </c:pt>
                <c:pt idx="195">
                  <c:v>-2.905199995439034E-3</c:v>
                </c:pt>
                <c:pt idx="196">
                  <c:v>-1.2755999996443279E-3</c:v>
                </c:pt>
                <c:pt idx="197">
                  <c:v>2.7720000070985407E-4</c:v>
                </c:pt>
                <c:pt idx="199">
                  <c:v>6.5580000227782875E-4</c:v>
                </c:pt>
                <c:pt idx="200">
                  <c:v>-3.2499999360879883E-4</c:v>
                </c:pt>
                <c:pt idx="201">
                  <c:v>2.6750000033644028E-3</c:v>
                </c:pt>
                <c:pt idx="203">
                  <c:v>-1.9175999914295971E-3</c:v>
                </c:pt>
                <c:pt idx="204">
                  <c:v>2.4705999967409298E-3</c:v>
                </c:pt>
                <c:pt idx="206">
                  <c:v>1.2278000067453831E-3</c:v>
                </c:pt>
                <c:pt idx="207">
                  <c:v>1.2080000306013972E-4</c:v>
                </c:pt>
                <c:pt idx="208">
                  <c:v>1.2470000074245036E-3</c:v>
                </c:pt>
                <c:pt idx="209">
                  <c:v>-9.6699999994598329E-4</c:v>
                </c:pt>
                <c:pt idx="211">
                  <c:v>-5.883999983780086E-4</c:v>
                </c:pt>
                <c:pt idx="212">
                  <c:v>-5.7879999803844839E-4</c:v>
                </c:pt>
                <c:pt idx="213">
                  <c:v>2.7998000077786855E-3</c:v>
                </c:pt>
                <c:pt idx="215">
                  <c:v>4.0714000060688704E-3</c:v>
                </c:pt>
                <c:pt idx="217">
                  <c:v>-4.2379999649710953E-4</c:v>
                </c:pt>
                <c:pt idx="218">
                  <c:v>1.2360000037006103E-3</c:v>
                </c:pt>
                <c:pt idx="219">
                  <c:v>3.77920000028098E-3</c:v>
                </c:pt>
                <c:pt idx="220">
                  <c:v>1.0316000043530948E-3</c:v>
                </c:pt>
                <c:pt idx="221">
                  <c:v>2.4102000024868175E-3</c:v>
                </c:pt>
                <c:pt idx="222">
                  <c:v>5.5560000328114256E-4</c:v>
                </c:pt>
                <c:pt idx="224">
                  <c:v>-5.0657999963732436E-3</c:v>
                </c:pt>
                <c:pt idx="225">
                  <c:v>-7.4347999980091117E-3</c:v>
                </c:pt>
                <c:pt idx="226">
                  <c:v>2.9437999983201735E-3</c:v>
                </c:pt>
                <c:pt idx="229">
                  <c:v>1.9534000020939857E-3</c:v>
                </c:pt>
                <c:pt idx="231">
                  <c:v>3.2154000000446104E-3</c:v>
                </c:pt>
                <c:pt idx="232">
                  <c:v>1.3608000008389354E-3</c:v>
                </c:pt>
                <c:pt idx="233">
                  <c:v>-1.9985999970231205E-3</c:v>
                </c:pt>
                <c:pt idx="235">
                  <c:v>1.9039999970118515E-3</c:v>
                </c:pt>
                <c:pt idx="236">
                  <c:v>3.5350000034668483E-3</c:v>
                </c:pt>
                <c:pt idx="238">
                  <c:v>1.5446000033989549E-3</c:v>
                </c:pt>
                <c:pt idx="239">
                  <c:v>-6.7199995100963861E-5</c:v>
                </c:pt>
                <c:pt idx="241">
                  <c:v>4.937999983667396E-4</c:v>
                </c:pt>
                <c:pt idx="242">
                  <c:v>-1.083999959519133E-4</c:v>
                </c:pt>
                <c:pt idx="243">
                  <c:v>9.0120000095339492E-4</c:v>
                </c:pt>
                <c:pt idx="244">
                  <c:v>3.9011999979265966E-3</c:v>
                </c:pt>
                <c:pt idx="245">
                  <c:v>-9.7259999893140048E-4</c:v>
                </c:pt>
                <c:pt idx="246">
                  <c:v>-1.3319999998202547E-3</c:v>
                </c:pt>
                <c:pt idx="247">
                  <c:v>6.6800000058719888E-4</c:v>
                </c:pt>
                <c:pt idx="248">
                  <c:v>1.6680000044289045E-3</c:v>
                </c:pt>
                <c:pt idx="249">
                  <c:v>-3.127999952994287E-4</c:v>
                </c:pt>
                <c:pt idx="250">
                  <c:v>4.6968000024207868E-3</c:v>
                </c:pt>
                <c:pt idx="251">
                  <c:v>2.08500000735512E-3</c:v>
                </c:pt>
                <c:pt idx="252">
                  <c:v>4.9240000225836411E-4</c:v>
                </c:pt>
                <c:pt idx="253">
                  <c:v>1.4924000061000697E-3</c:v>
                </c:pt>
                <c:pt idx="254">
                  <c:v>7.492400000046473E-3</c:v>
                </c:pt>
                <c:pt idx="255">
                  <c:v>8.4924000038881786E-3</c:v>
                </c:pt>
                <c:pt idx="256">
                  <c:v>4.6186000035959296E-3</c:v>
                </c:pt>
                <c:pt idx="257">
                  <c:v>1.6570000007050112E-3</c:v>
                </c:pt>
                <c:pt idx="258">
                  <c:v>6.8312000003061257E-3</c:v>
                </c:pt>
                <c:pt idx="259">
                  <c:v>2.2194000048330054E-3</c:v>
                </c:pt>
                <c:pt idx="260">
                  <c:v>-2.4019999982556328E-3</c:v>
                </c:pt>
                <c:pt idx="261">
                  <c:v>2.7324000038788654E-3</c:v>
                </c:pt>
                <c:pt idx="262">
                  <c:v>2.9848000049241818E-3</c:v>
                </c:pt>
                <c:pt idx="263">
                  <c:v>1.3921999998274259E-3</c:v>
                </c:pt>
                <c:pt idx="264">
                  <c:v>-2.2919999901205301E-4</c:v>
                </c:pt>
                <c:pt idx="265">
                  <c:v>9.546000073896721E-4</c:v>
                </c:pt>
                <c:pt idx="266">
                  <c:v>7.954600005177781E-3</c:v>
                </c:pt>
                <c:pt idx="267">
                  <c:v>2.9642000081366859E-3</c:v>
                </c:pt>
                <c:pt idx="268">
                  <c:v>6.9642000089515932E-3</c:v>
                </c:pt>
                <c:pt idx="269">
                  <c:v>3.3524000027682632E-3</c:v>
                </c:pt>
                <c:pt idx="270">
                  <c:v>8.7406000020564534E-3</c:v>
                </c:pt>
                <c:pt idx="271">
                  <c:v>4.128800006583333E-3</c:v>
                </c:pt>
                <c:pt idx="272">
                  <c:v>3.1384000030811876E-3</c:v>
                </c:pt>
                <c:pt idx="273">
                  <c:v>3.5169999973732047E-3</c:v>
                </c:pt>
                <c:pt idx="274">
                  <c:v>9.5169999985955656E-3</c:v>
                </c:pt>
                <c:pt idx="275">
                  <c:v>-9.4800001534167677E-5</c:v>
                </c:pt>
                <c:pt idx="276">
                  <c:v>7.0890000060899183E-3</c:v>
                </c:pt>
                <c:pt idx="277">
                  <c:v>3.4868000002461486E-3</c:v>
                </c:pt>
                <c:pt idx="278">
                  <c:v>3.8750000021536835E-3</c:v>
                </c:pt>
                <c:pt idx="279">
                  <c:v>-3.3293999949819408E-3</c:v>
                </c:pt>
                <c:pt idx="281">
                  <c:v>2.67060000624042E-3</c:v>
                </c:pt>
                <c:pt idx="282">
                  <c:v>1.6802000027382746E-3</c:v>
                </c:pt>
                <c:pt idx="283">
                  <c:v>2.6801999993040226E-3</c:v>
                </c:pt>
                <c:pt idx="284">
                  <c:v>4.0587999974377453E-3</c:v>
                </c:pt>
                <c:pt idx="285">
                  <c:v>-1.8399999680696055E-4</c:v>
                </c:pt>
                <c:pt idx="286">
                  <c:v>3.0684000012115575E-3</c:v>
                </c:pt>
                <c:pt idx="287">
                  <c:v>5.0684000016190112E-3</c:v>
                </c:pt>
                <c:pt idx="288">
                  <c:v>-1.7439999646740034E-4</c:v>
                </c:pt>
                <c:pt idx="289">
                  <c:v>1.8256000039400533E-3</c:v>
                </c:pt>
                <c:pt idx="290">
                  <c:v>3.0780000088270754E-3</c:v>
                </c:pt>
                <c:pt idx="291">
                  <c:v>2.8544000015244819E-3</c:v>
                </c:pt>
                <c:pt idx="292">
                  <c:v>1.1864000007335562E-2</c:v>
                </c:pt>
                <c:pt idx="293">
                  <c:v>3.2521999964956194E-3</c:v>
                </c:pt>
                <c:pt idx="294">
                  <c:v>2.0189999995636754E-3</c:v>
                </c:pt>
                <c:pt idx="295">
                  <c:v>-9.62299999082461E-3</c:v>
                </c:pt>
                <c:pt idx="296">
                  <c:v>-6.6229999938514084E-3</c:v>
                </c:pt>
                <c:pt idx="297">
                  <c:v>9.490000011282973E-4</c:v>
                </c:pt>
                <c:pt idx="298">
                  <c:v>5.9586000061244704E-3</c:v>
                </c:pt>
                <c:pt idx="299">
                  <c:v>-1.6627999939373694E-3</c:v>
                </c:pt>
                <c:pt idx="300">
                  <c:v>3.346800003782846E-3</c:v>
                </c:pt>
                <c:pt idx="301">
                  <c:v>-5.2649999997811392E-3</c:v>
                </c:pt>
                <c:pt idx="302">
                  <c:v>4.7638000032748096E-3</c:v>
                </c:pt>
                <c:pt idx="303">
                  <c:v>4.1616000016801991E-3</c:v>
                </c:pt>
                <c:pt idx="305">
                  <c:v>2.6760000037029386E-3</c:v>
                </c:pt>
                <c:pt idx="307">
                  <c:v>-2.9519999225158244E-4</c:v>
                </c:pt>
                <c:pt idx="308">
                  <c:v>8.5854000062681735E-3</c:v>
                </c:pt>
                <c:pt idx="309">
                  <c:v>6.245200005650986E-3</c:v>
                </c:pt>
                <c:pt idx="310">
                  <c:v>-2.8041999903507531E-3</c:v>
                </c:pt>
                <c:pt idx="311">
                  <c:v>-1.8041999937850051E-3</c:v>
                </c:pt>
                <c:pt idx="313">
                  <c:v>-4.2705999949248508E-3</c:v>
                </c:pt>
                <c:pt idx="314">
                  <c:v>3.3302000010735355E-3</c:v>
                </c:pt>
                <c:pt idx="315">
                  <c:v>-5.5339999962598085E-3</c:v>
                </c:pt>
                <c:pt idx="317">
                  <c:v>2.8542000000015832E-3</c:v>
                </c:pt>
                <c:pt idx="320">
                  <c:v>-7.1919999754754826E-4</c:v>
                </c:pt>
                <c:pt idx="321">
                  <c:v>9.214000019710511E-4</c:v>
                </c:pt>
                <c:pt idx="323">
                  <c:v>5.7199998991563916E-5</c:v>
                </c:pt>
                <c:pt idx="325">
                  <c:v>4.0571999998064712E-3</c:v>
                </c:pt>
                <c:pt idx="326">
                  <c:v>1.241000005393289E-3</c:v>
                </c:pt>
                <c:pt idx="327">
                  <c:v>-1.0991999952238984E-3</c:v>
                </c:pt>
                <c:pt idx="329">
                  <c:v>-1.9659999816212803E-4</c:v>
                </c:pt>
                <c:pt idx="330">
                  <c:v>8.0339999840361997E-4</c:v>
                </c:pt>
                <c:pt idx="331">
                  <c:v>-1.1869999943883158E-3</c:v>
                </c:pt>
                <c:pt idx="333">
                  <c:v>-8.0840000009629875E-4</c:v>
                </c:pt>
                <c:pt idx="334">
                  <c:v>-1.5463999952771701E-3</c:v>
                </c:pt>
                <c:pt idx="335">
                  <c:v>2.8514000077848323E-3</c:v>
                </c:pt>
                <c:pt idx="336">
                  <c:v>-8.2899999688379467E-4</c:v>
                </c:pt>
                <c:pt idx="338">
                  <c:v>-1.5765999924042262E-3</c:v>
                </c:pt>
                <c:pt idx="339">
                  <c:v>-3.440799999225419E-3</c:v>
                </c:pt>
                <c:pt idx="341">
                  <c:v>-4.3119999463669956E-4</c:v>
                </c:pt>
                <c:pt idx="343">
                  <c:v>3.260000012232922E-4</c:v>
                </c:pt>
                <c:pt idx="345">
                  <c:v>-4.4119999947724864E-3</c:v>
                </c:pt>
                <c:pt idx="346">
                  <c:v>2.9666000045835972E-3</c:v>
                </c:pt>
                <c:pt idx="348">
                  <c:v>5.7238000008510426E-3</c:v>
                </c:pt>
                <c:pt idx="350">
                  <c:v>3.1311999991885386E-3</c:v>
                </c:pt>
                <c:pt idx="351">
                  <c:v>-8.4959999367129058E-4</c:v>
                </c:pt>
                <c:pt idx="353">
                  <c:v>4.124000042793341E-4</c:v>
                </c:pt>
                <c:pt idx="354">
                  <c:v>-1.4613999956054613E-3</c:v>
                </c:pt>
                <c:pt idx="356">
                  <c:v>-5.8111999969696626E-3</c:v>
                </c:pt>
                <c:pt idx="357">
                  <c:v>1.1984000084339641E-3</c:v>
                </c:pt>
                <c:pt idx="358">
                  <c:v>1.0149000001547392E-2</c:v>
                </c:pt>
                <c:pt idx="360">
                  <c:v>4.2546000040601939E-3</c:v>
                </c:pt>
                <c:pt idx="361">
                  <c:v>-3.7357999972300604E-3</c:v>
                </c:pt>
                <c:pt idx="362">
                  <c:v>6.5239999821642414E-4</c:v>
                </c:pt>
                <c:pt idx="363">
                  <c:v>2.3904800007585436E-2</c:v>
                </c:pt>
                <c:pt idx="364">
                  <c:v>2.4904800004151184E-2</c:v>
                </c:pt>
                <c:pt idx="365">
                  <c:v>2.8904800004966091E-2</c:v>
                </c:pt>
                <c:pt idx="366">
                  <c:v>-2.9689999937545508E-3</c:v>
                </c:pt>
                <c:pt idx="367">
                  <c:v>3.3026000019162893E-3</c:v>
                </c:pt>
                <c:pt idx="368">
                  <c:v>5.4480000035255216E-3</c:v>
                </c:pt>
                <c:pt idx="370">
                  <c:v>3.7004000041633844E-3</c:v>
                </c:pt>
                <c:pt idx="371">
                  <c:v>4.7004000080050901E-3</c:v>
                </c:pt>
                <c:pt idx="372">
                  <c:v>-1.9209999954910018E-3</c:v>
                </c:pt>
                <c:pt idx="373">
                  <c:v>1.078000059351325E-4</c:v>
                </c:pt>
                <c:pt idx="375">
                  <c:v>-1.7660000012256205E-3</c:v>
                </c:pt>
                <c:pt idx="376">
                  <c:v>7.9999881563708186E-7</c:v>
                </c:pt>
                <c:pt idx="377">
                  <c:v>-1.3393999906838872E-3</c:v>
                </c:pt>
                <c:pt idx="378">
                  <c:v>-4.2049999901792035E-3</c:v>
                </c:pt>
                <c:pt idx="379">
                  <c:v>-6.9199995778035372E-5</c:v>
                </c:pt>
                <c:pt idx="381">
                  <c:v>2.2024000063538551E-3</c:v>
                </c:pt>
                <c:pt idx="383">
                  <c:v>-6.6617999982554466E-3</c:v>
                </c:pt>
                <c:pt idx="384">
                  <c:v>2.3382000072160736E-3</c:v>
                </c:pt>
                <c:pt idx="385">
                  <c:v>2.9788000028929673E-3</c:v>
                </c:pt>
                <c:pt idx="387">
                  <c:v>2.7360000021872111E-3</c:v>
                </c:pt>
                <c:pt idx="389">
                  <c:v>-8.853999970597215E-4</c:v>
                </c:pt>
                <c:pt idx="390">
                  <c:v>2.7456000025267713E-3</c:v>
                </c:pt>
                <c:pt idx="392">
                  <c:v>1.9979999997303821E-3</c:v>
                </c:pt>
                <c:pt idx="393">
                  <c:v>-2.4683999945409596E-3</c:v>
                </c:pt>
                <c:pt idx="395">
                  <c:v>-2.1600000036414713E-4</c:v>
                </c:pt>
                <c:pt idx="396">
                  <c:v>5.8690000078058802E-3</c:v>
                </c:pt>
                <c:pt idx="397">
                  <c:v>9.8690000086207874E-3</c:v>
                </c:pt>
                <c:pt idx="398">
                  <c:v>3.4218000073451549E-3</c:v>
                </c:pt>
                <c:pt idx="400">
                  <c:v>1.8196000019088387E-3</c:v>
                </c:pt>
                <c:pt idx="402">
                  <c:v>1.4506000079563819E-3</c:v>
                </c:pt>
                <c:pt idx="403">
                  <c:v>4.4506000049295835E-3</c:v>
                </c:pt>
                <c:pt idx="404">
                  <c:v>6.4506000053370371E-3</c:v>
                </c:pt>
                <c:pt idx="405">
                  <c:v>6.4506000053370371E-3</c:v>
                </c:pt>
                <c:pt idx="406">
                  <c:v>8.4506000057444908E-3</c:v>
                </c:pt>
                <c:pt idx="407">
                  <c:v>8.4506000057444908E-3</c:v>
                </c:pt>
                <c:pt idx="408">
                  <c:v>9.4506000095861964E-3</c:v>
                </c:pt>
                <c:pt idx="409">
                  <c:v>1.3450600010401104E-2</c:v>
                </c:pt>
                <c:pt idx="410">
                  <c:v>1.8292000095243566E-3</c:v>
                </c:pt>
                <c:pt idx="411">
                  <c:v>6.0816000041086227E-3</c:v>
                </c:pt>
                <c:pt idx="412">
                  <c:v>6.4698000060161576E-3</c:v>
                </c:pt>
                <c:pt idx="414">
                  <c:v>2.5960000057239085E-3</c:v>
                </c:pt>
                <c:pt idx="415">
                  <c:v>2.8676000001723878E-3</c:v>
                </c:pt>
                <c:pt idx="416">
                  <c:v>-6.1999962781555951E-6</c:v>
                </c:pt>
                <c:pt idx="417">
                  <c:v>9.9380000756355003E-4</c:v>
                </c:pt>
                <c:pt idx="419">
                  <c:v>1.0034000079031102E-3</c:v>
                </c:pt>
                <c:pt idx="421">
                  <c:v>4.6042000030865893E-3</c:v>
                </c:pt>
                <c:pt idx="422">
                  <c:v>9.0460000501479954E-4</c:v>
                </c:pt>
                <c:pt idx="423">
                  <c:v>-2.0569999978761189E-3</c:v>
                </c:pt>
                <c:pt idx="424">
                  <c:v>7.0020000566728413E-4</c:v>
                </c:pt>
                <c:pt idx="425">
                  <c:v>1.3408000013441779E-3</c:v>
                </c:pt>
                <c:pt idx="427">
                  <c:v>5.1076000017928891E-3</c:v>
                </c:pt>
                <c:pt idx="428">
                  <c:v>1.3600000020232983E-3</c:v>
                </c:pt>
                <c:pt idx="429">
                  <c:v>2.3599999985890463E-3</c:v>
                </c:pt>
                <c:pt idx="430">
                  <c:v>3.3600000024307519E-3</c:v>
                </c:pt>
                <c:pt idx="431">
                  <c:v>4.3599999989964999E-3</c:v>
                </c:pt>
                <c:pt idx="432">
                  <c:v>-1.6303999946103431E-3</c:v>
                </c:pt>
                <c:pt idx="433">
                  <c:v>4.495800007134676E-3</c:v>
                </c:pt>
                <c:pt idx="436">
                  <c:v>6.0870000015711412E-3</c:v>
                </c:pt>
                <c:pt idx="437">
                  <c:v>1.5465600001334678E-2</c:v>
                </c:pt>
                <c:pt idx="438">
                  <c:v>3.4752000065054744E-3</c:v>
                </c:pt>
                <c:pt idx="439">
                  <c:v>2.7372000040486455E-3</c:v>
                </c:pt>
                <c:pt idx="440">
                  <c:v>9.9780000891769305E-4</c:v>
                </c:pt>
                <c:pt idx="442">
                  <c:v>4.8030000034486875E-3</c:v>
                </c:pt>
                <c:pt idx="443">
                  <c:v>5.8030000000144355E-3</c:v>
                </c:pt>
                <c:pt idx="445">
                  <c:v>5.1912000053562224E-3</c:v>
                </c:pt>
                <c:pt idx="446">
                  <c:v>3.4532000063336454E-3</c:v>
                </c:pt>
                <c:pt idx="447">
                  <c:v>5.7940000988310203E-4</c:v>
                </c:pt>
                <c:pt idx="449">
                  <c:v>5.4627999998047017E-3</c:v>
                </c:pt>
                <c:pt idx="450">
                  <c:v>2.8510000047390349E-3</c:v>
                </c:pt>
                <c:pt idx="451">
                  <c:v>2.229600002465304E-3</c:v>
                </c:pt>
                <c:pt idx="452">
                  <c:v>1.2488000065786764E-3</c:v>
                </c:pt>
                <c:pt idx="453">
                  <c:v>2.3846000040066428E-3</c:v>
                </c:pt>
                <c:pt idx="454">
                  <c:v>5.4230000023380853E-3</c:v>
                </c:pt>
                <c:pt idx="455">
                  <c:v>2.0900000527035445E-4</c:v>
                </c:pt>
                <c:pt idx="456">
                  <c:v>3.5876000038115308E-3</c:v>
                </c:pt>
                <c:pt idx="457">
                  <c:v>1.0383200002252124E-2</c:v>
                </c:pt>
                <c:pt idx="459">
                  <c:v>1.8578000017441809E-3</c:v>
                </c:pt>
                <c:pt idx="460">
                  <c:v>6.8578000064007938E-3</c:v>
                </c:pt>
                <c:pt idx="463">
                  <c:v>9.8578000033739954E-3</c:v>
                </c:pt>
                <c:pt idx="464">
                  <c:v>1.1198000065633096E-3</c:v>
                </c:pt>
                <c:pt idx="465">
                  <c:v>3.1294000073103234E-3</c:v>
                </c:pt>
                <c:pt idx="466">
                  <c:v>6.129400004283525E-3</c:v>
                </c:pt>
                <c:pt idx="467">
                  <c:v>8.5272000069380738E-3</c:v>
                </c:pt>
                <c:pt idx="468">
                  <c:v>1.0527200007345527E-2</c:v>
                </c:pt>
                <c:pt idx="469">
                  <c:v>6.2844000058248639E-3</c:v>
                </c:pt>
                <c:pt idx="471">
                  <c:v>7.9346000056830235E-3</c:v>
                </c:pt>
                <c:pt idx="472">
                  <c:v>3.0800000022281893E-3</c:v>
                </c:pt>
                <c:pt idx="474">
                  <c:v>4.5860000682296231E-4</c:v>
                </c:pt>
                <c:pt idx="476">
                  <c:v>9.5065999994403683E-3</c:v>
                </c:pt>
                <c:pt idx="477">
                  <c:v>5.8948000005329959E-3</c:v>
                </c:pt>
                <c:pt idx="478">
                  <c:v>-9.405999953742139E-4</c:v>
                </c:pt>
                <c:pt idx="479">
                  <c:v>2.7192000052309595E-3</c:v>
                </c:pt>
                <c:pt idx="480">
                  <c:v>1.0805600002640858E-2</c:v>
                </c:pt>
                <c:pt idx="481">
                  <c:v>-2.1847999960300513E-3</c:v>
                </c:pt>
                <c:pt idx="482">
                  <c:v>5.8152000055997632E-3</c:v>
                </c:pt>
                <c:pt idx="483">
                  <c:v>8.248000085586682E-4</c:v>
                </c:pt>
                <c:pt idx="484">
                  <c:v>2.0824800005357247E-2</c:v>
                </c:pt>
                <c:pt idx="485">
                  <c:v>2.9510000022128224E-3</c:v>
                </c:pt>
                <c:pt idx="486">
                  <c:v>6.2034000075072981E-3</c:v>
                </c:pt>
                <c:pt idx="487">
                  <c:v>6.5916000021388754E-3</c:v>
                </c:pt>
                <c:pt idx="489">
                  <c:v>6.7466000036802143E-3</c:v>
                </c:pt>
                <c:pt idx="490">
                  <c:v>1.1999000002106186E-2</c:v>
                </c:pt>
                <c:pt idx="491">
                  <c:v>-1.6031999984988943E-3</c:v>
                </c:pt>
                <c:pt idx="492">
                  <c:v>6.3968000031309202E-3</c:v>
                </c:pt>
                <c:pt idx="493">
                  <c:v>1.3396800008194987E-2</c:v>
                </c:pt>
                <c:pt idx="494">
                  <c:v>2.4160000029951334E-3</c:v>
                </c:pt>
                <c:pt idx="495">
                  <c:v>-9.2053999978816137E-3</c:v>
                </c:pt>
                <c:pt idx="496">
                  <c:v>-3.2053999966592528E-3</c:v>
                </c:pt>
                <c:pt idx="497">
                  <c:v>9.5902000030037016E-3</c:v>
                </c:pt>
                <c:pt idx="498">
                  <c:v>8.3665999991353601E-3</c:v>
                </c:pt>
                <c:pt idx="499">
                  <c:v>1.430000047548674E-4</c:v>
                </c:pt>
                <c:pt idx="500">
                  <c:v>8.1430000063846819E-3</c:v>
                </c:pt>
                <c:pt idx="501">
                  <c:v>8.1526000067242421E-3</c:v>
                </c:pt>
                <c:pt idx="502">
                  <c:v>7.7149999997345731E-3</c:v>
                </c:pt>
                <c:pt idx="503">
                  <c:v>7.2460000228602439E-4</c:v>
                </c:pt>
                <c:pt idx="504">
                  <c:v>5.5009999996400438E-3</c:v>
                </c:pt>
                <c:pt idx="505">
                  <c:v>9.5010000004549511E-3</c:v>
                </c:pt>
                <c:pt idx="506">
                  <c:v>-1.4893999978085048E-3</c:v>
                </c:pt>
                <c:pt idx="507">
                  <c:v>3.2869999995455146E-3</c:v>
                </c:pt>
                <c:pt idx="508">
                  <c:v>7.0537999999942258E-3</c:v>
                </c:pt>
                <c:pt idx="510">
                  <c:v>5.3158000009716488E-3</c:v>
                </c:pt>
                <c:pt idx="511">
                  <c:v>1.0713600007875357E-2</c:v>
                </c:pt>
                <c:pt idx="512">
                  <c:v>8.8398000007146038E-3</c:v>
                </c:pt>
                <c:pt idx="514">
                  <c:v>4.2184000049019232E-3</c:v>
                </c:pt>
                <c:pt idx="516">
                  <c:v>5.2568000028259121E-3</c:v>
                </c:pt>
                <c:pt idx="517">
                  <c:v>1.1266400004387833E-2</c:v>
                </c:pt>
                <c:pt idx="518">
                  <c:v>9.402200004842598E-3</c:v>
                </c:pt>
                <c:pt idx="519">
                  <c:v>1.5664200000173878E-2</c:v>
                </c:pt>
                <c:pt idx="520">
                  <c:v>9.8096000001532957E-3</c:v>
                </c:pt>
                <c:pt idx="522">
                  <c:v>9.9248000042280182E-3</c:v>
                </c:pt>
                <c:pt idx="523">
                  <c:v>4.5558000056189485E-3</c:v>
                </c:pt>
                <c:pt idx="524">
                  <c:v>1.0944000001472887E-2</c:v>
                </c:pt>
                <c:pt idx="526">
                  <c:v>1.4196399999491405E-2</c:v>
                </c:pt>
                <c:pt idx="527">
                  <c:v>5.3418000024976209E-3</c:v>
                </c:pt>
                <c:pt idx="528">
                  <c:v>3.9920000053825788E-3</c:v>
                </c:pt>
                <c:pt idx="529">
                  <c:v>8.5160000016912818E-3</c:v>
                </c:pt>
                <c:pt idx="530">
                  <c:v>4.7684000091976486E-3</c:v>
                </c:pt>
                <c:pt idx="531">
                  <c:v>9.3994000053498894E-3</c:v>
                </c:pt>
                <c:pt idx="532">
                  <c:v>4.9042000027839094E-3</c:v>
                </c:pt>
                <c:pt idx="534">
                  <c:v>1.7876000056276098E-3</c:v>
                </c:pt>
                <c:pt idx="535">
                  <c:v>4.7876000026008114E-3</c:v>
                </c:pt>
                <c:pt idx="536">
                  <c:v>8.9138000039383769E-3</c:v>
                </c:pt>
                <c:pt idx="538">
                  <c:v>3.6710000058519654E-3</c:v>
                </c:pt>
                <c:pt idx="539">
                  <c:v>8.9234000042779371E-3</c:v>
                </c:pt>
                <c:pt idx="541">
                  <c:v>6.1758000083500519E-3</c:v>
                </c:pt>
                <c:pt idx="542">
                  <c:v>7.3019999981625006E-3</c:v>
                </c:pt>
                <c:pt idx="544">
                  <c:v>1.0709400004998315E-2</c:v>
                </c:pt>
                <c:pt idx="546">
                  <c:v>4.4844000003649853E-3</c:v>
                </c:pt>
                <c:pt idx="547">
                  <c:v>8.4844000011798926E-3</c:v>
                </c:pt>
                <c:pt idx="548">
                  <c:v>1.3872600000468083E-2</c:v>
                </c:pt>
                <c:pt idx="549">
                  <c:v>4.2704000006779097E-3</c:v>
                </c:pt>
                <c:pt idx="551">
                  <c:v>1.0425400003441609E-2</c:v>
                </c:pt>
                <c:pt idx="552">
                  <c:v>1.2677799997618422E-2</c:v>
                </c:pt>
                <c:pt idx="553">
                  <c:v>1.2056400009896606E-2</c:v>
                </c:pt>
                <c:pt idx="555">
                  <c:v>1.043500000378117E-2</c:v>
                </c:pt>
                <c:pt idx="556">
                  <c:v>3.4542000066721812E-3</c:v>
                </c:pt>
                <c:pt idx="557">
                  <c:v>1.2580400005390402E-2</c:v>
                </c:pt>
                <c:pt idx="559">
                  <c:v>9.4638000082341023E-3</c:v>
                </c:pt>
                <c:pt idx="560">
                  <c:v>1.0230599997157697E-2</c:v>
                </c:pt>
                <c:pt idx="561">
                  <c:v>1.0609200006001629E-2</c:v>
                </c:pt>
                <c:pt idx="564">
                  <c:v>9.6188000024994835E-3</c:v>
                </c:pt>
                <c:pt idx="565">
                  <c:v>9.2594000016106293E-3</c:v>
                </c:pt>
                <c:pt idx="567">
                  <c:v>1.2395200006722007E-2</c:v>
                </c:pt>
                <c:pt idx="568">
                  <c:v>8.7930000008782372E-3</c:v>
                </c:pt>
                <c:pt idx="569">
                  <c:v>1.1055000002670567E-2</c:v>
                </c:pt>
                <c:pt idx="570">
                  <c:v>7.812199997715652E-3</c:v>
                </c:pt>
                <c:pt idx="571">
                  <c:v>6.3842000090517104E-3</c:v>
                </c:pt>
                <c:pt idx="573">
                  <c:v>8.7134000059450045E-3</c:v>
                </c:pt>
                <c:pt idx="574">
                  <c:v>7.9658000031486154E-3</c:v>
                </c:pt>
                <c:pt idx="575">
                  <c:v>1.996579999831738E-2</c:v>
                </c:pt>
                <c:pt idx="577">
                  <c:v>9.7230000028503127E-3</c:v>
                </c:pt>
                <c:pt idx="579">
                  <c:v>7.5090000027557835E-3</c:v>
                </c:pt>
                <c:pt idx="581">
                  <c:v>1.2887600001704413E-2</c:v>
                </c:pt>
                <c:pt idx="582">
                  <c:v>1.5140000003157184E-2</c:v>
                </c:pt>
                <c:pt idx="583">
                  <c:v>9.2854000031366013E-3</c:v>
                </c:pt>
                <c:pt idx="585">
                  <c:v>1.091640000231564E-2</c:v>
                </c:pt>
                <c:pt idx="587">
                  <c:v>7.9452000063611194E-3</c:v>
                </c:pt>
                <c:pt idx="588">
                  <c:v>1.6945200004556682E-2</c:v>
                </c:pt>
                <c:pt idx="589">
                  <c:v>1.2071400000422727E-2</c:v>
                </c:pt>
                <c:pt idx="590">
                  <c:v>1.874080000561662E-2</c:v>
                </c:pt>
                <c:pt idx="591">
                  <c:v>8.1194000085815787E-3</c:v>
                </c:pt>
                <c:pt idx="592">
                  <c:v>1.5293600001314189E-2</c:v>
                </c:pt>
                <c:pt idx="593">
                  <c:v>1.5215400002489332E-2</c:v>
                </c:pt>
                <c:pt idx="594">
                  <c:v>1.5477400003874209E-2</c:v>
                </c:pt>
                <c:pt idx="595">
                  <c:v>1.5263400004187133E-2</c:v>
                </c:pt>
                <c:pt idx="596">
                  <c:v>8.0205999984173104E-3</c:v>
                </c:pt>
                <c:pt idx="597">
                  <c:v>9.0398000102140941E-3</c:v>
                </c:pt>
                <c:pt idx="598">
                  <c:v>1.2797000003047287E-2</c:v>
                </c:pt>
                <c:pt idx="599">
                  <c:v>1.9049400005314965E-2</c:v>
                </c:pt>
                <c:pt idx="600">
                  <c:v>1.2806600003386848E-2</c:v>
                </c:pt>
                <c:pt idx="602">
                  <c:v>1.5194800005701836E-2</c:v>
                </c:pt>
                <c:pt idx="603">
                  <c:v>1.4204400002199691E-2</c:v>
                </c:pt>
                <c:pt idx="605">
                  <c:v>1.046640000276966E-2</c:v>
                </c:pt>
                <c:pt idx="606">
                  <c:v>9.9808000013581477E-3</c:v>
                </c:pt>
                <c:pt idx="608">
                  <c:v>1.3000000006286427E-2</c:v>
                </c:pt>
                <c:pt idx="609">
                  <c:v>1.6757200006395578E-2</c:v>
                </c:pt>
                <c:pt idx="610">
                  <c:v>1.603840000461787E-2</c:v>
                </c:pt>
                <c:pt idx="611">
                  <c:v>1.3174200008506887E-2</c:v>
                </c:pt>
                <c:pt idx="613">
                  <c:v>1.3426600002276246E-2</c:v>
                </c:pt>
                <c:pt idx="614">
                  <c:v>9.5624000023235567E-3</c:v>
                </c:pt>
                <c:pt idx="616">
                  <c:v>1.1600800004089251E-2</c:v>
                </c:pt>
                <c:pt idx="617">
                  <c:v>1.2600800007930957E-2</c:v>
                </c:pt>
                <c:pt idx="618">
                  <c:v>1.6600800008745864E-2</c:v>
                </c:pt>
                <c:pt idx="619">
                  <c:v>2.8386800004227553E-2</c:v>
                </c:pt>
                <c:pt idx="620">
                  <c:v>1.9949200002884027E-2</c:v>
                </c:pt>
                <c:pt idx="621">
                  <c:v>2.7160000026924536E-3</c:v>
                </c:pt>
                <c:pt idx="622">
                  <c:v>1.7880599996715318E-2</c:v>
                </c:pt>
                <c:pt idx="624">
                  <c:v>1.3142600007995497E-2</c:v>
                </c:pt>
                <c:pt idx="625">
                  <c:v>2.0530800000415184E-2</c:v>
                </c:pt>
                <c:pt idx="626">
                  <c:v>1.706440000270959E-2</c:v>
                </c:pt>
                <c:pt idx="627">
                  <c:v>1.2316800006374251E-2</c:v>
                </c:pt>
                <c:pt idx="628">
                  <c:v>1.8112400000973139E-2</c:v>
                </c:pt>
                <c:pt idx="629">
                  <c:v>1.2286600001971237E-2</c:v>
                </c:pt>
                <c:pt idx="630">
                  <c:v>1.9023200009542052E-2</c:v>
                </c:pt>
                <c:pt idx="631">
                  <c:v>3.0430600003455766E-2</c:v>
                </c:pt>
                <c:pt idx="632">
                  <c:v>2.2818800003733486E-2</c:v>
                </c:pt>
                <c:pt idx="633">
                  <c:v>2.4576000003435183E-2</c:v>
                </c:pt>
                <c:pt idx="636">
                  <c:v>2.1954600008029956E-2</c:v>
                </c:pt>
                <c:pt idx="637">
                  <c:v>1.9604799999797251E-2</c:v>
                </c:pt>
                <c:pt idx="638">
                  <c:v>1.6983400004392024E-2</c:v>
                </c:pt>
                <c:pt idx="640">
                  <c:v>1.8148000002838671E-2</c:v>
                </c:pt>
                <c:pt idx="642">
                  <c:v>2.4536200005968567E-2</c:v>
                </c:pt>
                <c:pt idx="644">
                  <c:v>2.3798200003511738E-2</c:v>
                </c:pt>
                <c:pt idx="645">
                  <c:v>1.5584200002194848E-2</c:v>
                </c:pt>
                <c:pt idx="646">
                  <c:v>2.1982000005664304E-2</c:v>
                </c:pt>
                <c:pt idx="647">
                  <c:v>1.9320800005516503E-2</c:v>
                </c:pt>
                <c:pt idx="648">
                  <c:v>1.9320800005516503E-2</c:v>
                </c:pt>
                <c:pt idx="649">
                  <c:v>2.3854400002164766E-2</c:v>
                </c:pt>
                <c:pt idx="650">
                  <c:v>2.3854400002164766E-2</c:v>
                </c:pt>
                <c:pt idx="652">
                  <c:v>2.3864000009780284E-2</c:v>
                </c:pt>
                <c:pt idx="653">
                  <c:v>2.3864000009780284E-2</c:v>
                </c:pt>
                <c:pt idx="655">
                  <c:v>2.7126000008138362E-2</c:v>
                </c:pt>
                <c:pt idx="656">
                  <c:v>2.7126000008138362E-2</c:v>
                </c:pt>
                <c:pt idx="657">
                  <c:v>2.6504600005864631E-2</c:v>
                </c:pt>
                <c:pt idx="658">
                  <c:v>2.6504600005864631E-2</c:v>
                </c:pt>
                <c:pt idx="660">
                  <c:v>2.303820000088308E-2</c:v>
                </c:pt>
                <c:pt idx="661">
                  <c:v>2.303820000088308E-2</c:v>
                </c:pt>
                <c:pt idx="662">
                  <c:v>3.3669200005533639E-2</c:v>
                </c:pt>
                <c:pt idx="663">
                  <c:v>3.3669200005533639E-2</c:v>
                </c:pt>
                <c:pt idx="664">
                  <c:v>3.0921600002329797E-2</c:v>
                </c:pt>
                <c:pt idx="665">
                  <c:v>3.0921600002329797E-2</c:v>
                </c:pt>
                <c:pt idx="666">
                  <c:v>2.6843400002690032E-2</c:v>
                </c:pt>
                <c:pt idx="667">
                  <c:v>2.6843400002690032E-2</c:v>
                </c:pt>
                <c:pt idx="669">
                  <c:v>3.48400000075344E-3</c:v>
                </c:pt>
                <c:pt idx="670">
                  <c:v>4.4840000045951456E-3</c:v>
                </c:pt>
                <c:pt idx="671">
                  <c:v>1.248400000622496E-2</c:v>
                </c:pt>
                <c:pt idx="672">
                  <c:v>1.6484000007039867E-2</c:v>
                </c:pt>
                <c:pt idx="673">
                  <c:v>1.9484000004013069E-2</c:v>
                </c:pt>
                <c:pt idx="674">
                  <c:v>2.8484000002208631E-2</c:v>
                </c:pt>
                <c:pt idx="675">
                  <c:v>3.4484000003430992E-2</c:v>
                </c:pt>
                <c:pt idx="676">
                  <c:v>2.5881800000206567E-2</c:v>
                </c:pt>
                <c:pt idx="677">
                  <c:v>2.5415399999474175E-2</c:v>
                </c:pt>
                <c:pt idx="679">
                  <c:v>0</c:v>
                </c:pt>
                <c:pt idx="680">
                  <c:v>2.5180800002999604E-2</c:v>
                </c:pt>
                <c:pt idx="681">
                  <c:v>2.7811800006020349E-2</c:v>
                </c:pt>
                <c:pt idx="682">
                  <c:v>3.1345400006102864E-2</c:v>
                </c:pt>
                <c:pt idx="684">
                  <c:v>3.4597800004121382E-2</c:v>
                </c:pt>
                <c:pt idx="686">
                  <c:v>3.0743200004508253E-2</c:v>
                </c:pt>
                <c:pt idx="688">
                  <c:v>3.2324800005881116E-2</c:v>
                </c:pt>
                <c:pt idx="689">
                  <c:v>3.3324800002446864E-2</c:v>
                </c:pt>
                <c:pt idx="691">
                  <c:v>3.045100000599632E-2</c:v>
                </c:pt>
                <c:pt idx="692">
                  <c:v>2.9751400004897732E-2</c:v>
                </c:pt>
                <c:pt idx="694">
                  <c:v>3.4012000003713183E-2</c:v>
                </c:pt>
                <c:pt idx="696">
                  <c:v>3.6428999999770895E-2</c:v>
                </c:pt>
                <c:pt idx="697">
                  <c:v>4.2582600006426219E-2</c:v>
                </c:pt>
                <c:pt idx="699">
                  <c:v>3.832880000845762E-2</c:v>
                </c:pt>
                <c:pt idx="701">
                  <c:v>3.2726600002206396E-2</c:v>
                </c:pt>
                <c:pt idx="702">
                  <c:v>4.1726600000401959E-2</c:v>
                </c:pt>
                <c:pt idx="704">
                  <c:v>3.9522200007922947E-2</c:v>
                </c:pt>
                <c:pt idx="705">
                  <c:v>4.3424800001957919E-2</c:v>
                </c:pt>
                <c:pt idx="707">
                  <c:v>4.2492000000493135E-2</c:v>
                </c:pt>
                <c:pt idx="708">
                  <c:v>3.75112000037916E-2</c:v>
                </c:pt>
                <c:pt idx="709">
                  <c:v>3.5073600003670435E-2</c:v>
                </c:pt>
                <c:pt idx="710">
                  <c:v>4.2626399997971021E-2</c:v>
                </c:pt>
                <c:pt idx="713">
                  <c:v>4.5383600008790381E-2</c:v>
                </c:pt>
                <c:pt idx="715">
                  <c:v>4.0791000006720424E-2</c:v>
                </c:pt>
                <c:pt idx="717">
                  <c:v>4.4062599998142105E-2</c:v>
                </c:pt>
                <c:pt idx="718">
                  <c:v>4.6062599998549558E-2</c:v>
                </c:pt>
                <c:pt idx="719">
                  <c:v>4.2072200005350169E-2</c:v>
                </c:pt>
                <c:pt idx="720">
                  <c:v>4.6207999999751337E-2</c:v>
                </c:pt>
                <c:pt idx="721">
                  <c:v>4.3993999999656808E-2</c:v>
                </c:pt>
                <c:pt idx="723">
                  <c:v>4.6168200002284721E-2</c:v>
                </c:pt>
                <c:pt idx="725">
                  <c:v>3.9828000008128583E-2</c:v>
                </c:pt>
                <c:pt idx="726">
                  <c:v>4.5604400002048351E-2</c:v>
                </c:pt>
                <c:pt idx="727">
                  <c:v>4.5467199997801799E-2</c:v>
                </c:pt>
                <c:pt idx="729">
                  <c:v>5.3719600007752888E-2</c:v>
                </c:pt>
                <c:pt idx="731">
                  <c:v>4.910780000500381E-2</c:v>
                </c:pt>
                <c:pt idx="732">
                  <c:v>3.7757999998575542E-2</c:v>
                </c:pt>
                <c:pt idx="733">
                  <c:v>5.4146200003742706E-2</c:v>
                </c:pt>
                <c:pt idx="734">
                  <c:v>5.4543999998713844E-2</c:v>
                </c:pt>
                <c:pt idx="735">
                  <c:v>5.3941800004395191E-2</c:v>
                </c:pt>
                <c:pt idx="736">
                  <c:v>4.9494600003527012E-2</c:v>
                </c:pt>
                <c:pt idx="737">
                  <c:v>5.6125600000086706E-2</c:v>
                </c:pt>
                <c:pt idx="738">
                  <c:v>4.9902000006113667E-2</c:v>
                </c:pt>
                <c:pt idx="739">
                  <c:v>5.3902000006928574E-2</c:v>
                </c:pt>
                <c:pt idx="741">
                  <c:v>5.5426000006264076E-2</c:v>
                </c:pt>
                <c:pt idx="742">
                  <c:v>4.443560000800062E-2</c:v>
                </c:pt>
                <c:pt idx="745">
                  <c:v>5.3036400007840712E-2</c:v>
                </c:pt>
                <c:pt idx="747">
                  <c:v>5.6191399999079295E-2</c:v>
                </c:pt>
                <c:pt idx="749">
                  <c:v>5.6229800007713493E-2</c:v>
                </c:pt>
                <c:pt idx="752">
                  <c:v>5.2239399999962188E-2</c:v>
                </c:pt>
                <c:pt idx="753">
                  <c:v>5.2161200001137331E-2</c:v>
                </c:pt>
                <c:pt idx="754">
                  <c:v>6.192659999942407E-2</c:v>
                </c:pt>
                <c:pt idx="756">
                  <c:v>5.5644000000029337E-2</c:v>
                </c:pt>
                <c:pt idx="758">
                  <c:v>5.4663200004142709E-2</c:v>
                </c:pt>
                <c:pt idx="760">
                  <c:v>5.5546600007801317E-2</c:v>
                </c:pt>
                <c:pt idx="762">
                  <c:v>5.2070600002480205E-2</c:v>
                </c:pt>
                <c:pt idx="763">
                  <c:v>5.383740000979742E-2</c:v>
                </c:pt>
                <c:pt idx="765">
                  <c:v>5.4497200006153435E-2</c:v>
                </c:pt>
                <c:pt idx="766">
                  <c:v>5.4497200006153435E-2</c:v>
                </c:pt>
                <c:pt idx="767">
                  <c:v>5.6497200006560888E-2</c:v>
                </c:pt>
                <c:pt idx="768">
                  <c:v>5.6021200005488936E-2</c:v>
                </c:pt>
                <c:pt idx="771">
                  <c:v>5.7816800006548874E-2</c:v>
                </c:pt>
                <c:pt idx="772">
                  <c:v>5.4457400001410861E-2</c:v>
                </c:pt>
                <c:pt idx="773">
                  <c:v>5.7417600000917446E-2</c:v>
                </c:pt>
                <c:pt idx="774">
                  <c:v>5.5932000010216143E-2</c:v>
                </c:pt>
                <c:pt idx="776">
                  <c:v>5.6951200007461011E-2</c:v>
                </c:pt>
                <c:pt idx="779">
                  <c:v>5.2203600003849715E-2</c:v>
                </c:pt>
                <c:pt idx="780">
                  <c:v>5.720360000123037E-2</c:v>
                </c:pt>
                <c:pt idx="781">
                  <c:v>5.8960800000932068E-2</c:v>
                </c:pt>
                <c:pt idx="784">
                  <c:v>5.5756400004611351E-2</c:v>
                </c:pt>
                <c:pt idx="785">
                  <c:v>5.4134999998495914E-2</c:v>
                </c:pt>
                <c:pt idx="786">
                  <c:v>6.0397000001103152E-2</c:v>
                </c:pt>
                <c:pt idx="787">
                  <c:v>5.9552000006078742E-2</c:v>
                </c:pt>
                <c:pt idx="788">
                  <c:v>6.0183000001416076E-2</c:v>
                </c:pt>
                <c:pt idx="789">
                  <c:v>5.6512200004362967E-2</c:v>
                </c:pt>
                <c:pt idx="790">
                  <c:v>6.5510799999174196E-2</c:v>
                </c:pt>
                <c:pt idx="791">
                  <c:v>5.9656200006429572E-2</c:v>
                </c:pt>
                <c:pt idx="792">
                  <c:v>6.1656200006837025E-2</c:v>
                </c:pt>
                <c:pt idx="793">
                  <c:v>6.6228200004843529E-2</c:v>
                </c:pt>
                <c:pt idx="794">
                  <c:v>6.5237800001341384E-2</c:v>
                </c:pt>
                <c:pt idx="795">
                  <c:v>6.2490200005413499E-2</c:v>
                </c:pt>
                <c:pt idx="797">
                  <c:v>6.2739799999690149E-2</c:v>
                </c:pt>
                <c:pt idx="798">
                  <c:v>6.3118400001258124E-2</c:v>
                </c:pt>
                <c:pt idx="799">
                  <c:v>6.6525800000817981E-2</c:v>
                </c:pt>
                <c:pt idx="800">
                  <c:v>6.3904400005412754E-2</c:v>
                </c:pt>
                <c:pt idx="802">
                  <c:v>6.9904400006635115E-2</c:v>
                </c:pt>
                <c:pt idx="803">
                  <c:v>6.8321400001877919E-2</c:v>
                </c:pt>
                <c:pt idx="804">
                  <c:v>6.7107400005625095E-2</c:v>
                </c:pt>
                <c:pt idx="805">
                  <c:v>6.6486000003351364E-2</c:v>
                </c:pt>
                <c:pt idx="806">
                  <c:v>7.0427000006020535E-2</c:v>
                </c:pt>
                <c:pt idx="807">
                  <c:v>6.1465400009183213E-2</c:v>
                </c:pt>
                <c:pt idx="812">
                  <c:v>6.518280000454979E-2</c:v>
                </c:pt>
                <c:pt idx="813">
                  <c:v>6.6075800001272E-2</c:v>
                </c:pt>
                <c:pt idx="814">
                  <c:v>6.6075800001272E-2</c:v>
                </c:pt>
                <c:pt idx="815">
                  <c:v>6.5619000008155126E-2</c:v>
                </c:pt>
                <c:pt idx="817">
                  <c:v>7.6424200000474229E-2</c:v>
                </c:pt>
                <c:pt idx="818">
                  <c:v>7.243380000727484E-2</c:v>
                </c:pt>
                <c:pt idx="823">
                  <c:v>7.3518800003512297E-2</c:v>
                </c:pt>
                <c:pt idx="826">
                  <c:v>7.6081200000771787E-2</c:v>
                </c:pt>
                <c:pt idx="827">
                  <c:v>7.8244399999675807E-2</c:v>
                </c:pt>
                <c:pt idx="829">
                  <c:v>8.2049600008758716E-2</c:v>
                </c:pt>
                <c:pt idx="833">
                  <c:v>7.7204599998367485E-2</c:v>
                </c:pt>
                <c:pt idx="834">
                  <c:v>7.7583199999935459E-2</c:v>
                </c:pt>
                <c:pt idx="835">
                  <c:v>8.1583200000750367E-2</c:v>
                </c:pt>
                <c:pt idx="836">
                  <c:v>7.6592800003709272E-2</c:v>
                </c:pt>
                <c:pt idx="838">
                  <c:v>8.211680000385968E-2</c:v>
                </c:pt>
                <c:pt idx="839">
                  <c:v>7.3562600002333056E-2</c:v>
                </c:pt>
                <c:pt idx="842">
                  <c:v>8.3366400001978036E-2</c:v>
                </c:pt>
                <c:pt idx="843">
                  <c:v>8.0871200007095467E-2</c:v>
                </c:pt>
                <c:pt idx="844">
                  <c:v>8.450220000668196E-2</c:v>
                </c:pt>
                <c:pt idx="845">
                  <c:v>8.088080000015907E-2</c:v>
                </c:pt>
                <c:pt idx="848">
                  <c:v>7.7890400003525428E-2</c:v>
                </c:pt>
                <c:pt idx="850">
                  <c:v>7.9278600009274669E-2</c:v>
                </c:pt>
                <c:pt idx="853">
                  <c:v>8.0452800000784919E-2</c:v>
                </c:pt>
                <c:pt idx="854">
                  <c:v>7.824840000102995E-2</c:v>
                </c:pt>
                <c:pt idx="855">
                  <c:v>8.2646199996815994E-2</c:v>
                </c:pt>
                <c:pt idx="875">
                  <c:v>9.4062999996822327E-2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7D-414D-B64C-5A5D56444370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plus>
            <c:minus>
              <c:numRef>
                <c:f>'Active 2'!$D$21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2'!$J$21:$J$1886</c:f>
              <c:numCache>
                <c:formatCode>General</c:formatCode>
                <c:ptCount val="1866"/>
                <c:pt idx="22">
                  <c:v>-1.9816599993646378E-2</c:v>
                </c:pt>
                <c:pt idx="32">
                  <c:v>-1.8787199995131232E-2</c:v>
                </c:pt>
                <c:pt idx="43">
                  <c:v>-2.5712799993925728E-2</c:v>
                </c:pt>
                <c:pt idx="44">
                  <c:v>-2.9581800001324154E-2</c:v>
                </c:pt>
                <c:pt idx="45">
                  <c:v>-2.5098999998590443E-2</c:v>
                </c:pt>
                <c:pt idx="50">
                  <c:v>-2.1034599994891323E-2</c:v>
                </c:pt>
                <c:pt idx="52">
                  <c:v>-1.1850799994135741E-2</c:v>
                </c:pt>
                <c:pt idx="55">
                  <c:v>-2.1329600000171922E-2</c:v>
                </c:pt>
                <c:pt idx="56">
                  <c:v>-2.3319999992963858E-2</c:v>
                </c:pt>
                <c:pt idx="58">
                  <c:v>-2.3641399995540269E-2</c:v>
                </c:pt>
                <c:pt idx="59">
                  <c:v>-1.7445799996494316E-2</c:v>
                </c:pt>
                <c:pt idx="60">
                  <c:v>-2.7747999993152916E-2</c:v>
                </c:pt>
                <c:pt idx="62">
                  <c:v>-2.5573799997800961E-2</c:v>
                </c:pt>
                <c:pt idx="64">
                  <c:v>-2.4662999996508006E-2</c:v>
                </c:pt>
                <c:pt idx="67">
                  <c:v>-1.7274799996812362E-2</c:v>
                </c:pt>
                <c:pt idx="73">
                  <c:v>-6.2363999895751476E-3</c:v>
                </c:pt>
                <c:pt idx="74">
                  <c:v>-1.7857799990451895E-2</c:v>
                </c:pt>
                <c:pt idx="75">
                  <c:v>-1.9479199996567331E-2</c:v>
                </c:pt>
                <c:pt idx="76">
                  <c:v>-2.0848200001637451E-2</c:v>
                </c:pt>
                <c:pt idx="79">
                  <c:v>-2.4838599994836841E-2</c:v>
                </c:pt>
                <c:pt idx="80">
                  <c:v>-1.6450399991299491E-2</c:v>
                </c:pt>
                <c:pt idx="82">
                  <c:v>-2.9276200002641417E-2</c:v>
                </c:pt>
                <c:pt idx="86">
                  <c:v>-1.6266599996015429E-2</c:v>
                </c:pt>
                <c:pt idx="92">
                  <c:v>-1.705059999221703E-2</c:v>
                </c:pt>
                <c:pt idx="93">
                  <c:v>-2.2540999998454936E-2</c:v>
                </c:pt>
                <c:pt idx="94">
                  <c:v>-1.8774199998006225E-2</c:v>
                </c:pt>
                <c:pt idx="95">
                  <c:v>-2.574540000205161E-2</c:v>
                </c:pt>
                <c:pt idx="96">
                  <c:v>-1.974540000082925E-2</c:v>
                </c:pt>
                <c:pt idx="101">
                  <c:v>-1.1457399996288586E-2</c:v>
                </c:pt>
                <c:pt idx="103">
                  <c:v>-1.497459999518469E-2</c:v>
                </c:pt>
                <c:pt idx="104">
                  <c:v>-1.6586399993684608E-2</c:v>
                </c:pt>
                <c:pt idx="105">
                  <c:v>-1.6198199999053031E-2</c:v>
                </c:pt>
                <c:pt idx="106">
                  <c:v>-1.5188599994871765E-2</c:v>
                </c:pt>
                <c:pt idx="107">
                  <c:v>-1.8178999991505407E-2</c:v>
                </c:pt>
                <c:pt idx="108">
                  <c:v>-1.8169399998441804E-2</c:v>
                </c:pt>
                <c:pt idx="109">
                  <c:v>-1.5781199996126816E-2</c:v>
                </c:pt>
                <c:pt idx="110">
                  <c:v>-1.6392999998060986E-2</c:v>
                </c:pt>
                <c:pt idx="113">
                  <c:v>-1.1269599992374424E-2</c:v>
                </c:pt>
                <c:pt idx="120">
                  <c:v>-1.5881399995123502E-2</c:v>
                </c:pt>
                <c:pt idx="121">
                  <c:v>-1.7502800001238938E-2</c:v>
                </c:pt>
                <c:pt idx="122">
                  <c:v>-2.8493199999502394E-2</c:v>
                </c:pt>
                <c:pt idx="123">
                  <c:v>-1.4095400001679081E-2</c:v>
                </c:pt>
                <c:pt idx="124">
                  <c:v>-1.4095400001679081E-2</c:v>
                </c:pt>
                <c:pt idx="125">
                  <c:v>-1.6085799994471017E-2</c:v>
                </c:pt>
                <c:pt idx="128">
                  <c:v>-1.780739999958314E-2</c:v>
                </c:pt>
                <c:pt idx="134">
                  <c:v>-1.6419200001109857E-2</c:v>
                </c:pt>
                <c:pt idx="135">
                  <c:v>-1.478819999465486E-2</c:v>
                </c:pt>
                <c:pt idx="136">
                  <c:v>-1.0399999999208376E-2</c:v>
                </c:pt>
                <c:pt idx="137">
                  <c:v>-1.7390399996656924E-2</c:v>
                </c:pt>
                <c:pt idx="138">
                  <c:v>-1.4633200000389479E-2</c:v>
                </c:pt>
                <c:pt idx="187">
                  <c:v>-3.4085999941453338E-3</c:v>
                </c:pt>
                <c:pt idx="230">
                  <c:v>-1.8155999932787381E-3</c:v>
                </c:pt>
                <c:pt idx="322">
                  <c:v>0</c:v>
                </c:pt>
                <c:pt idx="796">
                  <c:v>6.3775200003874488E-2</c:v>
                </c:pt>
                <c:pt idx="809">
                  <c:v>7.2882400003436487E-2</c:v>
                </c:pt>
                <c:pt idx="811">
                  <c:v>6.8747000004805159E-2</c:v>
                </c:pt>
                <c:pt idx="819">
                  <c:v>7.2034999997413252E-2</c:v>
                </c:pt>
                <c:pt idx="822">
                  <c:v>7.1454200005973689E-2</c:v>
                </c:pt>
                <c:pt idx="824">
                  <c:v>7.6916600002732594E-2</c:v>
                </c:pt>
                <c:pt idx="860">
                  <c:v>8.8167400004749652E-2</c:v>
                </c:pt>
                <c:pt idx="887">
                  <c:v>0.10476740000740392</c:v>
                </c:pt>
                <c:pt idx="897">
                  <c:v>0.11735600000247359</c:v>
                </c:pt>
                <c:pt idx="900">
                  <c:v>0.1212872000032803</c:v>
                </c:pt>
                <c:pt idx="901">
                  <c:v>0.12220420000085142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7D-414D-B64C-5A5D56444370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2'!$K$21:$K$1886</c:f>
              <c:numCache>
                <c:formatCode>General</c:formatCode>
                <c:ptCount val="1866"/>
                <c:pt idx="162">
                  <c:v>-1.4632199992774986E-2</c:v>
                </c:pt>
                <c:pt idx="171">
                  <c:v>-4.7675999958300963E-3</c:v>
                </c:pt>
                <c:pt idx="173">
                  <c:v>-8.5089999920455739E-3</c:v>
                </c:pt>
                <c:pt idx="176">
                  <c:v>-5.2202000006218441E-3</c:v>
                </c:pt>
                <c:pt idx="177">
                  <c:v>-4.9415999965276569E-3</c:v>
                </c:pt>
                <c:pt idx="180">
                  <c:v>-8.3633999965968542E-3</c:v>
                </c:pt>
                <c:pt idx="192">
                  <c:v>-2.6321999976062216E-3</c:v>
                </c:pt>
                <c:pt idx="198">
                  <c:v>3.8579999818466604E-4</c:v>
                </c:pt>
                <c:pt idx="205">
                  <c:v>-8.72199991135858E-4</c:v>
                </c:pt>
                <c:pt idx="210">
                  <c:v>-8.8839999807532877E-4</c:v>
                </c:pt>
                <c:pt idx="214">
                  <c:v>2.829800003382843E-3</c:v>
                </c:pt>
                <c:pt idx="216">
                  <c:v>-8.6379999993368983E-4</c:v>
                </c:pt>
                <c:pt idx="223">
                  <c:v>1.2356000079307705E-3</c:v>
                </c:pt>
                <c:pt idx="227">
                  <c:v>9.2538000026252121E-3</c:v>
                </c:pt>
                <c:pt idx="228">
                  <c:v>4.1340000461786985E-4</c:v>
                </c:pt>
                <c:pt idx="234">
                  <c:v>8.9399999706074595E-4</c:v>
                </c:pt>
                <c:pt idx="237">
                  <c:v>6.4250000068568625E-3</c:v>
                </c:pt>
                <c:pt idx="240">
                  <c:v>-2.7199996111448854E-5</c:v>
                </c:pt>
                <c:pt idx="304">
                  <c:v>7.0780000532977283E-4</c:v>
                </c:pt>
                <c:pt idx="306">
                  <c:v>3.0760000081500039E-3</c:v>
                </c:pt>
                <c:pt idx="312">
                  <c:v>-5.1706000012927689E-3</c:v>
                </c:pt>
                <c:pt idx="316">
                  <c:v>-5.2639999921666458E-3</c:v>
                </c:pt>
                <c:pt idx="318">
                  <c:v>4.8041999980341643E-3</c:v>
                </c:pt>
                <c:pt idx="319">
                  <c:v>-3.3391999968443997E-3</c:v>
                </c:pt>
                <c:pt idx="324">
                  <c:v>3.3572000029380433E-3</c:v>
                </c:pt>
                <c:pt idx="328">
                  <c:v>-7.5659999856725335E-4</c:v>
                </c:pt>
                <c:pt idx="332">
                  <c:v>1.2130000031902455E-3</c:v>
                </c:pt>
                <c:pt idx="337">
                  <c:v>2.7909999989788048E-3</c:v>
                </c:pt>
                <c:pt idx="340">
                  <c:v>-2.640799997607246E-3</c:v>
                </c:pt>
                <c:pt idx="342">
                  <c:v>1.6688000032445416E-3</c:v>
                </c:pt>
                <c:pt idx="344">
                  <c:v>3.7360000060289167E-3</c:v>
                </c:pt>
                <c:pt idx="347">
                  <c:v>5.5965999999898486E-3</c:v>
                </c:pt>
                <c:pt idx="349">
                  <c:v>7.3238000040873885E-3</c:v>
                </c:pt>
                <c:pt idx="352">
                  <c:v>9.040000441018492E-5</c:v>
                </c:pt>
                <c:pt idx="355">
                  <c:v>-6.6140000126324594E-4</c:v>
                </c:pt>
                <c:pt idx="359">
                  <c:v>3.2546000002184883E-3</c:v>
                </c:pt>
                <c:pt idx="369">
                  <c:v>6.198000002768822E-3</c:v>
                </c:pt>
                <c:pt idx="374">
                  <c:v>-4.6660000007250346E-3</c:v>
                </c:pt>
                <c:pt idx="380">
                  <c:v>5.8080000599147752E-4</c:v>
                </c:pt>
                <c:pt idx="382">
                  <c:v>-8.1617999967420474E-3</c:v>
                </c:pt>
                <c:pt idx="386">
                  <c:v>1.4960000044084154E-3</c:v>
                </c:pt>
                <c:pt idx="388">
                  <c:v>-7.3854000002029352E-3</c:v>
                </c:pt>
                <c:pt idx="391">
                  <c:v>3.4456000066711567E-3</c:v>
                </c:pt>
                <c:pt idx="394">
                  <c:v>-2.1683999948436394E-3</c:v>
                </c:pt>
                <c:pt idx="399">
                  <c:v>6.2718000044696964E-3</c:v>
                </c:pt>
                <c:pt idx="401">
                  <c:v>5.6196000005002134E-3</c:v>
                </c:pt>
                <c:pt idx="413">
                  <c:v>5.9600000531645492E-4</c:v>
                </c:pt>
                <c:pt idx="418">
                  <c:v>1.0938000050373375E-3</c:v>
                </c:pt>
                <c:pt idx="420">
                  <c:v>2.4034000089159235E-3</c:v>
                </c:pt>
                <c:pt idx="426">
                  <c:v>4.6376000027521513E-3</c:v>
                </c:pt>
                <c:pt idx="434">
                  <c:v>4.5458000022335909E-3</c:v>
                </c:pt>
                <c:pt idx="435">
                  <c:v>9.0540000383043662E-4</c:v>
                </c:pt>
                <c:pt idx="441">
                  <c:v>5.4978000043774955E-3</c:v>
                </c:pt>
                <c:pt idx="444">
                  <c:v>1.0003000003052875E-2</c:v>
                </c:pt>
                <c:pt idx="448">
                  <c:v>2.0994000078644603E-3</c:v>
                </c:pt>
                <c:pt idx="458">
                  <c:v>-1.3421999974525534E-3</c:v>
                </c:pt>
                <c:pt idx="461">
                  <c:v>6.9178000048850663E-3</c:v>
                </c:pt>
                <c:pt idx="462">
                  <c:v>9.6078000060515478E-3</c:v>
                </c:pt>
                <c:pt idx="470">
                  <c:v>9.154400002444163E-3</c:v>
                </c:pt>
                <c:pt idx="473">
                  <c:v>3.5900000075343996E-3</c:v>
                </c:pt>
                <c:pt idx="475">
                  <c:v>5.5860000429674983E-4</c:v>
                </c:pt>
                <c:pt idx="488">
                  <c:v>5.5566000010003336E-3</c:v>
                </c:pt>
                <c:pt idx="509">
                  <c:v>7.503799999540206E-3</c:v>
                </c:pt>
                <c:pt idx="513">
                  <c:v>9.8397999972803518E-3</c:v>
                </c:pt>
                <c:pt idx="515">
                  <c:v>5.448400006571319E-3</c:v>
                </c:pt>
                <c:pt idx="521">
                  <c:v>1.0909600001468789E-2</c:v>
                </c:pt>
                <c:pt idx="525">
                  <c:v>1.5384000005724374E-2</c:v>
                </c:pt>
                <c:pt idx="533">
                  <c:v>6.3042000037967227E-3</c:v>
                </c:pt>
                <c:pt idx="537">
                  <c:v>1.2113800010411069E-2</c:v>
                </c:pt>
                <c:pt idx="540">
                  <c:v>1.0003399998822715E-2</c:v>
                </c:pt>
                <c:pt idx="543">
                  <c:v>7.4519999980111606E-3</c:v>
                </c:pt>
                <c:pt idx="545">
                  <c:v>1.8763600004604086E-2</c:v>
                </c:pt>
                <c:pt idx="550">
                  <c:v>9.6954000036930665E-3</c:v>
                </c:pt>
                <c:pt idx="554">
                  <c:v>1.0035000006610062E-2</c:v>
                </c:pt>
                <c:pt idx="558">
                  <c:v>1.2580400005390402E-2</c:v>
                </c:pt>
                <c:pt idx="562">
                  <c:v>1.0759200005850289E-2</c:v>
                </c:pt>
                <c:pt idx="563">
                  <c:v>7.3188000023947097E-3</c:v>
                </c:pt>
                <c:pt idx="566">
                  <c:v>1.1905200008186512E-2</c:v>
                </c:pt>
                <c:pt idx="572">
                  <c:v>8.3134000014979392E-3</c:v>
                </c:pt>
                <c:pt idx="576">
                  <c:v>9.6130000092671253E-3</c:v>
                </c:pt>
                <c:pt idx="578">
                  <c:v>5.5990000037127174E-3</c:v>
                </c:pt>
                <c:pt idx="580">
                  <c:v>1.2387600007059518E-2</c:v>
                </c:pt>
                <c:pt idx="584">
                  <c:v>1.0075400001369417E-2</c:v>
                </c:pt>
                <c:pt idx="586">
                  <c:v>1.1616400006460026E-2</c:v>
                </c:pt>
                <c:pt idx="601">
                  <c:v>1.3956599999801256E-2</c:v>
                </c:pt>
                <c:pt idx="604">
                  <c:v>1.4424400003917981E-2</c:v>
                </c:pt>
                <c:pt idx="607">
                  <c:v>1.2560000010125805E-2</c:v>
                </c:pt>
                <c:pt idx="612">
                  <c:v>1.5374200011137873E-2</c:v>
                </c:pt>
                <c:pt idx="615">
                  <c:v>1.4262400000006892E-2</c:v>
                </c:pt>
                <c:pt idx="623">
                  <c:v>2.0980599998438265E-2</c:v>
                </c:pt>
                <c:pt idx="634">
                  <c:v>2.5556000007782131E-2</c:v>
                </c:pt>
                <c:pt idx="635">
                  <c:v>2.0254600007319823E-2</c:v>
                </c:pt>
                <c:pt idx="639">
                  <c:v>1.7173400003230199E-2</c:v>
                </c:pt>
                <c:pt idx="641">
                  <c:v>1.9098000004305504E-2</c:v>
                </c:pt>
                <c:pt idx="643">
                  <c:v>2.8636200004257262E-2</c:v>
                </c:pt>
                <c:pt idx="651">
                  <c:v>2.4254400006611831E-2</c:v>
                </c:pt>
                <c:pt idx="654">
                  <c:v>2.547400000912603E-2</c:v>
                </c:pt>
                <c:pt idx="659">
                  <c:v>1.9338199999765493E-2</c:v>
                </c:pt>
                <c:pt idx="668">
                  <c:v>2.797340000688564E-2</c:v>
                </c:pt>
                <c:pt idx="678">
                  <c:v>2.5815400003921241E-2</c:v>
                </c:pt>
                <c:pt idx="683">
                  <c:v>3.1755400006659329E-2</c:v>
                </c:pt>
                <c:pt idx="685">
                  <c:v>2.9883200004405808E-2</c:v>
                </c:pt>
                <c:pt idx="687">
                  <c:v>3.0674800000269897E-2</c:v>
                </c:pt>
                <c:pt idx="690">
                  <c:v>3.4724800003459677E-2</c:v>
                </c:pt>
                <c:pt idx="693">
                  <c:v>3.2782000002043787E-2</c:v>
                </c:pt>
                <c:pt idx="695">
                  <c:v>3.4479000001738314E-2</c:v>
                </c:pt>
                <c:pt idx="698">
                  <c:v>4.2612600009306334E-2</c:v>
                </c:pt>
                <c:pt idx="700">
                  <c:v>4.1328800005430821E-2</c:v>
                </c:pt>
                <c:pt idx="703">
                  <c:v>4.2686600005254149E-2</c:v>
                </c:pt>
                <c:pt idx="706">
                  <c:v>4.156199999852106E-2</c:v>
                </c:pt>
                <c:pt idx="711">
                  <c:v>4.3386400000599679E-2</c:v>
                </c:pt>
                <c:pt idx="712">
                  <c:v>3.0657400006020907E-2</c:v>
                </c:pt>
                <c:pt idx="714">
                  <c:v>4.7463600007176865E-2</c:v>
                </c:pt>
                <c:pt idx="716">
                  <c:v>4.1201000007276889E-2</c:v>
                </c:pt>
                <c:pt idx="722">
                  <c:v>4.4384000000718515E-2</c:v>
                </c:pt>
                <c:pt idx="724">
                  <c:v>4.7888200002489612E-2</c:v>
                </c:pt>
                <c:pt idx="728">
                  <c:v>4.5577199998660944E-2</c:v>
                </c:pt>
                <c:pt idx="730">
                  <c:v>4.8777800009702332E-2</c:v>
                </c:pt>
                <c:pt idx="740">
                  <c:v>5.5356000004394446E-2</c:v>
                </c:pt>
                <c:pt idx="743">
                  <c:v>5.3746600002341438E-2</c:v>
                </c:pt>
                <c:pt idx="744">
                  <c:v>5.7054000004427508E-2</c:v>
                </c:pt>
                <c:pt idx="746">
                  <c:v>5.4931800004851539E-2</c:v>
                </c:pt>
                <c:pt idx="748">
                  <c:v>5.3239200009556953E-2</c:v>
                </c:pt>
                <c:pt idx="750">
                  <c:v>5.8029800005897414E-2</c:v>
                </c:pt>
                <c:pt idx="751">
                  <c:v>5.8029800005897414E-2</c:v>
                </c:pt>
                <c:pt idx="755">
                  <c:v>5.4543999998713844E-2</c:v>
                </c:pt>
                <c:pt idx="757">
                  <c:v>5.3963200007274281E-2</c:v>
                </c:pt>
                <c:pt idx="759">
                  <c:v>4.4215599999006372E-2</c:v>
                </c:pt>
                <c:pt idx="761">
                  <c:v>5.1900600003136788E-2</c:v>
                </c:pt>
                <c:pt idx="764">
                  <c:v>5.4037400004744995E-2</c:v>
                </c:pt>
                <c:pt idx="769">
                  <c:v>5.7591200005845167E-2</c:v>
                </c:pt>
                <c:pt idx="770">
                  <c:v>5.6416800005536061E-2</c:v>
                </c:pt>
                <c:pt idx="775">
                  <c:v>5.904200000804849E-2</c:v>
                </c:pt>
                <c:pt idx="777">
                  <c:v>5.8111200007260777E-2</c:v>
                </c:pt>
                <c:pt idx="778">
                  <c:v>6.1021200002869591E-2</c:v>
                </c:pt>
                <c:pt idx="782">
                  <c:v>5.9440800003358163E-2</c:v>
                </c:pt>
                <c:pt idx="783">
                  <c:v>5.5496400003903545E-2</c:v>
                </c:pt>
                <c:pt idx="801">
                  <c:v>6.4104400007636286E-2</c:v>
                </c:pt>
                <c:pt idx="808">
                  <c:v>6.7504600003303494E-2</c:v>
                </c:pt>
                <c:pt idx="810">
                  <c:v>6.7837400005373638E-2</c:v>
                </c:pt>
                <c:pt idx="816">
                  <c:v>6.9895400003588293E-2</c:v>
                </c:pt>
                <c:pt idx="820">
                  <c:v>7.2034999997413252E-2</c:v>
                </c:pt>
                <c:pt idx="821">
                  <c:v>8.1335000002582092E-2</c:v>
                </c:pt>
                <c:pt idx="825">
                  <c:v>7.3893000007956289E-2</c:v>
                </c:pt>
                <c:pt idx="828">
                  <c:v>7.7098000001569744E-2</c:v>
                </c:pt>
                <c:pt idx="830">
                  <c:v>8.2049600008758716E-2</c:v>
                </c:pt>
                <c:pt idx="831">
                  <c:v>7.6396800002839882E-2</c:v>
                </c:pt>
                <c:pt idx="832">
                  <c:v>7.6606800001172815E-2</c:v>
                </c:pt>
                <c:pt idx="837">
                  <c:v>7.7297600008023437E-2</c:v>
                </c:pt>
                <c:pt idx="840">
                  <c:v>7.9080800009251107E-2</c:v>
                </c:pt>
                <c:pt idx="841">
                  <c:v>8.4949400006735232E-2</c:v>
                </c:pt>
                <c:pt idx="846">
                  <c:v>8.1633200003125239E-2</c:v>
                </c:pt>
                <c:pt idx="847">
                  <c:v>6.932250000681961E-2</c:v>
                </c:pt>
                <c:pt idx="849">
                  <c:v>8.1980400005704723E-2</c:v>
                </c:pt>
                <c:pt idx="851">
                  <c:v>8.2119200007582549E-2</c:v>
                </c:pt>
                <c:pt idx="852">
                  <c:v>8.2167400003527291E-2</c:v>
                </c:pt>
                <c:pt idx="856">
                  <c:v>8.6828600004082546E-2</c:v>
                </c:pt>
                <c:pt idx="857">
                  <c:v>8.7280000007012859E-2</c:v>
                </c:pt>
                <c:pt idx="858">
                  <c:v>8.7440000010246877E-2</c:v>
                </c:pt>
                <c:pt idx="859">
                  <c:v>8.7460000009741634E-2</c:v>
                </c:pt>
                <c:pt idx="861">
                  <c:v>8.8440800005628262E-2</c:v>
                </c:pt>
                <c:pt idx="862">
                  <c:v>8.8540800003102049E-2</c:v>
                </c:pt>
                <c:pt idx="863">
                  <c:v>9.0030400002433453E-2</c:v>
                </c:pt>
                <c:pt idx="864">
                  <c:v>9.013039999990724E-2</c:v>
                </c:pt>
                <c:pt idx="865">
                  <c:v>9.0230399997381028E-2</c:v>
                </c:pt>
                <c:pt idx="866">
                  <c:v>9.155980000650743E-2</c:v>
                </c:pt>
                <c:pt idx="867">
                  <c:v>9.1626600005838554E-2</c:v>
                </c:pt>
                <c:pt idx="868">
                  <c:v>9.3827400007285178E-2</c:v>
                </c:pt>
                <c:pt idx="869">
                  <c:v>9.42674000034458E-2</c:v>
                </c:pt>
                <c:pt idx="870">
                  <c:v>9.4601600008900277E-2</c:v>
                </c:pt>
                <c:pt idx="871">
                  <c:v>9.5930800001951866E-2</c:v>
                </c:pt>
                <c:pt idx="872">
                  <c:v>9.6905000005790498E-2</c:v>
                </c:pt>
                <c:pt idx="873">
                  <c:v>9.0296500005933922E-2</c:v>
                </c:pt>
                <c:pt idx="874">
                  <c:v>9.7493599998415448E-2</c:v>
                </c:pt>
                <c:pt idx="876">
                  <c:v>9.7615400001814123E-2</c:v>
                </c:pt>
                <c:pt idx="877">
                  <c:v>9.7525000004679896E-2</c:v>
                </c:pt>
                <c:pt idx="878">
                  <c:v>9.7725000006903429E-2</c:v>
                </c:pt>
                <c:pt idx="879">
                  <c:v>9.924940000200877E-2</c:v>
                </c:pt>
                <c:pt idx="880">
                  <c:v>0.10118640000291634</c:v>
                </c:pt>
                <c:pt idx="881">
                  <c:v>0.1012064000024111</c:v>
                </c:pt>
                <c:pt idx="882">
                  <c:v>0.10687830000097165</c:v>
                </c:pt>
                <c:pt idx="883">
                  <c:v>0.10179860000062035</c:v>
                </c:pt>
                <c:pt idx="884">
                  <c:v>0.10194080000655958</c:v>
                </c:pt>
                <c:pt idx="885">
                  <c:v>0.102110800005903</c:v>
                </c:pt>
                <c:pt idx="886">
                  <c:v>0.10495780000201194</c:v>
                </c:pt>
                <c:pt idx="888">
                  <c:v>0.10558740000851685</c:v>
                </c:pt>
                <c:pt idx="889">
                  <c:v>0.10660740000457736</c:v>
                </c:pt>
                <c:pt idx="892">
                  <c:v>0.10666880000644596</c:v>
                </c:pt>
                <c:pt idx="893">
                  <c:v>0.10669880000205012</c:v>
                </c:pt>
                <c:pt idx="894">
                  <c:v>0.11555430000589695</c:v>
                </c:pt>
                <c:pt idx="895">
                  <c:v>0.11598440000670962</c:v>
                </c:pt>
                <c:pt idx="896">
                  <c:v>0.11602440000569914</c:v>
                </c:pt>
                <c:pt idx="898">
                  <c:v>0.1202391999977408</c:v>
                </c:pt>
                <c:pt idx="899">
                  <c:v>0.12032919999910519</c:v>
                </c:pt>
                <c:pt idx="902">
                  <c:v>0.12502520000998629</c:v>
                </c:pt>
                <c:pt idx="903">
                  <c:v>0.12507520000508521</c:v>
                </c:pt>
                <c:pt idx="904">
                  <c:v>0.12550200000259792</c:v>
                </c:pt>
                <c:pt idx="905">
                  <c:v>0.12852520000888035</c:v>
                </c:pt>
                <c:pt idx="906">
                  <c:v>0.12983100000565173</c:v>
                </c:pt>
                <c:pt idx="907">
                  <c:v>0.13016100000095321</c:v>
                </c:pt>
                <c:pt idx="908">
                  <c:v>0.1303466000026674</c:v>
                </c:pt>
                <c:pt idx="909">
                  <c:v>0.13045660000352655</c:v>
                </c:pt>
                <c:pt idx="910">
                  <c:v>0.12983520000852877</c:v>
                </c:pt>
                <c:pt idx="911">
                  <c:v>0.13380399999732617</c:v>
                </c:pt>
                <c:pt idx="912">
                  <c:v>0.13487400000303751</c:v>
                </c:pt>
                <c:pt idx="913">
                  <c:v>0.13413279999804217</c:v>
                </c:pt>
                <c:pt idx="914">
                  <c:v>0.1342027999999118</c:v>
                </c:pt>
                <c:pt idx="915">
                  <c:v>0.1345424000028288</c:v>
                </c:pt>
                <c:pt idx="916">
                  <c:v>0.12833430000318913</c:v>
                </c:pt>
                <c:pt idx="917">
                  <c:v>0.1291438999978709</c:v>
                </c:pt>
                <c:pt idx="918">
                  <c:v>0.13510800000221934</c:v>
                </c:pt>
                <c:pt idx="919">
                  <c:v>0.13523800000257324</c:v>
                </c:pt>
                <c:pt idx="920">
                  <c:v>0.13560140000481624</c:v>
                </c:pt>
                <c:pt idx="921">
                  <c:v>0.12612539985275362</c:v>
                </c:pt>
                <c:pt idx="922">
                  <c:v>0.1261264001368545</c:v>
                </c:pt>
                <c:pt idx="923">
                  <c:v>0.13671340000291821</c:v>
                </c:pt>
                <c:pt idx="924">
                  <c:v>0.13713339999958407</c:v>
                </c:pt>
                <c:pt idx="925">
                  <c:v>0.13778500000626082</c:v>
                </c:pt>
                <c:pt idx="926">
                  <c:v>0.13744220000080531</c:v>
                </c:pt>
                <c:pt idx="927">
                  <c:v>0.13821219999954337</c:v>
                </c:pt>
                <c:pt idx="928">
                  <c:v>0.13765020000573713</c:v>
                </c:pt>
                <c:pt idx="929">
                  <c:v>0.14084300000104122</c:v>
                </c:pt>
                <c:pt idx="930">
                  <c:v>0.14168300000164891</c:v>
                </c:pt>
                <c:pt idx="931">
                  <c:v>0.14099260000512004</c:v>
                </c:pt>
                <c:pt idx="932">
                  <c:v>0.13939039999968372</c:v>
                </c:pt>
                <c:pt idx="933">
                  <c:v>0.14079520000086632</c:v>
                </c:pt>
                <c:pt idx="934">
                  <c:v>0.14118450000387384</c:v>
                </c:pt>
                <c:pt idx="935">
                  <c:v>0.14119380000192905</c:v>
                </c:pt>
                <c:pt idx="936">
                  <c:v>0.13863690000289353</c:v>
                </c:pt>
                <c:pt idx="937">
                  <c:v>0.14120740000362275</c:v>
                </c:pt>
                <c:pt idx="938">
                  <c:v>0.14125740000599762</c:v>
                </c:pt>
                <c:pt idx="939">
                  <c:v>0.14317840000148863</c:v>
                </c:pt>
                <c:pt idx="940">
                  <c:v>0.14358840000204509</c:v>
                </c:pt>
                <c:pt idx="941">
                  <c:v>0.14370940000662813</c:v>
                </c:pt>
                <c:pt idx="942">
                  <c:v>0.14347400000406196</c:v>
                </c:pt>
                <c:pt idx="943">
                  <c:v>0.14347180000186199</c:v>
                </c:pt>
                <c:pt idx="944">
                  <c:v>0.14487700000609038</c:v>
                </c:pt>
                <c:pt idx="945">
                  <c:v>0.14740920000622282</c:v>
                </c:pt>
                <c:pt idx="946">
                  <c:v>0.14939260000392096</c:v>
                </c:pt>
                <c:pt idx="947">
                  <c:v>0.14689740000176243</c:v>
                </c:pt>
                <c:pt idx="948">
                  <c:v>0.14656620017194655</c:v>
                </c:pt>
                <c:pt idx="949">
                  <c:v>0.1469790000046487</c:v>
                </c:pt>
                <c:pt idx="951">
                  <c:v>0.15008100000704871</c:v>
                </c:pt>
                <c:pt idx="952">
                  <c:v>0.15063820000796113</c:v>
                </c:pt>
                <c:pt idx="953">
                  <c:v>0.15018840000993805</c:v>
                </c:pt>
                <c:pt idx="954">
                  <c:v>0.15165079999860609</c:v>
                </c:pt>
                <c:pt idx="955">
                  <c:v>0.15234980000241194</c:v>
                </c:pt>
                <c:pt idx="956">
                  <c:v>0.15287860000535147</c:v>
                </c:pt>
                <c:pt idx="957">
                  <c:v>0.15443799999775365</c:v>
                </c:pt>
                <c:pt idx="958">
                  <c:v>0.15781720000086352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7D-414D-B64C-5A5D56444370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2'!$L$21:$L$1886</c:f>
              <c:numCache>
                <c:formatCode>General</c:formatCode>
                <c:ptCount val="186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7D-414D-B64C-5A5D56444370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2'!$M$21:$M$896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7D-414D-B64C-5A5D56444370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2'!$F$21:$F$896</c:f>
              <c:numCache>
                <c:formatCode>General</c:formatCode>
                <c:ptCount val="87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</c:numCache>
            </c:numRef>
          </c:xVal>
          <c:yVal>
            <c:numRef>
              <c:f>'Active 2'!$N$21:$N$896</c:f>
              <c:numCache>
                <c:formatCode>General</c:formatCode>
                <c:ptCount val="8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7D-414D-B64C-5A5D56444370}"/>
            </c:ext>
          </c:extLst>
        </c:ser>
        <c:ser>
          <c:idx val="7"/>
          <c:order val="7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2'!$AW$2:$AW$102</c:f>
              <c:numCache>
                <c:formatCode>General</c:formatCode>
                <c:ptCount val="101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3500</c:v>
                </c:pt>
                <c:pt idx="75">
                  <c:v>3750</c:v>
                </c:pt>
                <c:pt idx="76">
                  <c:v>4000</c:v>
                </c:pt>
                <c:pt idx="77">
                  <c:v>4250</c:v>
                </c:pt>
                <c:pt idx="78">
                  <c:v>4500</c:v>
                </c:pt>
                <c:pt idx="79">
                  <c:v>4750</c:v>
                </c:pt>
                <c:pt idx="80">
                  <c:v>5000</c:v>
                </c:pt>
                <c:pt idx="81">
                  <c:v>5250</c:v>
                </c:pt>
                <c:pt idx="82">
                  <c:v>5500</c:v>
                </c:pt>
                <c:pt idx="83">
                  <c:v>5750</c:v>
                </c:pt>
                <c:pt idx="84">
                  <c:v>6000</c:v>
                </c:pt>
                <c:pt idx="85">
                  <c:v>6250</c:v>
                </c:pt>
                <c:pt idx="86">
                  <c:v>6500</c:v>
                </c:pt>
                <c:pt idx="87">
                  <c:v>6750</c:v>
                </c:pt>
                <c:pt idx="88">
                  <c:v>7000</c:v>
                </c:pt>
                <c:pt idx="89">
                  <c:v>7250</c:v>
                </c:pt>
                <c:pt idx="90">
                  <c:v>7500</c:v>
                </c:pt>
                <c:pt idx="91">
                  <c:v>7750</c:v>
                </c:pt>
                <c:pt idx="92">
                  <c:v>8000</c:v>
                </c:pt>
                <c:pt idx="93">
                  <c:v>8250</c:v>
                </c:pt>
                <c:pt idx="94">
                  <c:v>8500</c:v>
                </c:pt>
                <c:pt idx="95">
                  <c:v>8750</c:v>
                </c:pt>
                <c:pt idx="96">
                  <c:v>9000</c:v>
                </c:pt>
                <c:pt idx="97">
                  <c:v>9250</c:v>
                </c:pt>
                <c:pt idx="98">
                  <c:v>9500</c:v>
                </c:pt>
                <c:pt idx="99">
                  <c:v>9750</c:v>
                </c:pt>
                <c:pt idx="100">
                  <c:v>10000</c:v>
                </c:pt>
              </c:numCache>
            </c:numRef>
          </c:xVal>
          <c:yVal>
            <c:numRef>
              <c:f>'Active 2'!$AX$2:$AX$102</c:f>
              <c:numCache>
                <c:formatCode>General</c:formatCode>
                <c:ptCount val="101"/>
                <c:pt idx="0">
                  <c:v>5.1051789731865457E-2</c:v>
                </c:pt>
                <c:pt idx="1">
                  <c:v>4.8770015749358048E-2</c:v>
                </c:pt>
                <c:pt idx="2">
                  <c:v>4.6581363806355996E-2</c:v>
                </c:pt>
                <c:pt idx="3">
                  <c:v>4.4477195017576139E-2</c:v>
                </c:pt>
                <c:pt idx="4">
                  <c:v>4.2448155698762195E-2</c:v>
                </c:pt>
                <c:pt idx="5">
                  <c:v>4.0483947804079178E-2</c:v>
                </c:pt>
                <c:pt idx="6">
                  <c:v>3.8573043187951836E-2</c:v>
                </c:pt>
                <c:pt idx="7">
                  <c:v>3.6702322410587948E-2</c:v>
                </c:pt>
                <c:pt idx="8">
                  <c:v>3.485662461284162E-2</c:v>
                </c:pt>
                <c:pt idx="9">
                  <c:v>3.3018200994528721E-2</c:v>
                </c:pt>
                <c:pt idx="10">
                  <c:v>3.1166070994365039E-2</c:v>
                </c:pt>
                <c:pt idx="11">
                  <c:v>2.9275298679119613E-2</c:v>
                </c:pt>
                <c:pt idx="12">
                  <c:v>2.7316263976323168E-2</c:v>
                </c:pt>
                <c:pt idx="13">
                  <c:v>2.5254141360201994E-2</c:v>
                </c:pt>
                <c:pt idx="14">
                  <c:v>2.3049073477495342E-2</c:v>
                </c:pt>
                <c:pt idx="15">
                  <c:v>2.0658005012955026E-2</c:v>
                </c:pt>
                <c:pt idx="16">
                  <c:v>1.8039812554248531E-2</c:v>
                </c:pt>
                <c:pt idx="17">
                  <c:v>1.5165729934242062E-2</c:v>
                </c:pt>
                <c:pt idx="18">
                  <c:v>1.2035414145192576E-2</c:v>
                </c:pt>
                <c:pt idx="19">
                  <c:v>8.6932252729566423E-3</c:v>
                </c:pt>
                <c:pt idx="20">
                  <c:v>5.2322371501624353E-3</c:v>
                </c:pt>
                <c:pt idx="21">
                  <c:v>1.7762586080347852E-3</c:v>
                </c:pt>
                <c:pt idx="22">
                  <c:v>-1.5528052289973142E-3</c:v>
                </c:pt>
                <c:pt idx="23">
                  <c:v>-4.6619039749445741E-3</c:v>
                </c:pt>
                <c:pt idx="24">
                  <c:v>-7.495573633713371E-3</c:v>
                </c:pt>
                <c:pt idx="25">
                  <c:v>-1.0030109364262511E-2</c:v>
                </c:pt>
                <c:pt idx="26">
                  <c:v>-1.2262926493682012E-2</c:v>
                </c:pt>
                <c:pt idx="27">
                  <c:v>-1.4203315506550719E-2</c:v>
                </c:pt>
                <c:pt idx="28">
                  <c:v>-1.5866228883705431E-2</c:v>
                </c:pt>
                <c:pt idx="29">
                  <c:v>-1.7268632163664595E-2</c:v>
                </c:pt>
                <c:pt idx="30">
                  <c:v>-1.8427558598824639E-2</c:v>
                </c:pt>
                <c:pt idx="31">
                  <c:v>-1.9359176069080261E-2</c:v>
                </c:pt>
                <c:pt idx="32">
                  <c:v>-2.00784131532026E-2</c:v>
                </c:pt>
                <c:pt idx="33">
                  <c:v>-2.0598877976030262E-2</c:v>
                </c:pt>
                <c:pt idx="34">
                  <c:v>-2.0932924787271344E-2</c:v>
                </c:pt>
                <c:pt idx="35">
                  <c:v>-2.1091790639026109E-2</c:v>
                </c:pt>
                <c:pt idx="36">
                  <c:v>-2.1085757780440764E-2</c:v>
                </c:pt>
                <c:pt idx="37">
                  <c:v>-2.0924315240748389E-2</c:v>
                </c:pt>
                <c:pt idx="38">
                  <c:v>-2.0616306713852062E-2</c:v>
                </c:pt>
                <c:pt idx="39">
                  <c:v>-2.017006404344163E-2</c:v>
                </c:pt>
                <c:pt idx="40">
                  <c:v>-1.9593534231422537E-2</c:v>
                </c:pt>
                <c:pt idx="41">
                  <c:v>-1.8894410529214572E-2</c:v>
                </c:pt>
                <c:pt idx="42">
                  <c:v>-1.8080274946660639E-2</c:v>
                </c:pt>
                <c:pt idx="43">
                  <c:v>-1.7158753450957361E-2</c:v>
                </c:pt>
                <c:pt idx="44">
                  <c:v>-1.6137680557947461E-2</c:v>
                </c:pt>
                <c:pt idx="45">
                  <c:v>-1.502527028384102E-2</c:v>
                </c:pt>
                <c:pt idx="46">
                  <c:v>-1.3830296141418846E-2</c:v>
                </c:pt>
                <c:pt idx="47">
                  <c:v>-1.2562291569989874E-2</c:v>
                </c:pt>
                <c:pt idx="48">
                  <c:v>-1.1231789627546378E-2</c:v>
                </c:pt>
                <c:pt idx="49">
                  <c:v>-9.8506233029600869E-3</c:v>
                </c:pt>
                <c:pt idx="50">
                  <c:v>-8.432304686880103E-3</c:v>
                </c:pt>
                <c:pt idx="51">
                  <c:v>-6.9924951228993977E-3</c:v>
                </c:pt>
                <c:pt idx="52">
                  <c:v>-5.5495726290336863E-3</c:v>
                </c:pt>
                <c:pt idx="53">
                  <c:v>-4.1252952323894074E-3</c:v>
                </c:pt>
                <c:pt idx="54">
                  <c:v>-2.7455350276520676E-3</c:v>
                </c:pt>
                <c:pt idx="55">
                  <c:v>-1.440987467216109E-3</c:v>
                </c:pt>
                <c:pt idx="56">
                  <c:v>-2.4759852892236589E-4</c:v>
                </c:pt>
                <c:pt idx="57">
                  <c:v>7.9386012723018078E-4</c:v>
                </c:pt>
                <c:pt idx="58">
                  <c:v>1.6401644594595715E-3</c:v>
                </c:pt>
                <c:pt idx="59">
                  <c:v>2.2517337689077089E-3</c:v>
                </c:pt>
                <c:pt idx="60">
                  <c:v>2.6043501489489375E-3</c:v>
                </c:pt>
                <c:pt idx="61">
                  <c:v>2.705996027985263E-3</c:v>
                </c:pt>
                <c:pt idx="62">
                  <c:v>2.6117165050781512E-3</c:v>
                </c:pt>
                <c:pt idx="63">
                  <c:v>2.4233609099691316E-3</c:v>
                </c:pt>
                <c:pt idx="64">
                  <c:v>2.2671930807032859E-3</c:v>
                </c:pt>
                <c:pt idx="65">
                  <c:v>2.2607000318246306E-3</c:v>
                </c:pt>
                <c:pt idx="66">
                  <c:v>2.4890492297289452E-3</c:v>
                </c:pt>
                <c:pt idx="67">
                  <c:v>3.0001711541537092E-3</c:v>
                </c:pt>
                <c:pt idx="68">
                  <c:v>3.8123866853054201E-3</c:v>
                </c:pt>
                <c:pt idx="69">
                  <c:v>4.9250854264145947E-3</c:v>
                </c:pt>
                <c:pt idx="70">
                  <c:v>6.3273546196204369E-3</c:v>
                </c:pt>
                <c:pt idx="71">
                  <c:v>8.003579270639086E-3</c:v>
                </c:pt>
                <c:pt idx="72">
                  <c:v>9.9366597526767495E-3</c:v>
                </c:pt>
                <c:pt idx="73">
                  <c:v>1.2109692819969403E-2</c:v>
                </c:pt>
                <c:pt idx="74">
                  <c:v>1.4506755385622121E-2</c:v>
                </c:pt>
                <c:pt idx="75">
                  <c:v>1.7113199059242322E-2</c:v>
                </c:pt>
                <c:pt idx="76">
                  <c:v>1.9915690773916715E-2</c:v>
                </c:pt>
                <c:pt idx="77">
                  <c:v>2.2902126329031439E-2</c:v>
                </c:pt>
                <c:pt idx="78">
                  <c:v>2.6061485272843507E-2</c:v>
                </c:pt>
                <c:pt idx="79">
                  <c:v>2.9383666944852407E-2</c:v>
                </c:pt>
                <c:pt idx="80">
                  <c:v>3.2859331163503543E-2</c:v>
                </c:pt>
                <c:pt idx="81">
                  <c:v>3.6479753706757781E-2</c:v>
                </c:pt>
                <c:pt idx="82">
                  <c:v>4.0236695053564399E-2</c:v>
                </c:pt>
                <c:pt idx="83">
                  <c:v>4.4122273358560275E-2</c:v>
                </c:pt>
                <c:pt idx="84">
                  <c:v>4.8128831359615654E-2</c:v>
                </c:pt>
                <c:pt idx="85">
                  <c:v>5.2248791075155378E-2</c:v>
                </c:pt>
                <c:pt idx="86">
                  <c:v>5.6474496256844919E-2</c:v>
                </c:pt>
                <c:pt idx="87">
                  <c:v>6.0798046312700568E-2</c:v>
                </c:pt>
                <c:pt idx="88">
                  <c:v>6.5211123934186405E-2</c:v>
                </c:pt>
                <c:pt idx="89">
                  <c:v>6.9704812014173528E-2</c:v>
                </c:pt>
                <c:pt idx="90">
                  <c:v>7.4269386630682374E-2</c:v>
                </c:pt>
                <c:pt idx="91">
                  <c:v>7.8894066240063246E-2</c:v>
                </c:pt>
                <c:pt idx="92">
                  <c:v>8.3566695957083797E-2</c:v>
                </c:pt>
                <c:pt idx="93">
                  <c:v>8.8273349864545825E-2</c:v>
                </c:pt>
                <c:pt idx="94">
                  <c:v>9.2997840552042618E-2</c:v>
                </c:pt>
                <c:pt idx="95">
                  <c:v>9.7721130805824605E-2</c:v>
                </c:pt>
                <c:pt idx="96">
                  <c:v>0.10242065173551153</c:v>
                </c:pt>
                <c:pt idx="97">
                  <c:v>0.10706956225114014</c:v>
                </c:pt>
                <c:pt idx="98">
                  <c:v>0.1116360703209528</c:v>
                </c:pt>
                <c:pt idx="99">
                  <c:v>0.11608312484806943</c:v>
                </c:pt>
                <c:pt idx="100">
                  <c:v>0.12036914036732008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7D-414D-B64C-5A5D56444370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2'!$F$21:$F$1886</c:f>
              <c:numCache>
                <c:formatCode>General</c:formatCode>
                <c:ptCount val="1866"/>
                <c:pt idx="0">
                  <c:v>-12664</c:v>
                </c:pt>
                <c:pt idx="1">
                  <c:v>-12653</c:v>
                </c:pt>
                <c:pt idx="2">
                  <c:v>-12650</c:v>
                </c:pt>
                <c:pt idx="3">
                  <c:v>-12612</c:v>
                </c:pt>
                <c:pt idx="4">
                  <c:v>-12604</c:v>
                </c:pt>
                <c:pt idx="5">
                  <c:v>-12596</c:v>
                </c:pt>
                <c:pt idx="6">
                  <c:v>-12593</c:v>
                </c:pt>
                <c:pt idx="7">
                  <c:v>-12593</c:v>
                </c:pt>
                <c:pt idx="8">
                  <c:v>-12585</c:v>
                </c:pt>
                <c:pt idx="9">
                  <c:v>-12577</c:v>
                </c:pt>
                <c:pt idx="10">
                  <c:v>-12503</c:v>
                </c:pt>
                <c:pt idx="11">
                  <c:v>-12457</c:v>
                </c:pt>
                <c:pt idx="12">
                  <c:v>-12424</c:v>
                </c:pt>
                <c:pt idx="13">
                  <c:v>-12301</c:v>
                </c:pt>
                <c:pt idx="14">
                  <c:v>-12253</c:v>
                </c:pt>
                <c:pt idx="15">
                  <c:v>-11721</c:v>
                </c:pt>
                <c:pt idx="16">
                  <c:v>-11192</c:v>
                </c:pt>
                <c:pt idx="17">
                  <c:v>-10444</c:v>
                </c:pt>
                <c:pt idx="18">
                  <c:v>-9668</c:v>
                </c:pt>
                <c:pt idx="19">
                  <c:v>-8749</c:v>
                </c:pt>
                <c:pt idx="20">
                  <c:v>-8057</c:v>
                </c:pt>
                <c:pt idx="21">
                  <c:v>-8049</c:v>
                </c:pt>
                <c:pt idx="22">
                  <c:v>-7493</c:v>
                </c:pt>
                <c:pt idx="23">
                  <c:v>-7346</c:v>
                </c:pt>
                <c:pt idx="24">
                  <c:v>-7106</c:v>
                </c:pt>
                <c:pt idx="25">
                  <c:v>-7068</c:v>
                </c:pt>
                <c:pt idx="26">
                  <c:v>-7057</c:v>
                </c:pt>
                <c:pt idx="27">
                  <c:v>-6997</c:v>
                </c:pt>
                <c:pt idx="28">
                  <c:v>-6970</c:v>
                </c:pt>
                <c:pt idx="29">
                  <c:v>-6787</c:v>
                </c:pt>
                <c:pt idx="30">
                  <c:v>-6730</c:v>
                </c:pt>
                <c:pt idx="31">
                  <c:v>-6708</c:v>
                </c:pt>
                <c:pt idx="32">
                  <c:v>-6656</c:v>
                </c:pt>
                <c:pt idx="33">
                  <c:v>-6605</c:v>
                </c:pt>
                <c:pt idx="34">
                  <c:v>-6479</c:v>
                </c:pt>
                <c:pt idx="35">
                  <c:v>-6479</c:v>
                </c:pt>
                <c:pt idx="36">
                  <c:v>-6457</c:v>
                </c:pt>
                <c:pt idx="37">
                  <c:v>-6457</c:v>
                </c:pt>
                <c:pt idx="38">
                  <c:v>-6449</c:v>
                </c:pt>
                <c:pt idx="39">
                  <c:v>-6449</c:v>
                </c:pt>
                <c:pt idx="40">
                  <c:v>-6190</c:v>
                </c:pt>
                <c:pt idx="41">
                  <c:v>-6054</c:v>
                </c:pt>
                <c:pt idx="42">
                  <c:v>-5934</c:v>
                </c:pt>
                <c:pt idx="43">
                  <c:v>-5844</c:v>
                </c:pt>
                <c:pt idx="44">
                  <c:v>-5839</c:v>
                </c:pt>
                <c:pt idx="45">
                  <c:v>-5645</c:v>
                </c:pt>
                <c:pt idx="46">
                  <c:v>-5637</c:v>
                </c:pt>
                <c:pt idx="47">
                  <c:v>-5620</c:v>
                </c:pt>
                <c:pt idx="48">
                  <c:v>-5416</c:v>
                </c:pt>
                <c:pt idx="49">
                  <c:v>-5416</c:v>
                </c:pt>
                <c:pt idx="50">
                  <c:v>-5383</c:v>
                </c:pt>
                <c:pt idx="51">
                  <c:v>-5359</c:v>
                </c:pt>
                <c:pt idx="52">
                  <c:v>-5334</c:v>
                </c:pt>
                <c:pt idx="53">
                  <c:v>-5252</c:v>
                </c:pt>
                <c:pt idx="54">
                  <c:v>-5239</c:v>
                </c:pt>
                <c:pt idx="55">
                  <c:v>-5108</c:v>
                </c:pt>
                <c:pt idx="56">
                  <c:v>-5100</c:v>
                </c:pt>
                <c:pt idx="57">
                  <c:v>-5100</c:v>
                </c:pt>
                <c:pt idx="58">
                  <c:v>-5097</c:v>
                </c:pt>
                <c:pt idx="59">
                  <c:v>-5059</c:v>
                </c:pt>
                <c:pt idx="60">
                  <c:v>-5040</c:v>
                </c:pt>
                <c:pt idx="61">
                  <c:v>-5015</c:v>
                </c:pt>
                <c:pt idx="62">
                  <c:v>-4999</c:v>
                </c:pt>
                <c:pt idx="63">
                  <c:v>-4931</c:v>
                </c:pt>
                <c:pt idx="64">
                  <c:v>-4865</c:v>
                </c:pt>
                <c:pt idx="65">
                  <c:v>-4857</c:v>
                </c:pt>
                <c:pt idx="66">
                  <c:v>-4857</c:v>
                </c:pt>
                <c:pt idx="67">
                  <c:v>-4854</c:v>
                </c:pt>
                <c:pt idx="68">
                  <c:v>-4849</c:v>
                </c:pt>
                <c:pt idx="69">
                  <c:v>-4849</c:v>
                </c:pt>
                <c:pt idx="70">
                  <c:v>-4849</c:v>
                </c:pt>
                <c:pt idx="71">
                  <c:v>-4849</c:v>
                </c:pt>
                <c:pt idx="72">
                  <c:v>-4849</c:v>
                </c:pt>
                <c:pt idx="73">
                  <c:v>-4822</c:v>
                </c:pt>
                <c:pt idx="74">
                  <c:v>-4819</c:v>
                </c:pt>
                <c:pt idx="75">
                  <c:v>-4816</c:v>
                </c:pt>
                <c:pt idx="76">
                  <c:v>-4811</c:v>
                </c:pt>
                <c:pt idx="77">
                  <c:v>-4811</c:v>
                </c:pt>
                <c:pt idx="78">
                  <c:v>-4811</c:v>
                </c:pt>
                <c:pt idx="79">
                  <c:v>-4803</c:v>
                </c:pt>
                <c:pt idx="80">
                  <c:v>-4792</c:v>
                </c:pt>
                <c:pt idx="81">
                  <c:v>-4786</c:v>
                </c:pt>
                <c:pt idx="82">
                  <c:v>-4751</c:v>
                </c:pt>
                <c:pt idx="83">
                  <c:v>-4743</c:v>
                </c:pt>
                <c:pt idx="84">
                  <c:v>-4743</c:v>
                </c:pt>
                <c:pt idx="85">
                  <c:v>-4743</c:v>
                </c:pt>
                <c:pt idx="86">
                  <c:v>-4743</c:v>
                </c:pt>
                <c:pt idx="87">
                  <c:v>-4743</c:v>
                </c:pt>
                <c:pt idx="88">
                  <c:v>-4743</c:v>
                </c:pt>
                <c:pt idx="89">
                  <c:v>-4612</c:v>
                </c:pt>
                <c:pt idx="90">
                  <c:v>-4612</c:v>
                </c:pt>
                <c:pt idx="91">
                  <c:v>-4582</c:v>
                </c:pt>
                <c:pt idx="92">
                  <c:v>-4563</c:v>
                </c:pt>
                <c:pt idx="93">
                  <c:v>-4555</c:v>
                </c:pt>
                <c:pt idx="94">
                  <c:v>-4541</c:v>
                </c:pt>
                <c:pt idx="95">
                  <c:v>-4517</c:v>
                </c:pt>
                <c:pt idx="96">
                  <c:v>-4517</c:v>
                </c:pt>
                <c:pt idx="97">
                  <c:v>-4476</c:v>
                </c:pt>
                <c:pt idx="98">
                  <c:v>-4391</c:v>
                </c:pt>
                <c:pt idx="99">
                  <c:v>-4391</c:v>
                </c:pt>
                <c:pt idx="100">
                  <c:v>-4290</c:v>
                </c:pt>
                <c:pt idx="101">
                  <c:v>-4277</c:v>
                </c:pt>
                <c:pt idx="102">
                  <c:v>-4206</c:v>
                </c:pt>
                <c:pt idx="103">
                  <c:v>-4083</c:v>
                </c:pt>
                <c:pt idx="104">
                  <c:v>-4072</c:v>
                </c:pt>
                <c:pt idx="105">
                  <c:v>-4061</c:v>
                </c:pt>
                <c:pt idx="106">
                  <c:v>-4053</c:v>
                </c:pt>
                <c:pt idx="107">
                  <c:v>-4045</c:v>
                </c:pt>
                <c:pt idx="108">
                  <c:v>-4037</c:v>
                </c:pt>
                <c:pt idx="109">
                  <c:v>-4026</c:v>
                </c:pt>
                <c:pt idx="110">
                  <c:v>-4015</c:v>
                </c:pt>
                <c:pt idx="111">
                  <c:v>-3947</c:v>
                </c:pt>
                <c:pt idx="112">
                  <c:v>-3947</c:v>
                </c:pt>
                <c:pt idx="113">
                  <c:v>-3808</c:v>
                </c:pt>
                <c:pt idx="114">
                  <c:v>-3805</c:v>
                </c:pt>
                <c:pt idx="115">
                  <c:v>-3805</c:v>
                </c:pt>
                <c:pt idx="116">
                  <c:v>-3805</c:v>
                </c:pt>
                <c:pt idx="117">
                  <c:v>-3805</c:v>
                </c:pt>
                <c:pt idx="118">
                  <c:v>-3805</c:v>
                </c:pt>
                <c:pt idx="119">
                  <c:v>-3805</c:v>
                </c:pt>
                <c:pt idx="120">
                  <c:v>-3797</c:v>
                </c:pt>
                <c:pt idx="121">
                  <c:v>-3794</c:v>
                </c:pt>
                <c:pt idx="122">
                  <c:v>-3786</c:v>
                </c:pt>
                <c:pt idx="123">
                  <c:v>-3767</c:v>
                </c:pt>
                <c:pt idx="124">
                  <c:v>-3767</c:v>
                </c:pt>
                <c:pt idx="125">
                  <c:v>-3759</c:v>
                </c:pt>
                <c:pt idx="126">
                  <c:v>-3756</c:v>
                </c:pt>
                <c:pt idx="127">
                  <c:v>-3527</c:v>
                </c:pt>
                <c:pt idx="128">
                  <c:v>-3527</c:v>
                </c:pt>
                <c:pt idx="129">
                  <c:v>-3522</c:v>
                </c:pt>
                <c:pt idx="130">
                  <c:v>-3522</c:v>
                </c:pt>
                <c:pt idx="131">
                  <c:v>-3522</c:v>
                </c:pt>
                <c:pt idx="132">
                  <c:v>-3519</c:v>
                </c:pt>
                <c:pt idx="133">
                  <c:v>-3519</c:v>
                </c:pt>
                <c:pt idx="134">
                  <c:v>-3516</c:v>
                </c:pt>
                <c:pt idx="135">
                  <c:v>-3511</c:v>
                </c:pt>
                <c:pt idx="136">
                  <c:v>-3500</c:v>
                </c:pt>
                <c:pt idx="137">
                  <c:v>-3492</c:v>
                </c:pt>
                <c:pt idx="138">
                  <c:v>-3486</c:v>
                </c:pt>
                <c:pt idx="139">
                  <c:v>-3252</c:v>
                </c:pt>
                <c:pt idx="140">
                  <c:v>-3238</c:v>
                </c:pt>
                <c:pt idx="141">
                  <c:v>-3222</c:v>
                </c:pt>
                <c:pt idx="142">
                  <c:v>-3222</c:v>
                </c:pt>
                <c:pt idx="143">
                  <c:v>-3001</c:v>
                </c:pt>
                <c:pt idx="144">
                  <c:v>-2982</c:v>
                </c:pt>
                <c:pt idx="145">
                  <c:v>-2971</c:v>
                </c:pt>
                <c:pt idx="146">
                  <c:v>-2742</c:v>
                </c:pt>
                <c:pt idx="147">
                  <c:v>-2734</c:v>
                </c:pt>
                <c:pt idx="148">
                  <c:v>-2731</c:v>
                </c:pt>
                <c:pt idx="149">
                  <c:v>-2701</c:v>
                </c:pt>
                <c:pt idx="150">
                  <c:v>-2696</c:v>
                </c:pt>
                <c:pt idx="151">
                  <c:v>-2696</c:v>
                </c:pt>
                <c:pt idx="152">
                  <c:v>-2696</c:v>
                </c:pt>
                <c:pt idx="153">
                  <c:v>-2693</c:v>
                </c:pt>
                <c:pt idx="154">
                  <c:v>-2688</c:v>
                </c:pt>
                <c:pt idx="155">
                  <c:v>-2685</c:v>
                </c:pt>
                <c:pt idx="156">
                  <c:v>-2685</c:v>
                </c:pt>
                <c:pt idx="157">
                  <c:v>-2677</c:v>
                </c:pt>
                <c:pt idx="158">
                  <c:v>-2668</c:v>
                </c:pt>
                <c:pt idx="159">
                  <c:v>-2654</c:v>
                </c:pt>
                <c:pt idx="160">
                  <c:v>-2649</c:v>
                </c:pt>
                <c:pt idx="161">
                  <c:v>-2583</c:v>
                </c:pt>
                <c:pt idx="162">
                  <c:v>-2581</c:v>
                </c:pt>
                <c:pt idx="163">
                  <c:v>-2581</c:v>
                </c:pt>
                <c:pt idx="164">
                  <c:v>-2576</c:v>
                </c:pt>
                <c:pt idx="165">
                  <c:v>-2570</c:v>
                </c:pt>
                <c:pt idx="166">
                  <c:v>-2516</c:v>
                </c:pt>
                <c:pt idx="167">
                  <c:v>-2486</c:v>
                </c:pt>
                <c:pt idx="168">
                  <c:v>-2437</c:v>
                </c:pt>
                <c:pt idx="169">
                  <c:v>-2401</c:v>
                </c:pt>
                <c:pt idx="170">
                  <c:v>-2398</c:v>
                </c:pt>
                <c:pt idx="171">
                  <c:v>-2398</c:v>
                </c:pt>
                <c:pt idx="172">
                  <c:v>-2396</c:v>
                </c:pt>
                <c:pt idx="173">
                  <c:v>-2395</c:v>
                </c:pt>
                <c:pt idx="174">
                  <c:v>-2395</c:v>
                </c:pt>
                <c:pt idx="175">
                  <c:v>-2371</c:v>
                </c:pt>
                <c:pt idx="176">
                  <c:v>-2371</c:v>
                </c:pt>
                <c:pt idx="177">
                  <c:v>-2368</c:v>
                </c:pt>
                <c:pt idx="178">
                  <c:v>-2368</c:v>
                </c:pt>
                <c:pt idx="179">
                  <c:v>-2357</c:v>
                </c:pt>
                <c:pt idx="180">
                  <c:v>-2357</c:v>
                </c:pt>
                <c:pt idx="181">
                  <c:v>-2328</c:v>
                </c:pt>
                <c:pt idx="182">
                  <c:v>-2325</c:v>
                </c:pt>
                <c:pt idx="183">
                  <c:v>-2213</c:v>
                </c:pt>
                <c:pt idx="184">
                  <c:v>-2180</c:v>
                </c:pt>
                <c:pt idx="185">
                  <c:v>-2172</c:v>
                </c:pt>
                <c:pt idx="186">
                  <c:v>-2159</c:v>
                </c:pt>
                <c:pt idx="187">
                  <c:v>-2153</c:v>
                </c:pt>
                <c:pt idx="188">
                  <c:v>-2148</c:v>
                </c:pt>
                <c:pt idx="189">
                  <c:v>-2146</c:v>
                </c:pt>
                <c:pt idx="190">
                  <c:v>-2143</c:v>
                </c:pt>
                <c:pt idx="191">
                  <c:v>-2143</c:v>
                </c:pt>
                <c:pt idx="192">
                  <c:v>-2131</c:v>
                </c:pt>
                <c:pt idx="193">
                  <c:v>-2131</c:v>
                </c:pt>
                <c:pt idx="194">
                  <c:v>-2126</c:v>
                </c:pt>
                <c:pt idx="195">
                  <c:v>-2046</c:v>
                </c:pt>
                <c:pt idx="196">
                  <c:v>-1938</c:v>
                </c:pt>
                <c:pt idx="197">
                  <c:v>-1894</c:v>
                </c:pt>
                <c:pt idx="198">
                  <c:v>-1891</c:v>
                </c:pt>
                <c:pt idx="199">
                  <c:v>-1891</c:v>
                </c:pt>
                <c:pt idx="200">
                  <c:v>-1875</c:v>
                </c:pt>
                <c:pt idx="201">
                  <c:v>-1875</c:v>
                </c:pt>
                <c:pt idx="202">
                  <c:v>-1853</c:v>
                </c:pt>
                <c:pt idx="203">
                  <c:v>-1848</c:v>
                </c:pt>
                <c:pt idx="204">
                  <c:v>-1837</c:v>
                </c:pt>
                <c:pt idx="205">
                  <c:v>-1831</c:v>
                </c:pt>
                <c:pt idx="206">
                  <c:v>-1831</c:v>
                </c:pt>
                <c:pt idx="207">
                  <c:v>-1816</c:v>
                </c:pt>
                <c:pt idx="208">
                  <c:v>-1815</c:v>
                </c:pt>
                <c:pt idx="209">
                  <c:v>-1785</c:v>
                </c:pt>
                <c:pt idx="210">
                  <c:v>-1782</c:v>
                </c:pt>
                <c:pt idx="211">
                  <c:v>-1782</c:v>
                </c:pt>
                <c:pt idx="212">
                  <c:v>-1774</c:v>
                </c:pt>
                <c:pt idx="213">
                  <c:v>-1771</c:v>
                </c:pt>
                <c:pt idx="214">
                  <c:v>-1771</c:v>
                </c:pt>
                <c:pt idx="215">
                  <c:v>-1753</c:v>
                </c:pt>
                <c:pt idx="216">
                  <c:v>-1749</c:v>
                </c:pt>
                <c:pt idx="217">
                  <c:v>-1749</c:v>
                </c:pt>
                <c:pt idx="218">
                  <c:v>-1720</c:v>
                </c:pt>
                <c:pt idx="219">
                  <c:v>-1684</c:v>
                </c:pt>
                <c:pt idx="220">
                  <c:v>-1682</c:v>
                </c:pt>
                <c:pt idx="221">
                  <c:v>-1679</c:v>
                </c:pt>
                <c:pt idx="222">
                  <c:v>-1662</c:v>
                </c:pt>
                <c:pt idx="223">
                  <c:v>-1662</c:v>
                </c:pt>
                <c:pt idx="224">
                  <c:v>-1659</c:v>
                </c:pt>
                <c:pt idx="225">
                  <c:v>-1654</c:v>
                </c:pt>
                <c:pt idx="226">
                  <c:v>-1651</c:v>
                </c:pt>
                <c:pt idx="227">
                  <c:v>-1651</c:v>
                </c:pt>
                <c:pt idx="228">
                  <c:v>-1643</c:v>
                </c:pt>
                <c:pt idx="229">
                  <c:v>-1643</c:v>
                </c:pt>
                <c:pt idx="230">
                  <c:v>-1638</c:v>
                </c:pt>
                <c:pt idx="231">
                  <c:v>-1633</c:v>
                </c:pt>
                <c:pt idx="232">
                  <c:v>-1616</c:v>
                </c:pt>
                <c:pt idx="233">
                  <c:v>-1603</c:v>
                </c:pt>
                <c:pt idx="234">
                  <c:v>-1580</c:v>
                </c:pt>
                <c:pt idx="235">
                  <c:v>-1580</c:v>
                </c:pt>
                <c:pt idx="236">
                  <c:v>-1575</c:v>
                </c:pt>
                <c:pt idx="237">
                  <c:v>-1575</c:v>
                </c:pt>
                <c:pt idx="238">
                  <c:v>-1567</c:v>
                </c:pt>
                <c:pt idx="239">
                  <c:v>-1556</c:v>
                </c:pt>
                <c:pt idx="240">
                  <c:v>-1556</c:v>
                </c:pt>
                <c:pt idx="241">
                  <c:v>-1401</c:v>
                </c:pt>
                <c:pt idx="242">
                  <c:v>-1382</c:v>
                </c:pt>
                <c:pt idx="243">
                  <c:v>-1374</c:v>
                </c:pt>
                <c:pt idx="244">
                  <c:v>-1374</c:v>
                </c:pt>
                <c:pt idx="245">
                  <c:v>-1373</c:v>
                </c:pt>
                <c:pt idx="246">
                  <c:v>-1360</c:v>
                </c:pt>
                <c:pt idx="247">
                  <c:v>-1360</c:v>
                </c:pt>
                <c:pt idx="248">
                  <c:v>-1360</c:v>
                </c:pt>
                <c:pt idx="249">
                  <c:v>-1344</c:v>
                </c:pt>
                <c:pt idx="250">
                  <c:v>-1336</c:v>
                </c:pt>
                <c:pt idx="251">
                  <c:v>-1325</c:v>
                </c:pt>
                <c:pt idx="252">
                  <c:v>-1298</c:v>
                </c:pt>
                <c:pt idx="253">
                  <c:v>-1298</c:v>
                </c:pt>
                <c:pt idx="254">
                  <c:v>-1298</c:v>
                </c:pt>
                <c:pt idx="255">
                  <c:v>-1298</c:v>
                </c:pt>
                <c:pt idx="256">
                  <c:v>-1297</c:v>
                </c:pt>
                <c:pt idx="257">
                  <c:v>-1265</c:v>
                </c:pt>
                <c:pt idx="258">
                  <c:v>-1224</c:v>
                </c:pt>
                <c:pt idx="259">
                  <c:v>-1213</c:v>
                </c:pt>
                <c:pt idx="260">
                  <c:v>-1210</c:v>
                </c:pt>
                <c:pt idx="261">
                  <c:v>-1098</c:v>
                </c:pt>
                <c:pt idx="262">
                  <c:v>-1096</c:v>
                </c:pt>
                <c:pt idx="263">
                  <c:v>-1069</c:v>
                </c:pt>
                <c:pt idx="264">
                  <c:v>-1066</c:v>
                </c:pt>
                <c:pt idx="265">
                  <c:v>-1017</c:v>
                </c:pt>
                <c:pt idx="266">
                  <c:v>-1017</c:v>
                </c:pt>
                <c:pt idx="267">
                  <c:v>-1009</c:v>
                </c:pt>
                <c:pt idx="268">
                  <c:v>-1009</c:v>
                </c:pt>
                <c:pt idx="269">
                  <c:v>-998</c:v>
                </c:pt>
                <c:pt idx="270">
                  <c:v>-987</c:v>
                </c:pt>
                <c:pt idx="271">
                  <c:v>-976</c:v>
                </c:pt>
                <c:pt idx="272">
                  <c:v>-968</c:v>
                </c:pt>
                <c:pt idx="273">
                  <c:v>-965</c:v>
                </c:pt>
                <c:pt idx="274">
                  <c:v>-965</c:v>
                </c:pt>
                <c:pt idx="275">
                  <c:v>-954</c:v>
                </c:pt>
                <c:pt idx="276">
                  <c:v>-905</c:v>
                </c:pt>
                <c:pt idx="277">
                  <c:v>-886</c:v>
                </c:pt>
                <c:pt idx="278">
                  <c:v>-875</c:v>
                </c:pt>
                <c:pt idx="279">
                  <c:v>-837</c:v>
                </c:pt>
                <c:pt idx="280">
                  <c:v>-837</c:v>
                </c:pt>
                <c:pt idx="281">
                  <c:v>-837</c:v>
                </c:pt>
                <c:pt idx="282">
                  <c:v>-829</c:v>
                </c:pt>
                <c:pt idx="283">
                  <c:v>-829</c:v>
                </c:pt>
                <c:pt idx="284">
                  <c:v>-826</c:v>
                </c:pt>
                <c:pt idx="285">
                  <c:v>-820</c:v>
                </c:pt>
                <c:pt idx="286">
                  <c:v>-818</c:v>
                </c:pt>
                <c:pt idx="287">
                  <c:v>-818</c:v>
                </c:pt>
                <c:pt idx="288">
                  <c:v>-812</c:v>
                </c:pt>
                <c:pt idx="289">
                  <c:v>-812</c:v>
                </c:pt>
                <c:pt idx="290">
                  <c:v>-810</c:v>
                </c:pt>
                <c:pt idx="291">
                  <c:v>-788</c:v>
                </c:pt>
                <c:pt idx="292">
                  <c:v>-780</c:v>
                </c:pt>
                <c:pt idx="293">
                  <c:v>-769</c:v>
                </c:pt>
                <c:pt idx="294">
                  <c:v>-755</c:v>
                </c:pt>
                <c:pt idx="295">
                  <c:v>-665</c:v>
                </c:pt>
                <c:pt idx="296">
                  <c:v>-665</c:v>
                </c:pt>
                <c:pt idx="297">
                  <c:v>-605</c:v>
                </c:pt>
                <c:pt idx="298">
                  <c:v>-597</c:v>
                </c:pt>
                <c:pt idx="299">
                  <c:v>-594</c:v>
                </c:pt>
                <c:pt idx="300">
                  <c:v>-586</c:v>
                </c:pt>
                <c:pt idx="301">
                  <c:v>-575</c:v>
                </c:pt>
                <c:pt idx="302">
                  <c:v>-551</c:v>
                </c:pt>
                <c:pt idx="303">
                  <c:v>-532</c:v>
                </c:pt>
                <c:pt idx="304">
                  <c:v>-531</c:v>
                </c:pt>
                <c:pt idx="305">
                  <c:v>-520</c:v>
                </c:pt>
                <c:pt idx="306">
                  <c:v>-520</c:v>
                </c:pt>
                <c:pt idx="307">
                  <c:v>-496</c:v>
                </c:pt>
                <c:pt idx="308">
                  <c:v>-283</c:v>
                </c:pt>
                <c:pt idx="309">
                  <c:v>-254</c:v>
                </c:pt>
                <c:pt idx="310">
                  <c:v>-191</c:v>
                </c:pt>
                <c:pt idx="311">
                  <c:v>-191</c:v>
                </c:pt>
                <c:pt idx="312">
                  <c:v>-163</c:v>
                </c:pt>
                <c:pt idx="313">
                  <c:v>-163</c:v>
                </c:pt>
                <c:pt idx="314">
                  <c:v>-79</c:v>
                </c:pt>
                <c:pt idx="315">
                  <c:v>-70</c:v>
                </c:pt>
                <c:pt idx="316">
                  <c:v>-70</c:v>
                </c:pt>
                <c:pt idx="317">
                  <c:v>-59</c:v>
                </c:pt>
                <c:pt idx="318">
                  <c:v>-59</c:v>
                </c:pt>
                <c:pt idx="319">
                  <c:v>-16</c:v>
                </c:pt>
                <c:pt idx="320">
                  <c:v>-16</c:v>
                </c:pt>
                <c:pt idx="321">
                  <c:v>-3</c:v>
                </c:pt>
                <c:pt idx="322">
                  <c:v>0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55</c:v>
                </c:pt>
                <c:pt idx="327">
                  <c:v>84</c:v>
                </c:pt>
                <c:pt idx="328">
                  <c:v>107</c:v>
                </c:pt>
                <c:pt idx="329">
                  <c:v>107</c:v>
                </c:pt>
                <c:pt idx="330">
                  <c:v>107</c:v>
                </c:pt>
                <c:pt idx="331">
                  <c:v>115</c:v>
                </c:pt>
                <c:pt idx="332">
                  <c:v>115</c:v>
                </c:pt>
                <c:pt idx="333">
                  <c:v>118</c:v>
                </c:pt>
                <c:pt idx="334">
                  <c:v>128</c:v>
                </c:pt>
                <c:pt idx="335">
                  <c:v>147</c:v>
                </c:pt>
                <c:pt idx="336">
                  <c:v>205</c:v>
                </c:pt>
                <c:pt idx="337">
                  <c:v>205</c:v>
                </c:pt>
                <c:pt idx="338">
                  <c:v>207</c:v>
                </c:pt>
                <c:pt idx="339">
                  <c:v>216</c:v>
                </c:pt>
                <c:pt idx="340">
                  <c:v>216</c:v>
                </c:pt>
                <c:pt idx="341">
                  <c:v>224</c:v>
                </c:pt>
                <c:pt idx="342">
                  <c:v>224</c:v>
                </c:pt>
                <c:pt idx="343">
                  <c:v>230</c:v>
                </c:pt>
                <c:pt idx="344">
                  <c:v>230</c:v>
                </c:pt>
                <c:pt idx="345">
                  <c:v>240</c:v>
                </c:pt>
                <c:pt idx="346">
                  <c:v>243</c:v>
                </c:pt>
                <c:pt idx="347">
                  <c:v>243</c:v>
                </c:pt>
                <c:pt idx="348">
                  <c:v>249</c:v>
                </c:pt>
                <c:pt idx="349">
                  <c:v>249</c:v>
                </c:pt>
                <c:pt idx="350">
                  <c:v>276</c:v>
                </c:pt>
                <c:pt idx="351">
                  <c:v>292</c:v>
                </c:pt>
                <c:pt idx="352">
                  <c:v>292</c:v>
                </c:pt>
                <c:pt idx="353">
                  <c:v>302</c:v>
                </c:pt>
                <c:pt idx="354">
                  <c:v>303</c:v>
                </c:pt>
                <c:pt idx="355">
                  <c:v>303</c:v>
                </c:pt>
                <c:pt idx="356">
                  <c:v>324</c:v>
                </c:pt>
                <c:pt idx="357">
                  <c:v>332</c:v>
                </c:pt>
                <c:pt idx="358">
                  <c:v>395</c:v>
                </c:pt>
                <c:pt idx="359">
                  <c:v>483</c:v>
                </c:pt>
                <c:pt idx="360">
                  <c:v>483</c:v>
                </c:pt>
                <c:pt idx="361">
                  <c:v>491</c:v>
                </c:pt>
                <c:pt idx="362">
                  <c:v>502</c:v>
                </c:pt>
                <c:pt idx="363">
                  <c:v>504</c:v>
                </c:pt>
                <c:pt idx="364">
                  <c:v>504</c:v>
                </c:pt>
                <c:pt idx="365">
                  <c:v>504</c:v>
                </c:pt>
                <c:pt idx="366">
                  <c:v>505</c:v>
                </c:pt>
                <c:pt idx="367">
                  <c:v>523</c:v>
                </c:pt>
                <c:pt idx="368">
                  <c:v>540</c:v>
                </c:pt>
                <c:pt idx="369">
                  <c:v>540</c:v>
                </c:pt>
                <c:pt idx="370">
                  <c:v>542</c:v>
                </c:pt>
                <c:pt idx="371">
                  <c:v>542</c:v>
                </c:pt>
                <c:pt idx="372">
                  <c:v>545</c:v>
                </c:pt>
                <c:pt idx="373">
                  <c:v>569</c:v>
                </c:pt>
                <c:pt idx="374">
                  <c:v>570</c:v>
                </c:pt>
                <c:pt idx="375">
                  <c:v>570</c:v>
                </c:pt>
                <c:pt idx="376">
                  <c:v>584</c:v>
                </c:pt>
                <c:pt idx="377">
                  <c:v>613</c:v>
                </c:pt>
                <c:pt idx="378">
                  <c:v>725</c:v>
                </c:pt>
                <c:pt idx="379">
                  <c:v>734</c:v>
                </c:pt>
                <c:pt idx="380">
                  <c:v>734</c:v>
                </c:pt>
                <c:pt idx="381">
                  <c:v>752</c:v>
                </c:pt>
                <c:pt idx="382">
                  <c:v>761</c:v>
                </c:pt>
                <c:pt idx="383">
                  <c:v>761</c:v>
                </c:pt>
                <c:pt idx="384">
                  <c:v>761</c:v>
                </c:pt>
                <c:pt idx="385">
                  <c:v>774</c:v>
                </c:pt>
                <c:pt idx="386">
                  <c:v>780</c:v>
                </c:pt>
                <c:pt idx="387">
                  <c:v>780</c:v>
                </c:pt>
                <c:pt idx="388">
                  <c:v>783</c:v>
                </c:pt>
                <c:pt idx="389">
                  <c:v>783</c:v>
                </c:pt>
                <c:pt idx="390">
                  <c:v>788</c:v>
                </c:pt>
                <c:pt idx="391">
                  <c:v>788</c:v>
                </c:pt>
                <c:pt idx="392">
                  <c:v>790</c:v>
                </c:pt>
                <c:pt idx="393">
                  <c:v>818</c:v>
                </c:pt>
                <c:pt idx="394">
                  <c:v>818</c:v>
                </c:pt>
                <c:pt idx="395">
                  <c:v>820</c:v>
                </c:pt>
                <c:pt idx="396">
                  <c:v>995</c:v>
                </c:pt>
                <c:pt idx="397">
                  <c:v>995</c:v>
                </c:pt>
                <c:pt idx="398">
                  <c:v>1039</c:v>
                </c:pt>
                <c:pt idx="399">
                  <c:v>1039</c:v>
                </c:pt>
                <c:pt idx="400">
                  <c:v>1058</c:v>
                </c:pt>
                <c:pt idx="401">
                  <c:v>1058</c:v>
                </c:pt>
                <c:pt idx="402">
                  <c:v>1063</c:v>
                </c:pt>
                <c:pt idx="403">
                  <c:v>1063</c:v>
                </c:pt>
                <c:pt idx="404">
                  <c:v>1063</c:v>
                </c:pt>
                <c:pt idx="405">
                  <c:v>1063</c:v>
                </c:pt>
                <c:pt idx="406">
                  <c:v>1063</c:v>
                </c:pt>
                <c:pt idx="407">
                  <c:v>1063</c:v>
                </c:pt>
                <c:pt idx="408">
                  <c:v>1063</c:v>
                </c:pt>
                <c:pt idx="409">
                  <c:v>1063</c:v>
                </c:pt>
                <c:pt idx="410">
                  <c:v>1066</c:v>
                </c:pt>
                <c:pt idx="411">
                  <c:v>1068</c:v>
                </c:pt>
                <c:pt idx="412">
                  <c:v>1079</c:v>
                </c:pt>
                <c:pt idx="413">
                  <c:v>1080</c:v>
                </c:pt>
                <c:pt idx="414">
                  <c:v>1080</c:v>
                </c:pt>
                <c:pt idx="415">
                  <c:v>1098</c:v>
                </c:pt>
                <c:pt idx="416">
                  <c:v>1099</c:v>
                </c:pt>
                <c:pt idx="417">
                  <c:v>1099</c:v>
                </c:pt>
                <c:pt idx="418">
                  <c:v>1099</c:v>
                </c:pt>
                <c:pt idx="419">
                  <c:v>1107</c:v>
                </c:pt>
                <c:pt idx="420">
                  <c:v>1107</c:v>
                </c:pt>
                <c:pt idx="421">
                  <c:v>1191</c:v>
                </c:pt>
                <c:pt idx="422">
                  <c:v>1233</c:v>
                </c:pt>
                <c:pt idx="423">
                  <c:v>1265</c:v>
                </c:pt>
                <c:pt idx="424">
                  <c:v>1271</c:v>
                </c:pt>
                <c:pt idx="425">
                  <c:v>1284</c:v>
                </c:pt>
                <c:pt idx="426">
                  <c:v>1298</c:v>
                </c:pt>
                <c:pt idx="427">
                  <c:v>1298</c:v>
                </c:pt>
                <c:pt idx="428">
                  <c:v>1300</c:v>
                </c:pt>
                <c:pt idx="429">
                  <c:v>1300</c:v>
                </c:pt>
                <c:pt idx="430">
                  <c:v>1300</c:v>
                </c:pt>
                <c:pt idx="431">
                  <c:v>1300</c:v>
                </c:pt>
                <c:pt idx="432">
                  <c:v>1308</c:v>
                </c:pt>
                <c:pt idx="433">
                  <c:v>1309</c:v>
                </c:pt>
                <c:pt idx="434">
                  <c:v>1309</c:v>
                </c:pt>
                <c:pt idx="435">
                  <c:v>1317</c:v>
                </c:pt>
                <c:pt idx="436">
                  <c:v>1385</c:v>
                </c:pt>
                <c:pt idx="437">
                  <c:v>1388</c:v>
                </c:pt>
                <c:pt idx="438">
                  <c:v>1396</c:v>
                </c:pt>
                <c:pt idx="439">
                  <c:v>1406</c:v>
                </c:pt>
                <c:pt idx="440">
                  <c:v>1519</c:v>
                </c:pt>
                <c:pt idx="441">
                  <c:v>1519</c:v>
                </c:pt>
                <c:pt idx="442">
                  <c:v>1565</c:v>
                </c:pt>
                <c:pt idx="443">
                  <c:v>1565</c:v>
                </c:pt>
                <c:pt idx="444">
                  <c:v>1565</c:v>
                </c:pt>
                <c:pt idx="445">
                  <c:v>1576</c:v>
                </c:pt>
                <c:pt idx="446">
                  <c:v>1586</c:v>
                </c:pt>
                <c:pt idx="447">
                  <c:v>1587</c:v>
                </c:pt>
                <c:pt idx="448">
                  <c:v>1587</c:v>
                </c:pt>
                <c:pt idx="449">
                  <c:v>1594</c:v>
                </c:pt>
                <c:pt idx="450">
                  <c:v>1605</c:v>
                </c:pt>
                <c:pt idx="451">
                  <c:v>1608</c:v>
                </c:pt>
                <c:pt idx="452">
                  <c:v>1624</c:v>
                </c:pt>
                <c:pt idx="453">
                  <c:v>1633</c:v>
                </c:pt>
                <c:pt idx="454">
                  <c:v>1665</c:v>
                </c:pt>
                <c:pt idx="455">
                  <c:v>1695</c:v>
                </c:pt>
                <c:pt idx="456">
                  <c:v>1698</c:v>
                </c:pt>
                <c:pt idx="457">
                  <c:v>1736</c:v>
                </c:pt>
                <c:pt idx="458">
                  <c:v>1819</c:v>
                </c:pt>
                <c:pt idx="459">
                  <c:v>1819</c:v>
                </c:pt>
                <c:pt idx="460">
                  <c:v>1819</c:v>
                </c:pt>
                <c:pt idx="461">
                  <c:v>1819</c:v>
                </c:pt>
                <c:pt idx="462">
                  <c:v>1819</c:v>
                </c:pt>
                <c:pt idx="463">
                  <c:v>1819</c:v>
                </c:pt>
                <c:pt idx="464">
                  <c:v>1829</c:v>
                </c:pt>
                <c:pt idx="465">
                  <c:v>1837</c:v>
                </c:pt>
                <c:pt idx="466">
                  <c:v>1837</c:v>
                </c:pt>
                <c:pt idx="467">
                  <c:v>1856</c:v>
                </c:pt>
                <c:pt idx="468">
                  <c:v>1856</c:v>
                </c:pt>
                <c:pt idx="469">
                  <c:v>1862</c:v>
                </c:pt>
                <c:pt idx="470">
                  <c:v>1862</c:v>
                </c:pt>
                <c:pt idx="471">
                  <c:v>1883</c:v>
                </c:pt>
                <c:pt idx="472">
                  <c:v>1900</c:v>
                </c:pt>
                <c:pt idx="473">
                  <c:v>1900</c:v>
                </c:pt>
                <c:pt idx="474">
                  <c:v>1903</c:v>
                </c:pt>
                <c:pt idx="475">
                  <c:v>1903</c:v>
                </c:pt>
                <c:pt idx="476">
                  <c:v>1943</c:v>
                </c:pt>
                <c:pt idx="477">
                  <c:v>1954</c:v>
                </c:pt>
                <c:pt idx="478">
                  <c:v>1987</c:v>
                </c:pt>
                <c:pt idx="479">
                  <c:v>2016</c:v>
                </c:pt>
                <c:pt idx="480">
                  <c:v>2088</c:v>
                </c:pt>
                <c:pt idx="481">
                  <c:v>2096</c:v>
                </c:pt>
                <c:pt idx="482">
                  <c:v>2096</c:v>
                </c:pt>
                <c:pt idx="483">
                  <c:v>2104</c:v>
                </c:pt>
                <c:pt idx="484">
                  <c:v>2104</c:v>
                </c:pt>
                <c:pt idx="485">
                  <c:v>2105</c:v>
                </c:pt>
                <c:pt idx="486">
                  <c:v>2107</c:v>
                </c:pt>
                <c:pt idx="487">
                  <c:v>2118</c:v>
                </c:pt>
                <c:pt idx="488">
                  <c:v>2143</c:v>
                </c:pt>
                <c:pt idx="489">
                  <c:v>2143</c:v>
                </c:pt>
                <c:pt idx="490">
                  <c:v>2145</c:v>
                </c:pt>
                <c:pt idx="491">
                  <c:v>2164</c:v>
                </c:pt>
                <c:pt idx="492">
                  <c:v>2164</c:v>
                </c:pt>
                <c:pt idx="493">
                  <c:v>2164</c:v>
                </c:pt>
                <c:pt idx="494">
                  <c:v>2180</c:v>
                </c:pt>
                <c:pt idx="495">
                  <c:v>2183</c:v>
                </c:pt>
                <c:pt idx="496">
                  <c:v>2183</c:v>
                </c:pt>
                <c:pt idx="497">
                  <c:v>2221</c:v>
                </c:pt>
                <c:pt idx="498">
                  <c:v>2243</c:v>
                </c:pt>
                <c:pt idx="499">
                  <c:v>2265</c:v>
                </c:pt>
                <c:pt idx="500">
                  <c:v>2265</c:v>
                </c:pt>
                <c:pt idx="501">
                  <c:v>2273</c:v>
                </c:pt>
                <c:pt idx="502">
                  <c:v>2325</c:v>
                </c:pt>
                <c:pt idx="503">
                  <c:v>2333</c:v>
                </c:pt>
                <c:pt idx="504">
                  <c:v>2355</c:v>
                </c:pt>
                <c:pt idx="505">
                  <c:v>2355</c:v>
                </c:pt>
                <c:pt idx="506">
                  <c:v>2363</c:v>
                </c:pt>
                <c:pt idx="507">
                  <c:v>2385</c:v>
                </c:pt>
                <c:pt idx="508">
                  <c:v>2399</c:v>
                </c:pt>
                <c:pt idx="509">
                  <c:v>2399</c:v>
                </c:pt>
                <c:pt idx="510">
                  <c:v>2409</c:v>
                </c:pt>
                <c:pt idx="511">
                  <c:v>2428</c:v>
                </c:pt>
                <c:pt idx="512">
                  <c:v>2429</c:v>
                </c:pt>
                <c:pt idx="513">
                  <c:v>2429</c:v>
                </c:pt>
                <c:pt idx="514">
                  <c:v>2432</c:v>
                </c:pt>
                <c:pt idx="515">
                  <c:v>2432</c:v>
                </c:pt>
                <c:pt idx="516">
                  <c:v>2464</c:v>
                </c:pt>
                <c:pt idx="517">
                  <c:v>2472</c:v>
                </c:pt>
                <c:pt idx="518">
                  <c:v>2481</c:v>
                </c:pt>
                <c:pt idx="519">
                  <c:v>2491</c:v>
                </c:pt>
                <c:pt idx="520">
                  <c:v>2508</c:v>
                </c:pt>
                <c:pt idx="521">
                  <c:v>2508</c:v>
                </c:pt>
                <c:pt idx="522">
                  <c:v>2604</c:v>
                </c:pt>
                <c:pt idx="523">
                  <c:v>2609</c:v>
                </c:pt>
                <c:pt idx="524">
                  <c:v>2620</c:v>
                </c:pt>
                <c:pt idx="525">
                  <c:v>2620</c:v>
                </c:pt>
                <c:pt idx="526">
                  <c:v>2622</c:v>
                </c:pt>
                <c:pt idx="527">
                  <c:v>2639</c:v>
                </c:pt>
                <c:pt idx="528">
                  <c:v>2660</c:v>
                </c:pt>
                <c:pt idx="529">
                  <c:v>2680</c:v>
                </c:pt>
                <c:pt idx="530">
                  <c:v>2682</c:v>
                </c:pt>
                <c:pt idx="531">
                  <c:v>2687</c:v>
                </c:pt>
                <c:pt idx="532">
                  <c:v>2691</c:v>
                </c:pt>
                <c:pt idx="533">
                  <c:v>2691</c:v>
                </c:pt>
                <c:pt idx="534">
                  <c:v>2698</c:v>
                </c:pt>
                <c:pt idx="535">
                  <c:v>2698</c:v>
                </c:pt>
                <c:pt idx="536">
                  <c:v>2699</c:v>
                </c:pt>
                <c:pt idx="537">
                  <c:v>2699</c:v>
                </c:pt>
                <c:pt idx="538">
                  <c:v>2705</c:v>
                </c:pt>
                <c:pt idx="539">
                  <c:v>2707</c:v>
                </c:pt>
                <c:pt idx="540">
                  <c:v>2707</c:v>
                </c:pt>
                <c:pt idx="541">
                  <c:v>2709</c:v>
                </c:pt>
                <c:pt idx="542">
                  <c:v>2710</c:v>
                </c:pt>
                <c:pt idx="543">
                  <c:v>2710</c:v>
                </c:pt>
                <c:pt idx="544">
                  <c:v>2737</c:v>
                </c:pt>
                <c:pt idx="545">
                  <c:v>2778</c:v>
                </c:pt>
                <c:pt idx="546">
                  <c:v>2862</c:v>
                </c:pt>
                <c:pt idx="547">
                  <c:v>2862</c:v>
                </c:pt>
                <c:pt idx="548">
                  <c:v>2873</c:v>
                </c:pt>
                <c:pt idx="549">
                  <c:v>2892</c:v>
                </c:pt>
                <c:pt idx="550">
                  <c:v>2917</c:v>
                </c:pt>
                <c:pt idx="551">
                  <c:v>2917</c:v>
                </c:pt>
                <c:pt idx="552">
                  <c:v>2919</c:v>
                </c:pt>
                <c:pt idx="553">
                  <c:v>2922</c:v>
                </c:pt>
                <c:pt idx="554">
                  <c:v>2925</c:v>
                </c:pt>
                <c:pt idx="555">
                  <c:v>2925</c:v>
                </c:pt>
                <c:pt idx="556">
                  <c:v>2941</c:v>
                </c:pt>
                <c:pt idx="557">
                  <c:v>2942</c:v>
                </c:pt>
                <c:pt idx="558">
                  <c:v>2942</c:v>
                </c:pt>
                <c:pt idx="559">
                  <c:v>2949</c:v>
                </c:pt>
                <c:pt idx="560">
                  <c:v>2963</c:v>
                </c:pt>
                <c:pt idx="561">
                  <c:v>2966</c:v>
                </c:pt>
                <c:pt idx="562">
                  <c:v>2966</c:v>
                </c:pt>
                <c:pt idx="563">
                  <c:v>2974</c:v>
                </c:pt>
                <c:pt idx="564">
                  <c:v>2974</c:v>
                </c:pt>
                <c:pt idx="565">
                  <c:v>2987</c:v>
                </c:pt>
                <c:pt idx="566">
                  <c:v>2996</c:v>
                </c:pt>
                <c:pt idx="567">
                  <c:v>2996</c:v>
                </c:pt>
                <c:pt idx="568">
                  <c:v>3015</c:v>
                </c:pt>
                <c:pt idx="569">
                  <c:v>3025</c:v>
                </c:pt>
                <c:pt idx="570">
                  <c:v>3031</c:v>
                </c:pt>
                <c:pt idx="571">
                  <c:v>3091</c:v>
                </c:pt>
                <c:pt idx="572">
                  <c:v>3157</c:v>
                </c:pt>
                <c:pt idx="573">
                  <c:v>3157</c:v>
                </c:pt>
                <c:pt idx="574">
                  <c:v>3159</c:v>
                </c:pt>
                <c:pt idx="575">
                  <c:v>3159</c:v>
                </c:pt>
                <c:pt idx="576">
                  <c:v>3165</c:v>
                </c:pt>
                <c:pt idx="577">
                  <c:v>3165</c:v>
                </c:pt>
                <c:pt idx="578">
                  <c:v>3195</c:v>
                </c:pt>
                <c:pt idx="579">
                  <c:v>3195</c:v>
                </c:pt>
                <c:pt idx="580">
                  <c:v>3198</c:v>
                </c:pt>
                <c:pt idx="581">
                  <c:v>3198</c:v>
                </c:pt>
                <c:pt idx="582">
                  <c:v>3200</c:v>
                </c:pt>
                <c:pt idx="583">
                  <c:v>3217</c:v>
                </c:pt>
                <c:pt idx="584">
                  <c:v>3217</c:v>
                </c:pt>
                <c:pt idx="585">
                  <c:v>3222</c:v>
                </c:pt>
                <c:pt idx="586">
                  <c:v>3222</c:v>
                </c:pt>
                <c:pt idx="587">
                  <c:v>3246</c:v>
                </c:pt>
                <c:pt idx="588">
                  <c:v>3246</c:v>
                </c:pt>
                <c:pt idx="589">
                  <c:v>3247</c:v>
                </c:pt>
                <c:pt idx="590">
                  <c:v>3284</c:v>
                </c:pt>
                <c:pt idx="591">
                  <c:v>3287</c:v>
                </c:pt>
                <c:pt idx="592">
                  <c:v>3328</c:v>
                </c:pt>
                <c:pt idx="593">
                  <c:v>3367</c:v>
                </c:pt>
                <c:pt idx="594">
                  <c:v>3377</c:v>
                </c:pt>
                <c:pt idx="595">
                  <c:v>3407</c:v>
                </c:pt>
                <c:pt idx="596">
                  <c:v>3413</c:v>
                </c:pt>
                <c:pt idx="597">
                  <c:v>3429</c:v>
                </c:pt>
                <c:pt idx="598">
                  <c:v>3435</c:v>
                </c:pt>
                <c:pt idx="599">
                  <c:v>3437</c:v>
                </c:pt>
                <c:pt idx="600">
                  <c:v>3443</c:v>
                </c:pt>
                <c:pt idx="601">
                  <c:v>3443</c:v>
                </c:pt>
                <c:pt idx="602">
                  <c:v>3454</c:v>
                </c:pt>
                <c:pt idx="603">
                  <c:v>3462</c:v>
                </c:pt>
                <c:pt idx="604">
                  <c:v>3462</c:v>
                </c:pt>
                <c:pt idx="605">
                  <c:v>3472</c:v>
                </c:pt>
                <c:pt idx="606">
                  <c:v>3484</c:v>
                </c:pt>
                <c:pt idx="607">
                  <c:v>3500</c:v>
                </c:pt>
                <c:pt idx="608">
                  <c:v>3500</c:v>
                </c:pt>
                <c:pt idx="609">
                  <c:v>3506</c:v>
                </c:pt>
                <c:pt idx="610">
                  <c:v>3532</c:v>
                </c:pt>
                <c:pt idx="611">
                  <c:v>3541</c:v>
                </c:pt>
                <c:pt idx="612">
                  <c:v>3541</c:v>
                </c:pt>
                <c:pt idx="613">
                  <c:v>3543</c:v>
                </c:pt>
                <c:pt idx="614">
                  <c:v>3552</c:v>
                </c:pt>
                <c:pt idx="615">
                  <c:v>3552</c:v>
                </c:pt>
                <c:pt idx="616">
                  <c:v>3584</c:v>
                </c:pt>
                <c:pt idx="617">
                  <c:v>3584</c:v>
                </c:pt>
                <c:pt idx="618">
                  <c:v>3584</c:v>
                </c:pt>
                <c:pt idx="619">
                  <c:v>3614</c:v>
                </c:pt>
                <c:pt idx="620">
                  <c:v>3666</c:v>
                </c:pt>
                <c:pt idx="621">
                  <c:v>3680</c:v>
                </c:pt>
                <c:pt idx="622">
                  <c:v>3713</c:v>
                </c:pt>
                <c:pt idx="623">
                  <c:v>3713</c:v>
                </c:pt>
                <c:pt idx="624">
                  <c:v>3723</c:v>
                </c:pt>
                <c:pt idx="625">
                  <c:v>3734</c:v>
                </c:pt>
                <c:pt idx="626">
                  <c:v>3762</c:v>
                </c:pt>
                <c:pt idx="627">
                  <c:v>3764</c:v>
                </c:pt>
                <c:pt idx="628">
                  <c:v>3802</c:v>
                </c:pt>
                <c:pt idx="629">
                  <c:v>3843</c:v>
                </c:pt>
                <c:pt idx="630">
                  <c:v>3936</c:v>
                </c:pt>
                <c:pt idx="631">
                  <c:v>3963</c:v>
                </c:pt>
                <c:pt idx="632">
                  <c:v>3974</c:v>
                </c:pt>
                <c:pt idx="633">
                  <c:v>3980</c:v>
                </c:pt>
                <c:pt idx="634">
                  <c:v>3980</c:v>
                </c:pt>
                <c:pt idx="635">
                  <c:v>3983</c:v>
                </c:pt>
                <c:pt idx="636">
                  <c:v>3983</c:v>
                </c:pt>
                <c:pt idx="637">
                  <c:v>4004</c:v>
                </c:pt>
                <c:pt idx="638">
                  <c:v>4007</c:v>
                </c:pt>
                <c:pt idx="639">
                  <c:v>4007</c:v>
                </c:pt>
                <c:pt idx="640">
                  <c:v>4040</c:v>
                </c:pt>
                <c:pt idx="641">
                  <c:v>4040</c:v>
                </c:pt>
                <c:pt idx="642">
                  <c:v>4051</c:v>
                </c:pt>
                <c:pt idx="643">
                  <c:v>4051</c:v>
                </c:pt>
                <c:pt idx="644">
                  <c:v>4061</c:v>
                </c:pt>
                <c:pt idx="645">
                  <c:v>4091</c:v>
                </c:pt>
                <c:pt idx="646">
                  <c:v>4110</c:v>
                </c:pt>
                <c:pt idx="647">
                  <c:v>4184</c:v>
                </c:pt>
                <c:pt idx="648">
                  <c:v>4184</c:v>
                </c:pt>
                <c:pt idx="649">
                  <c:v>4212</c:v>
                </c:pt>
                <c:pt idx="650">
                  <c:v>4212</c:v>
                </c:pt>
                <c:pt idx="651">
                  <c:v>4212</c:v>
                </c:pt>
                <c:pt idx="652">
                  <c:v>4220</c:v>
                </c:pt>
                <c:pt idx="653">
                  <c:v>4220</c:v>
                </c:pt>
                <c:pt idx="654">
                  <c:v>4220</c:v>
                </c:pt>
                <c:pt idx="655">
                  <c:v>4230</c:v>
                </c:pt>
                <c:pt idx="656">
                  <c:v>4230</c:v>
                </c:pt>
                <c:pt idx="657">
                  <c:v>4233</c:v>
                </c:pt>
                <c:pt idx="658">
                  <c:v>4233</c:v>
                </c:pt>
                <c:pt idx="659">
                  <c:v>4261</c:v>
                </c:pt>
                <c:pt idx="660">
                  <c:v>4261</c:v>
                </c:pt>
                <c:pt idx="661">
                  <c:v>4261</c:v>
                </c:pt>
                <c:pt idx="662">
                  <c:v>4266</c:v>
                </c:pt>
                <c:pt idx="663">
                  <c:v>4266</c:v>
                </c:pt>
                <c:pt idx="664">
                  <c:v>4268</c:v>
                </c:pt>
                <c:pt idx="665">
                  <c:v>4268</c:v>
                </c:pt>
                <c:pt idx="666">
                  <c:v>4307</c:v>
                </c:pt>
                <c:pt idx="667">
                  <c:v>4307</c:v>
                </c:pt>
                <c:pt idx="668">
                  <c:v>4307</c:v>
                </c:pt>
                <c:pt idx="669">
                  <c:v>4320</c:v>
                </c:pt>
                <c:pt idx="670">
                  <c:v>4320</c:v>
                </c:pt>
                <c:pt idx="671">
                  <c:v>4320</c:v>
                </c:pt>
                <c:pt idx="672">
                  <c:v>4320</c:v>
                </c:pt>
                <c:pt idx="673">
                  <c:v>4320</c:v>
                </c:pt>
                <c:pt idx="674">
                  <c:v>4320</c:v>
                </c:pt>
                <c:pt idx="675">
                  <c:v>4320</c:v>
                </c:pt>
                <c:pt idx="676">
                  <c:v>4339</c:v>
                </c:pt>
                <c:pt idx="677">
                  <c:v>4367</c:v>
                </c:pt>
                <c:pt idx="678">
                  <c:v>4367</c:v>
                </c:pt>
                <c:pt idx="679">
                  <c:v>4474.5</c:v>
                </c:pt>
                <c:pt idx="680">
                  <c:v>4484</c:v>
                </c:pt>
                <c:pt idx="681">
                  <c:v>4489</c:v>
                </c:pt>
                <c:pt idx="682">
                  <c:v>4517</c:v>
                </c:pt>
                <c:pt idx="683">
                  <c:v>4517</c:v>
                </c:pt>
                <c:pt idx="684">
                  <c:v>4519</c:v>
                </c:pt>
                <c:pt idx="685">
                  <c:v>4536</c:v>
                </c:pt>
                <c:pt idx="686">
                  <c:v>4536</c:v>
                </c:pt>
                <c:pt idx="687">
                  <c:v>4604</c:v>
                </c:pt>
                <c:pt idx="688">
                  <c:v>4604</c:v>
                </c:pt>
                <c:pt idx="689">
                  <c:v>4604</c:v>
                </c:pt>
                <c:pt idx="690">
                  <c:v>4604</c:v>
                </c:pt>
                <c:pt idx="691">
                  <c:v>4605</c:v>
                </c:pt>
                <c:pt idx="692">
                  <c:v>4647</c:v>
                </c:pt>
                <c:pt idx="693">
                  <c:v>4760</c:v>
                </c:pt>
                <c:pt idx="694">
                  <c:v>4760</c:v>
                </c:pt>
                <c:pt idx="695">
                  <c:v>4795</c:v>
                </c:pt>
                <c:pt idx="696">
                  <c:v>4795</c:v>
                </c:pt>
                <c:pt idx="697">
                  <c:v>4923</c:v>
                </c:pt>
                <c:pt idx="698">
                  <c:v>4923</c:v>
                </c:pt>
                <c:pt idx="699">
                  <c:v>5024</c:v>
                </c:pt>
                <c:pt idx="700">
                  <c:v>5024</c:v>
                </c:pt>
                <c:pt idx="701">
                  <c:v>5043</c:v>
                </c:pt>
                <c:pt idx="702">
                  <c:v>5043</c:v>
                </c:pt>
                <c:pt idx="703">
                  <c:v>5043</c:v>
                </c:pt>
                <c:pt idx="704">
                  <c:v>5081</c:v>
                </c:pt>
                <c:pt idx="705">
                  <c:v>5104</c:v>
                </c:pt>
                <c:pt idx="706">
                  <c:v>5160</c:v>
                </c:pt>
                <c:pt idx="707">
                  <c:v>5160</c:v>
                </c:pt>
                <c:pt idx="708">
                  <c:v>5176</c:v>
                </c:pt>
                <c:pt idx="709">
                  <c:v>5228</c:v>
                </c:pt>
                <c:pt idx="710">
                  <c:v>5272</c:v>
                </c:pt>
                <c:pt idx="711">
                  <c:v>5272</c:v>
                </c:pt>
                <c:pt idx="712">
                  <c:v>5277</c:v>
                </c:pt>
                <c:pt idx="713">
                  <c:v>5278</c:v>
                </c:pt>
                <c:pt idx="714">
                  <c:v>5278</c:v>
                </c:pt>
                <c:pt idx="715">
                  <c:v>5305</c:v>
                </c:pt>
                <c:pt idx="716">
                  <c:v>5305</c:v>
                </c:pt>
                <c:pt idx="717">
                  <c:v>5323</c:v>
                </c:pt>
                <c:pt idx="718">
                  <c:v>5323</c:v>
                </c:pt>
                <c:pt idx="719">
                  <c:v>5331</c:v>
                </c:pt>
                <c:pt idx="720">
                  <c:v>5340</c:v>
                </c:pt>
                <c:pt idx="721">
                  <c:v>5370</c:v>
                </c:pt>
                <c:pt idx="722">
                  <c:v>5370</c:v>
                </c:pt>
                <c:pt idx="723">
                  <c:v>5411</c:v>
                </c:pt>
                <c:pt idx="724">
                  <c:v>5411</c:v>
                </c:pt>
                <c:pt idx="725">
                  <c:v>5440</c:v>
                </c:pt>
                <c:pt idx="726">
                  <c:v>5462</c:v>
                </c:pt>
                <c:pt idx="727">
                  <c:v>5556</c:v>
                </c:pt>
                <c:pt idx="728">
                  <c:v>5556</c:v>
                </c:pt>
                <c:pt idx="729">
                  <c:v>5558</c:v>
                </c:pt>
                <c:pt idx="730">
                  <c:v>5569</c:v>
                </c:pt>
                <c:pt idx="731">
                  <c:v>5569</c:v>
                </c:pt>
                <c:pt idx="732">
                  <c:v>5590</c:v>
                </c:pt>
                <c:pt idx="733">
                  <c:v>5601</c:v>
                </c:pt>
                <c:pt idx="734">
                  <c:v>5620</c:v>
                </c:pt>
                <c:pt idx="735">
                  <c:v>5639</c:v>
                </c:pt>
                <c:pt idx="736">
                  <c:v>5683</c:v>
                </c:pt>
                <c:pt idx="737">
                  <c:v>5688</c:v>
                </c:pt>
                <c:pt idx="738">
                  <c:v>5710</c:v>
                </c:pt>
                <c:pt idx="739">
                  <c:v>5710</c:v>
                </c:pt>
                <c:pt idx="740">
                  <c:v>5730</c:v>
                </c:pt>
                <c:pt idx="741">
                  <c:v>5730</c:v>
                </c:pt>
                <c:pt idx="742">
                  <c:v>5738</c:v>
                </c:pt>
                <c:pt idx="743">
                  <c:v>5793</c:v>
                </c:pt>
                <c:pt idx="744">
                  <c:v>5820</c:v>
                </c:pt>
                <c:pt idx="745">
                  <c:v>5822</c:v>
                </c:pt>
                <c:pt idx="746">
                  <c:v>5839</c:v>
                </c:pt>
                <c:pt idx="747">
                  <c:v>5847</c:v>
                </c:pt>
                <c:pt idx="748">
                  <c:v>5866</c:v>
                </c:pt>
                <c:pt idx="749">
                  <c:v>5879</c:v>
                </c:pt>
                <c:pt idx="750">
                  <c:v>5879</c:v>
                </c:pt>
                <c:pt idx="751">
                  <c:v>5879</c:v>
                </c:pt>
                <c:pt idx="752">
                  <c:v>5887</c:v>
                </c:pt>
                <c:pt idx="753">
                  <c:v>5926</c:v>
                </c:pt>
                <c:pt idx="754">
                  <c:v>6043</c:v>
                </c:pt>
                <c:pt idx="755">
                  <c:v>6120</c:v>
                </c:pt>
                <c:pt idx="756">
                  <c:v>6120</c:v>
                </c:pt>
                <c:pt idx="757">
                  <c:v>6136</c:v>
                </c:pt>
                <c:pt idx="758">
                  <c:v>6136</c:v>
                </c:pt>
                <c:pt idx="759">
                  <c:v>6138</c:v>
                </c:pt>
                <c:pt idx="760">
                  <c:v>6143</c:v>
                </c:pt>
                <c:pt idx="761">
                  <c:v>6163</c:v>
                </c:pt>
                <c:pt idx="762">
                  <c:v>6163</c:v>
                </c:pt>
                <c:pt idx="763">
                  <c:v>6177</c:v>
                </c:pt>
                <c:pt idx="764">
                  <c:v>6177</c:v>
                </c:pt>
                <c:pt idx="765">
                  <c:v>6206</c:v>
                </c:pt>
                <c:pt idx="766">
                  <c:v>6206</c:v>
                </c:pt>
                <c:pt idx="767">
                  <c:v>6206</c:v>
                </c:pt>
                <c:pt idx="768">
                  <c:v>6226</c:v>
                </c:pt>
                <c:pt idx="769">
                  <c:v>6226</c:v>
                </c:pt>
                <c:pt idx="770">
                  <c:v>6264</c:v>
                </c:pt>
                <c:pt idx="771">
                  <c:v>6264</c:v>
                </c:pt>
                <c:pt idx="772">
                  <c:v>6277</c:v>
                </c:pt>
                <c:pt idx="773">
                  <c:v>6348</c:v>
                </c:pt>
                <c:pt idx="774">
                  <c:v>6360</c:v>
                </c:pt>
                <c:pt idx="775">
                  <c:v>6360</c:v>
                </c:pt>
                <c:pt idx="776">
                  <c:v>6376</c:v>
                </c:pt>
                <c:pt idx="777">
                  <c:v>6376</c:v>
                </c:pt>
                <c:pt idx="778">
                  <c:v>6376</c:v>
                </c:pt>
                <c:pt idx="779">
                  <c:v>6378</c:v>
                </c:pt>
                <c:pt idx="780">
                  <c:v>6378</c:v>
                </c:pt>
                <c:pt idx="781">
                  <c:v>6384</c:v>
                </c:pt>
                <c:pt idx="782">
                  <c:v>6384</c:v>
                </c:pt>
                <c:pt idx="783">
                  <c:v>6422</c:v>
                </c:pt>
                <c:pt idx="784">
                  <c:v>6422</c:v>
                </c:pt>
                <c:pt idx="785">
                  <c:v>6425</c:v>
                </c:pt>
                <c:pt idx="786">
                  <c:v>6435</c:v>
                </c:pt>
                <c:pt idx="787">
                  <c:v>6460</c:v>
                </c:pt>
                <c:pt idx="788">
                  <c:v>6465</c:v>
                </c:pt>
                <c:pt idx="789">
                  <c:v>6531</c:v>
                </c:pt>
                <c:pt idx="790">
                  <c:v>6634</c:v>
                </c:pt>
                <c:pt idx="791">
                  <c:v>6651</c:v>
                </c:pt>
                <c:pt idx="792">
                  <c:v>6651</c:v>
                </c:pt>
                <c:pt idx="793">
                  <c:v>6711</c:v>
                </c:pt>
                <c:pt idx="794">
                  <c:v>6719</c:v>
                </c:pt>
                <c:pt idx="795">
                  <c:v>6721</c:v>
                </c:pt>
                <c:pt idx="796">
                  <c:v>6896</c:v>
                </c:pt>
                <c:pt idx="797">
                  <c:v>6929</c:v>
                </c:pt>
                <c:pt idx="798">
                  <c:v>6932</c:v>
                </c:pt>
                <c:pt idx="799">
                  <c:v>6959</c:v>
                </c:pt>
                <c:pt idx="800">
                  <c:v>6962</c:v>
                </c:pt>
                <c:pt idx="801">
                  <c:v>6962</c:v>
                </c:pt>
                <c:pt idx="802">
                  <c:v>6962</c:v>
                </c:pt>
                <c:pt idx="803">
                  <c:v>6997</c:v>
                </c:pt>
                <c:pt idx="804">
                  <c:v>7027</c:v>
                </c:pt>
                <c:pt idx="805">
                  <c:v>7030</c:v>
                </c:pt>
                <c:pt idx="806">
                  <c:v>7085</c:v>
                </c:pt>
                <c:pt idx="807">
                  <c:v>7117</c:v>
                </c:pt>
                <c:pt idx="808">
                  <c:v>7133</c:v>
                </c:pt>
                <c:pt idx="809">
                  <c:v>7152</c:v>
                </c:pt>
                <c:pt idx="810">
                  <c:v>7177</c:v>
                </c:pt>
                <c:pt idx="811">
                  <c:v>7185</c:v>
                </c:pt>
                <c:pt idx="812">
                  <c:v>7194</c:v>
                </c:pt>
                <c:pt idx="813">
                  <c:v>7209</c:v>
                </c:pt>
                <c:pt idx="814">
                  <c:v>7209</c:v>
                </c:pt>
                <c:pt idx="815">
                  <c:v>7245</c:v>
                </c:pt>
                <c:pt idx="816">
                  <c:v>7267</c:v>
                </c:pt>
                <c:pt idx="817">
                  <c:v>7291</c:v>
                </c:pt>
                <c:pt idx="818">
                  <c:v>7299</c:v>
                </c:pt>
                <c:pt idx="819">
                  <c:v>7425</c:v>
                </c:pt>
                <c:pt idx="820">
                  <c:v>7425</c:v>
                </c:pt>
                <c:pt idx="821">
                  <c:v>7425</c:v>
                </c:pt>
                <c:pt idx="822">
                  <c:v>7441</c:v>
                </c:pt>
                <c:pt idx="823">
                  <c:v>7474</c:v>
                </c:pt>
                <c:pt idx="824">
                  <c:v>7493</c:v>
                </c:pt>
                <c:pt idx="825">
                  <c:v>7515</c:v>
                </c:pt>
                <c:pt idx="826">
                  <c:v>7526</c:v>
                </c:pt>
                <c:pt idx="827">
                  <c:v>7662</c:v>
                </c:pt>
                <c:pt idx="828">
                  <c:v>7690</c:v>
                </c:pt>
                <c:pt idx="829">
                  <c:v>7708</c:v>
                </c:pt>
                <c:pt idx="830">
                  <c:v>7708</c:v>
                </c:pt>
                <c:pt idx="831">
                  <c:v>7714</c:v>
                </c:pt>
                <c:pt idx="832">
                  <c:v>7714</c:v>
                </c:pt>
                <c:pt idx="833">
                  <c:v>7733</c:v>
                </c:pt>
                <c:pt idx="834">
                  <c:v>7736</c:v>
                </c:pt>
                <c:pt idx="835">
                  <c:v>7736</c:v>
                </c:pt>
                <c:pt idx="836">
                  <c:v>7744</c:v>
                </c:pt>
                <c:pt idx="837">
                  <c:v>7748</c:v>
                </c:pt>
                <c:pt idx="838">
                  <c:v>7764</c:v>
                </c:pt>
                <c:pt idx="839">
                  <c:v>7823</c:v>
                </c:pt>
                <c:pt idx="840">
                  <c:v>7834</c:v>
                </c:pt>
                <c:pt idx="841">
                  <c:v>7937</c:v>
                </c:pt>
                <c:pt idx="842">
                  <c:v>7972</c:v>
                </c:pt>
                <c:pt idx="843">
                  <c:v>7976</c:v>
                </c:pt>
                <c:pt idx="844">
                  <c:v>7981</c:v>
                </c:pt>
                <c:pt idx="845">
                  <c:v>7984</c:v>
                </c:pt>
                <c:pt idx="846">
                  <c:v>7986</c:v>
                </c:pt>
                <c:pt idx="847">
                  <c:v>7987.5</c:v>
                </c:pt>
                <c:pt idx="848">
                  <c:v>7992</c:v>
                </c:pt>
                <c:pt idx="849">
                  <c:v>7992</c:v>
                </c:pt>
                <c:pt idx="850">
                  <c:v>8003</c:v>
                </c:pt>
                <c:pt idx="851">
                  <c:v>8016</c:v>
                </c:pt>
                <c:pt idx="852">
                  <c:v>8027</c:v>
                </c:pt>
                <c:pt idx="853">
                  <c:v>8044</c:v>
                </c:pt>
                <c:pt idx="854">
                  <c:v>8082</c:v>
                </c:pt>
                <c:pt idx="855">
                  <c:v>8101</c:v>
                </c:pt>
                <c:pt idx="856">
                  <c:v>8253</c:v>
                </c:pt>
                <c:pt idx="857">
                  <c:v>8300</c:v>
                </c:pt>
                <c:pt idx="858">
                  <c:v>8300</c:v>
                </c:pt>
                <c:pt idx="859">
                  <c:v>8300</c:v>
                </c:pt>
                <c:pt idx="860">
                  <c:v>8327</c:v>
                </c:pt>
                <c:pt idx="861">
                  <c:v>8384</c:v>
                </c:pt>
                <c:pt idx="862">
                  <c:v>8384</c:v>
                </c:pt>
                <c:pt idx="863">
                  <c:v>8392</c:v>
                </c:pt>
                <c:pt idx="864">
                  <c:v>8392</c:v>
                </c:pt>
                <c:pt idx="865">
                  <c:v>8392</c:v>
                </c:pt>
                <c:pt idx="866">
                  <c:v>8529</c:v>
                </c:pt>
                <c:pt idx="867">
                  <c:v>8543</c:v>
                </c:pt>
                <c:pt idx="868">
                  <c:v>8627</c:v>
                </c:pt>
                <c:pt idx="869">
                  <c:v>8627</c:v>
                </c:pt>
                <c:pt idx="870">
                  <c:v>8668</c:v>
                </c:pt>
                <c:pt idx="871">
                  <c:v>8734</c:v>
                </c:pt>
                <c:pt idx="872">
                  <c:v>8775</c:v>
                </c:pt>
                <c:pt idx="873">
                  <c:v>8807.5</c:v>
                </c:pt>
                <c:pt idx="874">
                  <c:v>8828</c:v>
                </c:pt>
                <c:pt idx="875">
                  <c:v>8865</c:v>
                </c:pt>
                <c:pt idx="876">
                  <c:v>8867</c:v>
                </c:pt>
                <c:pt idx="877">
                  <c:v>8875</c:v>
                </c:pt>
                <c:pt idx="878">
                  <c:v>8875</c:v>
                </c:pt>
                <c:pt idx="879">
                  <c:v>8937</c:v>
                </c:pt>
                <c:pt idx="880">
                  <c:v>9072</c:v>
                </c:pt>
                <c:pt idx="881">
                  <c:v>9072</c:v>
                </c:pt>
                <c:pt idx="882">
                  <c:v>9096.5</c:v>
                </c:pt>
                <c:pt idx="883">
                  <c:v>9103</c:v>
                </c:pt>
                <c:pt idx="884">
                  <c:v>9134</c:v>
                </c:pt>
                <c:pt idx="885">
                  <c:v>9134</c:v>
                </c:pt>
                <c:pt idx="886">
                  <c:v>9319</c:v>
                </c:pt>
                <c:pt idx="887">
                  <c:v>9327</c:v>
                </c:pt>
                <c:pt idx="888">
                  <c:v>9327</c:v>
                </c:pt>
                <c:pt idx="889">
                  <c:v>9327</c:v>
                </c:pt>
                <c:pt idx="890">
                  <c:v>9327</c:v>
                </c:pt>
                <c:pt idx="891">
                  <c:v>9327</c:v>
                </c:pt>
                <c:pt idx="892">
                  <c:v>9374</c:v>
                </c:pt>
                <c:pt idx="893">
                  <c:v>9374</c:v>
                </c:pt>
                <c:pt idx="894">
                  <c:v>9576.5</c:v>
                </c:pt>
                <c:pt idx="895">
                  <c:v>9862</c:v>
                </c:pt>
                <c:pt idx="896">
                  <c:v>9862</c:v>
                </c:pt>
                <c:pt idx="897">
                  <c:v>9880</c:v>
                </c:pt>
                <c:pt idx="898">
                  <c:v>10116</c:v>
                </c:pt>
                <c:pt idx="899">
                  <c:v>10116</c:v>
                </c:pt>
                <c:pt idx="900">
                  <c:v>10156</c:v>
                </c:pt>
                <c:pt idx="901">
                  <c:v>10191</c:v>
                </c:pt>
                <c:pt idx="902">
                  <c:v>10396</c:v>
                </c:pt>
                <c:pt idx="903">
                  <c:v>10396</c:v>
                </c:pt>
                <c:pt idx="904">
                  <c:v>10410</c:v>
                </c:pt>
                <c:pt idx="905">
                  <c:v>10646</c:v>
                </c:pt>
                <c:pt idx="906">
                  <c:v>10655</c:v>
                </c:pt>
                <c:pt idx="907">
                  <c:v>10655</c:v>
                </c:pt>
                <c:pt idx="908">
                  <c:v>10693</c:v>
                </c:pt>
                <c:pt idx="909">
                  <c:v>10693</c:v>
                </c:pt>
                <c:pt idx="910">
                  <c:v>10696</c:v>
                </c:pt>
                <c:pt idx="911">
                  <c:v>10920</c:v>
                </c:pt>
                <c:pt idx="912">
                  <c:v>10920</c:v>
                </c:pt>
                <c:pt idx="913">
                  <c:v>10944</c:v>
                </c:pt>
                <c:pt idx="914">
                  <c:v>10944</c:v>
                </c:pt>
                <c:pt idx="915">
                  <c:v>10952</c:v>
                </c:pt>
                <c:pt idx="916">
                  <c:v>10976.5</c:v>
                </c:pt>
                <c:pt idx="917">
                  <c:v>10984.5</c:v>
                </c:pt>
                <c:pt idx="918">
                  <c:v>10990</c:v>
                </c:pt>
                <c:pt idx="919">
                  <c:v>10990</c:v>
                </c:pt>
                <c:pt idx="920">
                  <c:v>10997</c:v>
                </c:pt>
                <c:pt idx="921">
                  <c:v>11017</c:v>
                </c:pt>
                <c:pt idx="922">
                  <c:v>11022</c:v>
                </c:pt>
                <c:pt idx="923">
                  <c:v>11157</c:v>
                </c:pt>
                <c:pt idx="924">
                  <c:v>11157</c:v>
                </c:pt>
                <c:pt idx="925">
                  <c:v>11175</c:v>
                </c:pt>
                <c:pt idx="926">
                  <c:v>11181</c:v>
                </c:pt>
                <c:pt idx="927">
                  <c:v>11181</c:v>
                </c:pt>
                <c:pt idx="928">
                  <c:v>11221</c:v>
                </c:pt>
                <c:pt idx="929">
                  <c:v>11465</c:v>
                </c:pt>
                <c:pt idx="930">
                  <c:v>11465</c:v>
                </c:pt>
                <c:pt idx="931">
                  <c:v>11473</c:v>
                </c:pt>
                <c:pt idx="932">
                  <c:v>11492</c:v>
                </c:pt>
                <c:pt idx="933">
                  <c:v>11496</c:v>
                </c:pt>
                <c:pt idx="934">
                  <c:v>11497.5</c:v>
                </c:pt>
                <c:pt idx="935">
                  <c:v>11499</c:v>
                </c:pt>
                <c:pt idx="936">
                  <c:v>11499.5</c:v>
                </c:pt>
                <c:pt idx="937">
                  <c:v>11527</c:v>
                </c:pt>
                <c:pt idx="938">
                  <c:v>11527</c:v>
                </c:pt>
                <c:pt idx="939">
                  <c:v>11732</c:v>
                </c:pt>
                <c:pt idx="940">
                  <c:v>11732</c:v>
                </c:pt>
                <c:pt idx="941">
                  <c:v>11737</c:v>
                </c:pt>
                <c:pt idx="942">
                  <c:v>11770</c:v>
                </c:pt>
                <c:pt idx="943">
                  <c:v>11789</c:v>
                </c:pt>
                <c:pt idx="944">
                  <c:v>11835</c:v>
                </c:pt>
                <c:pt idx="945">
                  <c:v>11966</c:v>
                </c:pt>
                <c:pt idx="946">
                  <c:v>11973</c:v>
                </c:pt>
                <c:pt idx="947">
                  <c:v>11977</c:v>
                </c:pt>
                <c:pt idx="948">
                  <c:v>12001</c:v>
                </c:pt>
                <c:pt idx="949">
                  <c:v>12045</c:v>
                </c:pt>
                <c:pt idx="950">
                  <c:v>12235.5</c:v>
                </c:pt>
                <c:pt idx="951">
                  <c:v>12255</c:v>
                </c:pt>
                <c:pt idx="952">
                  <c:v>12261</c:v>
                </c:pt>
                <c:pt idx="953">
                  <c:v>12282</c:v>
                </c:pt>
                <c:pt idx="954">
                  <c:v>12334</c:v>
                </c:pt>
                <c:pt idx="955">
                  <c:v>12479</c:v>
                </c:pt>
                <c:pt idx="956">
                  <c:v>12503</c:v>
                </c:pt>
                <c:pt idx="957">
                  <c:v>12590</c:v>
                </c:pt>
                <c:pt idx="958">
                  <c:v>12806</c:v>
                </c:pt>
              </c:numCache>
            </c:numRef>
          </c:xVal>
          <c:yVal>
            <c:numRef>
              <c:f>'Active 2'!$U$21:$U$1886</c:f>
              <c:numCache>
                <c:formatCode>General</c:formatCode>
                <c:ptCount val="1866"/>
                <c:pt idx="189">
                  <c:v>0.16247480000311043</c:v>
                </c:pt>
                <c:pt idx="191">
                  <c:v>0.13615340000251308</c:v>
                </c:pt>
                <c:pt idx="194">
                  <c:v>-3.4001199994236231E-2</c:v>
                </c:pt>
                <c:pt idx="202">
                  <c:v>-7.1548599997186102E-2</c:v>
                </c:pt>
                <c:pt idx="679">
                  <c:v>-4.6518099996319506E-2</c:v>
                </c:pt>
                <c:pt idx="890">
                  <c:v>0.18746740000642603</c:v>
                </c:pt>
                <c:pt idx="891">
                  <c:v>0.18746740000642603</c:v>
                </c:pt>
                <c:pt idx="950">
                  <c:v>3.6520100009511225E-2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57D-414D-B64C-5A5D5644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346984"/>
        <c:axId val="1"/>
      </c:scatterChart>
      <c:valAx>
        <c:axId val="700346984"/>
        <c:scaling>
          <c:orientation val="minMax"/>
          <c:max val="1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73166589470432"/>
              <c:y val="0.854840866071365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373183744188839E-2"/>
              <c:y val="0.387097872819516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346984"/>
        <c:crosses val="autoZero"/>
        <c:crossBetween val="midCat"/>
        <c:majorUnit val="0.05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79102122038667"/>
          <c:y val="0.93029603203084865"/>
          <c:w val="0.80228878252963476"/>
          <c:h val="5.3619302949061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0</xdr:row>
      <xdr:rowOff>28575</xdr:rowOff>
    </xdr:from>
    <xdr:to>
      <xdr:col>17</xdr:col>
      <xdr:colOff>57150</xdr:colOff>
      <xdr:row>18</xdr:row>
      <xdr:rowOff>114300</xdr:rowOff>
    </xdr:to>
    <xdr:graphicFrame macro="">
      <xdr:nvGraphicFramePr>
        <xdr:cNvPr id="1037" name="Chart 3">
          <a:extLst>
            <a:ext uri="{FF2B5EF4-FFF2-40B4-BE49-F238E27FC236}">
              <a16:creationId xmlns:a16="http://schemas.microsoft.com/office/drawing/2014/main" id="{730C897F-839A-E278-34AE-9CEFBE906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57151</xdr:colOff>
      <xdr:row>0</xdr:row>
      <xdr:rowOff>0</xdr:rowOff>
    </xdr:from>
    <xdr:to>
      <xdr:col>26</xdr:col>
      <xdr:colOff>590551</xdr:colOff>
      <xdr:row>18</xdr:row>
      <xdr:rowOff>104775</xdr:rowOff>
    </xdr:to>
    <xdr:graphicFrame macro="">
      <xdr:nvGraphicFramePr>
        <xdr:cNvPr id="1038" name="Chart 4">
          <a:extLst>
            <a:ext uri="{FF2B5EF4-FFF2-40B4-BE49-F238E27FC236}">
              <a16:creationId xmlns:a16="http://schemas.microsoft.com/office/drawing/2014/main" id="{CA8F70F3-3590-8FB6-D233-5F49E8D15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0</xdr:rowOff>
    </xdr:from>
    <xdr:to>
      <xdr:col>17</xdr:col>
      <xdr:colOff>0</xdr:colOff>
      <xdr:row>18</xdr:row>
      <xdr:rowOff>95250</xdr:rowOff>
    </xdr:to>
    <xdr:graphicFrame macro="">
      <xdr:nvGraphicFramePr>
        <xdr:cNvPr id="50202" name="Chart 1025">
          <a:extLst>
            <a:ext uri="{FF2B5EF4-FFF2-40B4-BE49-F238E27FC236}">
              <a16:creationId xmlns:a16="http://schemas.microsoft.com/office/drawing/2014/main" id="{72C05A71-6C0C-6AC9-5D87-67F732CB0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0</xdr:row>
      <xdr:rowOff>19051</xdr:rowOff>
    </xdr:from>
    <xdr:to>
      <xdr:col>26</xdr:col>
      <xdr:colOff>409575</xdr:colOff>
      <xdr:row>18</xdr:row>
      <xdr:rowOff>85726</xdr:rowOff>
    </xdr:to>
    <xdr:graphicFrame macro="">
      <xdr:nvGraphicFramePr>
        <xdr:cNvPr id="50204" name="Chart 1032">
          <a:extLst>
            <a:ext uri="{FF2B5EF4-FFF2-40B4-BE49-F238E27FC236}">
              <a16:creationId xmlns:a16="http://schemas.microsoft.com/office/drawing/2014/main" id="{3BEC7576-DD57-A169-62D1-23109D433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38100</xdr:rowOff>
    </xdr:from>
    <xdr:to>
      <xdr:col>12</xdr:col>
      <xdr:colOff>85725</xdr:colOff>
      <xdr:row>19</xdr:row>
      <xdr:rowOff>152400</xdr:rowOff>
    </xdr:to>
    <xdr:graphicFrame macro="">
      <xdr:nvGraphicFramePr>
        <xdr:cNvPr id="2" name="Chart 1026">
          <a:extLst>
            <a:ext uri="{FF2B5EF4-FFF2-40B4-BE49-F238E27FC236}">
              <a16:creationId xmlns:a16="http://schemas.microsoft.com/office/drawing/2014/main" id="{4E235D37-54D7-DEFE-F21A-174CFC09C0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20</xdr:row>
      <xdr:rowOff>142875</xdr:rowOff>
    </xdr:from>
    <xdr:to>
      <xdr:col>11</xdr:col>
      <xdr:colOff>581025</xdr:colOff>
      <xdr:row>40</xdr:row>
      <xdr:rowOff>47625</xdr:rowOff>
    </xdr:to>
    <xdr:graphicFrame macro="">
      <xdr:nvGraphicFramePr>
        <xdr:cNvPr id="3" name="Chart 1041">
          <a:extLst>
            <a:ext uri="{FF2B5EF4-FFF2-40B4-BE49-F238E27FC236}">
              <a16:creationId xmlns:a16="http://schemas.microsoft.com/office/drawing/2014/main" id="{E619557A-7FC1-60A9-AF85-9B6EC5DD3C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s://www.aavso.org/ejaavso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drawing" Target="../drawings/drawing2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13" TargetMode="External"/><Relationship Id="rId117" Type="http://schemas.openxmlformats.org/officeDocument/2006/relationships/hyperlink" Target="http://www.konkoly.hu/cgi-bin/IBVS?4887" TargetMode="External"/><Relationship Id="rId21" Type="http://schemas.openxmlformats.org/officeDocument/2006/relationships/hyperlink" Target="http://www.bav-astro.de/sfs/BAVM_link.php?BAVMnr=12" TargetMode="External"/><Relationship Id="rId42" Type="http://schemas.openxmlformats.org/officeDocument/2006/relationships/hyperlink" Target="http://www.bav-astro.de/sfs/BAVM_link.php?BAVMnr=18" TargetMode="External"/><Relationship Id="rId47" Type="http://schemas.openxmlformats.org/officeDocument/2006/relationships/hyperlink" Target="http://www.bav-astro.de/sfs/BAVM_link.php?BAVMnr=18" TargetMode="External"/><Relationship Id="rId63" Type="http://schemas.openxmlformats.org/officeDocument/2006/relationships/hyperlink" Target="http://www.konkoly.hu/cgi-bin/IBVS?221" TargetMode="External"/><Relationship Id="rId68" Type="http://schemas.openxmlformats.org/officeDocument/2006/relationships/hyperlink" Target="http://www.konkoly.hu/cgi-bin/IBVS?596" TargetMode="External"/><Relationship Id="rId84" Type="http://schemas.openxmlformats.org/officeDocument/2006/relationships/hyperlink" Target="http://www.konkoly.hu/cgi-bin/IBVS?795" TargetMode="External"/><Relationship Id="rId89" Type="http://schemas.openxmlformats.org/officeDocument/2006/relationships/hyperlink" Target="http://www.konkoly.hu/cgi-bin/IBVS?795" TargetMode="External"/><Relationship Id="rId112" Type="http://schemas.openxmlformats.org/officeDocument/2006/relationships/hyperlink" Target="http://www.bav-astro.de/sfs/BAVM_link.php?BAVMnr=52" TargetMode="External"/><Relationship Id="rId133" Type="http://schemas.openxmlformats.org/officeDocument/2006/relationships/hyperlink" Target="http://var.astro.cz/oejv/issues/oejv0003.pdf" TargetMode="External"/><Relationship Id="rId138" Type="http://schemas.openxmlformats.org/officeDocument/2006/relationships/hyperlink" Target="http://vsolj.cetus-net.org/no44.pdf" TargetMode="External"/><Relationship Id="rId154" Type="http://schemas.openxmlformats.org/officeDocument/2006/relationships/hyperlink" Target="http://www.aavso.org/sites/default/files/jaavso/v36n2/186.pdf" TargetMode="External"/><Relationship Id="rId159" Type="http://schemas.openxmlformats.org/officeDocument/2006/relationships/hyperlink" Target="http://www.aavso.org/sites/default/files/jaavso/v37n1/44.pdf" TargetMode="External"/><Relationship Id="rId16" Type="http://schemas.openxmlformats.org/officeDocument/2006/relationships/hyperlink" Target="http://www.bav-astro.de/sfs/BAVM_link.php?BAVMnr=12" TargetMode="External"/><Relationship Id="rId107" Type="http://schemas.openxmlformats.org/officeDocument/2006/relationships/hyperlink" Target="http://www.bav-astro.de/sfs/BAVM_link.php?BAVMnr=26" TargetMode="External"/><Relationship Id="rId11" Type="http://schemas.openxmlformats.org/officeDocument/2006/relationships/hyperlink" Target="http://www.bav-astro.de/sfs/BAVM_link.php?BAVMnr=12" TargetMode="External"/><Relationship Id="rId32" Type="http://schemas.openxmlformats.org/officeDocument/2006/relationships/hyperlink" Target="http://www.bav-astro.de/sfs/BAVM_link.php?BAVMnr=13" TargetMode="External"/><Relationship Id="rId37" Type="http://schemas.openxmlformats.org/officeDocument/2006/relationships/hyperlink" Target="http://www.konkoly.hu/cgi-bin/IBVS?187" TargetMode="External"/><Relationship Id="rId53" Type="http://schemas.openxmlformats.org/officeDocument/2006/relationships/hyperlink" Target="http://www.konkoly.hu/cgi-bin/IBVS?119" TargetMode="External"/><Relationship Id="rId58" Type="http://schemas.openxmlformats.org/officeDocument/2006/relationships/hyperlink" Target="http://www.konkoly.hu/cgi-bin/IBVS?154" TargetMode="External"/><Relationship Id="rId74" Type="http://schemas.openxmlformats.org/officeDocument/2006/relationships/hyperlink" Target="http://www.konkoly.hu/cgi-bin/IBVS?795" TargetMode="External"/><Relationship Id="rId79" Type="http://schemas.openxmlformats.org/officeDocument/2006/relationships/hyperlink" Target="http://www.konkoly.hu/cgi-bin/IBVS?328" TargetMode="External"/><Relationship Id="rId102" Type="http://schemas.openxmlformats.org/officeDocument/2006/relationships/hyperlink" Target="http://www.konkoly.hu/cgi-bin/IBVS?637" TargetMode="External"/><Relationship Id="rId123" Type="http://schemas.openxmlformats.org/officeDocument/2006/relationships/hyperlink" Target="http://www.bav-astro.de/sfs/BAVM_link.php?BAVMnr=143" TargetMode="External"/><Relationship Id="rId128" Type="http://schemas.openxmlformats.org/officeDocument/2006/relationships/hyperlink" Target="http://www.konkoly.hu/cgi-bin/IBVS?5493" TargetMode="External"/><Relationship Id="rId144" Type="http://schemas.openxmlformats.org/officeDocument/2006/relationships/hyperlink" Target="http://www.konkoly.hu/cgi-bin/IBVS?5746" TargetMode="External"/><Relationship Id="rId149" Type="http://schemas.openxmlformats.org/officeDocument/2006/relationships/hyperlink" Target="http://var.astro.cz/oejv/issues/oejv0074.pdf" TargetMode="External"/><Relationship Id="rId5" Type="http://schemas.openxmlformats.org/officeDocument/2006/relationships/hyperlink" Target="http://www.bav-astro.de/sfs/BAVM_link.php?BAVMnr=8" TargetMode="External"/><Relationship Id="rId90" Type="http://schemas.openxmlformats.org/officeDocument/2006/relationships/hyperlink" Target="http://www.konkoly.hu/cgi-bin/IBVS?795" TargetMode="External"/><Relationship Id="rId95" Type="http://schemas.openxmlformats.org/officeDocument/2006/relationships/hyperlink" Target="http://www.konkoly.hu/cgi-bin/IBVS?795" TargetMode="External"/><Relationship Id="rId160" Type="http://schemas.openxmlformats.org/officeDocument/2006/relationships/hyperlink" Target="http://www.konkoly.hu/cgi-bin/IBVS?5893" TargetMode="External"/><Relationship Id="rId165" Type="http://schemas.openxmlformats.org/officeDocument/2006/relationships/hyperlink" Target="http://www.bav-astro.de/sfs/BAVM_link.php?BAVMnr=231" TargetMode="External"/><Relationship Id="rId22" Type="http://schemas.openxmlformats.org/officeDocument/2006/relationships/hyperlink" Target="http://www.bav-astro.de/sfs/BAVM_link.php?BAVMnr=12" TargetMode="External"/><Relationship Id="rId27" Type="http://schemas.openxmlformats.org/officeDocument/2006/relationships/hyperlink" Target="http://www.bav-astro.de/sfs/BAVM_link.php?BAVMnr=13" TargetMode="External"/><Relationship Id="rId43" Type="http://schemas.openxmlformats.org/officeDocument/2006/relationships/hyperlink" Target="http://www.konkoly.hu/cgi-bin/IBVS?187" TargetMode="External"/><Relationship Id="rId48" Type="http://schemas.openxmlformats.org/officeDocument/2006/relationships/hyperlink" Target="http://www.bav-astro.de/sfs/BAVM_link.php?BAVMnr=18" TargetMode="External"/><Relationship Id="rId64" Type="http://schemas.openxmlformats.org/officeDocument/2006/relationships/hyperlink" Target="http://www.konkoly.hu/cgi-bin/IBVS?221" TargetMode="External"/><Relationship Id="rId69" Type="http://schemas.openxmlformats.org/officeDocument/2006/relationships/hyperlink" Target="http://www.konkoly.hu/cgi-bin/IBVS?299" TargetMode="External"/><Relationship Id="rId113" Type="http://schemas.openxmlformats.org/officeDocument/2006/relationships/hyperlink" Target="http://www.bav-astro.de/sfs/BAVM_link.php?BAVMnr=52" TargetMode="External"/><Relationship Id="rId118" Type="http://schemas.openxmlformats.org/officeDocument/2006/relationships/hyperlink" Target="http://vsolj.cetus-net.org/no47.pdf" TargetMode="External"/><Relationship Id="rId134" Type="http://schemas.openxmlformats.org/officeDocument/2006/relationships/hyperlink" Target="http://www.bav-astro.de/sfs/BAVM_link.php?BAVMnr=174" TargetMode="External"/><Relationship Id="rId139" Type="http://schemas.openxmlformats.org/officeDocument/2006/relationships/hyperlink" Target="http://www.konkoly.hu/cgi-bin/IBVS?5662" TargetMode="External"/><Relationship Id="rId80" Type="http://schemas.openxmlformats.org/officeDocument/2006/relationships/hyperlink" Target="http://www.konkoly.hu/cgi-bin/IBVS?795" TargetMode="External"/><Relationship Id="rId85" Type="http://schemas.openxmlformats.org/officeDocument/2006/relationships/hyperlink" Target="http://www.konkoly.hu/cgi-bin/IBVS?795" TargetMode="External"/><Relationship Id="rId150" Type="http://schemas.openxmlformats.org/officeDocument/2006/relationships/hyperlink" Target="http://var.astro.cz/oejv/issues/oejv0074.pdf" TargetMode="External"/><Relationship Id="rId155" Type="http://schemas.openxmlformats.org/officeDocument/2006/relationships/hyperlink" Target="http://www.aavso.org/sites/default/files/jaavso/v36n2/186.pdf" TargetMode="External"/><Relationship Id="rId12" Type="http://schemas.openxmlformats.org/officeDocument/2006/relationships/hyperlink" Target="http://www.bav-astro.de/sfs/BAVM_link.php?BAVMnr=12" TargetMode="External"/><Relationship Id="rId17" Type="http://schemas.openxmlformats.org/officeDocument/2006/relationships/hyperlink" Target="http://www.bav-astro.de/sfs/BAVM_link.php?BAVMnr=12" TargetMode="External"/><Relationship Id="rId33" Type="http://schemas.openxmlformats.org/officeDocument/2006/relationships/hyperlink" Target="http://www.bav-astro.de/sfs/BAVM_link.php?BAVMnr=15" TargetMode="External"/><Relationship Id="rId38" Type="http://schemas.openxmlformats.org/officeDocument/2006/relationships/hyperlink" Target="http://www.bav-astro.de/sfs/BAVM_link.php?BAVMnr=18" TargetMode="External"/><Relationship Id="rId59" Type="http://schemas.openxmlformats.org/officeDocument/2006/relationships/hyperlink" Target="http://www.konkoly.hu/cgi-bin/IBVS?180" TargetMode="External"/><Relationship Id="rId103" Type="http://schemas.openxmlformats.org/officeDocument/2006/relationships/hyperlink" Target="http://www.konkoly.hu/cgi-bin/IBVS?779" TargetMode="External"/><Relationship Id="rId108" Type="http://schemas.openxmlformats.org/officeDocument/2006/relationships/hyperlink" Target="http://www.bav-astro.de/sfs/BAVM_link.php?BAVMnr=26" TargetMode="External"/><Relationship Id="rId124" Type="http://schemas.openxmlformats.org/officeDocument/2006/relationships/hyperlink" Target="http://www.bav-astro.de/sfs/BAVM_link.php?BAVMnr=158" TargetMode="External"/><Relationship Id="rId129" Type="http://schemas.openxmlformats.org/officeDocument/2006/relationships/hyperlink" Target="http://www.bav-astro.de/sfs/BAVM_link.php?BAVMnr=157" TargetMode="External"/><Relationship Id="rId54" Type="http://schemas.openxmlformats.org/officeDocument/2006/relationships/hyperlink" Target="http://www.konkoly.hu/cgi-bin/IBVS?129" TargetMode="External"/><Relationship Id="rId70" Type="http://schemas.openxmlformats.org/officeDocument/2006/relationships/hyperlink" Target="http://www.konkoly.hu/cgi-bin/IBVS?299" TargetMode="External"/><Relationship Id="rId75" Type="http://schemas.openxmlformats.org/officeDocument/2006/relationships/hyperlink" Target="http://www.konkoly.hu/cgi-bin/IBVS?795" TargetMode="External"/><Relationship Id="rId91" Type="http://schemas.openxmlformats.org/officeDocument/2006/relationships/hyperlink" Target="http://www.konkoly.hu/cgi-bin/IBVS?795" TargetMode="External"/><Relationship Id="rId96" Type="http://schemas.openxmlformats.org/officeDocument/2006/relationships/hyperlink" Target="http://www.konkoly.hu/cgi-bin/IBVS?795" TargetMode="External"/><Relationship Id="rId140" Type="http://schemas.openxmlformats.org/officeDocument/2006/relationships/hyperlink" Target="http://www.konkoly.hu/cgi-bin/IBVS?5662" TargetMode="External"/><Relationship Id="rId145" Type="http://schemas.openxmlformats.org/officeDocument/2006/relationships/hyperlink" Target="http://www.bav-astro.de/sfs/BAVM_link.php?BAVMnr=183" TargetMode="External"/><Relationship Id="rId161" Type="http://schemas.openxmlformats.org/officeDocument/2006/relationships/hyperlink" Target="http://www.konkoly.hu/cgi-bin/IBVS?5943" TargetMode="External"/><Relationship Id="rId166" Type="http://schemas.openxmlformats.org/officeDocument/2006/relationships/hyperlink" Target="http://www.bav-astro.de/sfs/BAVM_link.php?BAVMnr=234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8" TargetMode="External"/><Relationship Id="rId15" Type="http://schemas.openxmlformats.org/officeDocument/2006/relationships/hyperlink" Target="http://www.bav-astro.de/sfs/BAVM_link.php?BAVMnr=12" TargetMode="External"/><Relationship Id="rId23" Type="http://schemas.openxmlformats.org/officeDocument/2006/relationships/hyperlink" Target="http://www.bav-astro.de/sfs/BAVM_link.php?BAVMnr=13" TargetMode="External"/><Relationship Id="rId28" Type="http://schemas.openxmlformats.org/officeDocument/2006/relationships/hyperlink" Target="http://www.bav-astro.de/sfs/BAVM_link.php?BAVMnr=13" TargetMode="External"/><Relationship Id="rId36" Type="http://schemas.openxmlformats.org/officeDocument/2006/relationships/hyperlink" Target="http://www.konkoly.hu/cgi-bin/IBVS?35" TargetMode="External"/><Relationship Id="rId49" Type="http://schemas.openxmlformats.org/officeDocument/2006/relationships/hyperlink" Target="http://www.bav-astro.de/sfs/BAVM_link.php?BAVMnr=18" TargetMode="External"/><Relationship Id="rId57" Type="http://schemas.openxmlformats.org/officeDocument/2006/relationships/hyperlink" Target="http://www.konkoly.hu/cgi-bin/IBVS?154" TargetMode="External"/><Relationship Id="rId106" Type="http://schemas.openxmlformats.org/officeDocument/2006/relationships/hyperlink" Target="http://www.bav-astro.de/sfs/BAVM_link.php?BAVMnr=26" TargetMode="External"/><Relationship Id="rId114" Type="http://schemas.openxmlformats.org/officeDocument/2006/relationships/hyperlink" Target="http://www.bav-astro.de/sfs/BAVM_link.php?BAVMnr=59" TargetMode="External"/><Relationship Id="rId119" Type="http://schemas.openxmlformats.org/officeDocument/2006/relationships/hyperlink" Target="http://www.bav-astro.de/sfs/BAVM_link.php?BAVMnr=122" TargetMode="External"/><Relationship Id="rId127" Type="http://schemas.openxmlformats.org/officeDocument/2006/relationships/hyperlink" Target="http://www.bav-astro.de/sfs/BAVM_link.php?BAVMnr=158" TargetMode="External"/><Relationship Id="rId10" Type="http://schemas.openxmlformats.org/officeDocument/2006/relationships/hyperlink" Target="http://www.bav-astro.de/sfs/BAVM_link.php?BAVMnr=12" TargetMode="External"/><Relationship Id="rId31" Type="http://schemas.openxmlformats.org/officeDocument/2006/relationships/hyperlink" Target="http://www.bav-astro.de/sfs/BAVM_link.php?BAVMnr=13" TargetMode="External"/><Relationship Id="rId44" Type="http://schemas.openxmlformats.org/officeDocument/2006/relationships/hyperlink" Target="http://www.konkoly.hu/cgi-bin/IBVS?187" TargetMode="External"/><Relationship Id="rId52" Type="http://schemas.openxmlformats.org/officeDocument/2006/relationships/hyperlink" Target="http://www.bav-astro.de/sfs/BAVM_link.php?BAVMnr=18" TargetMode="External"/><Relationship Id="rId60" Type="http://schemas.openxmlformats.org/officeDocument/2006/relationships/hyperlink" Target="http://www.konkoly.hu/cgi-bin/IBVS?180" TargetMode="External"/><Relationship Id="rId65" Type="http://schemas.openxmlformats.org/officeDocument/2006/relationships/hyperlink" Target="http://www.konkoly.hu/cgi-bin/IBVS?795" TargetMode="External"/><Relationship Id="rId73" Type="http://schemas.openxmlformats.org/officeDocument/2006/relationships/hyperlink" Target="http://www.bav-astro.de/sfs/BAVM_link.php?BAVMnr=23" TargetMode="External"/><Relationship Id="rId78" Type="http://schemas.openxmlformats.org/officeDocument/2006/relationships/hyperlink" Target="http://www.konkoly.hu/cgi-bin/IBVS?328" TargetMode="External"/><Relationship Id="rId81" Type="http://schemas.openxmlformats.org/officeDocument/2006/relationships/hyperlink" Target="http://www.konkoly.hu/cgi-bin/IBVS?328" TargetMode="External"/><Relationship Id="rId86" Type="http://schemas.openxmlformats.org/officeDocument/2006/relationships/hyperlink" Target="http://www.konkoly.hu/cgi-bin/IBVS?795" TargetMode="External"/><Relationship Id="rId94" Type="http://schemas.openxmlformats.org/officeDocument/2006/relationships/hyperlink" Target="http://www.konkoly.hu/cgi-bin/IBVS?456" TargetMode="External"/><Relationship Id="rId99" Type="http://schemas.openxmlformats.org/officeDocument/2006/relationships/hyperlink" Target="http://www.bav-astro.de/sfs/BAVM_link.php?BAVMnr=25" TargetMode="External"/><Relationship Id="rId101" Type="http://schemas.openxmlformats.org/officeDocument/2006/relationships/hyperlink" Target="http://www.bav-astro.de/sfs/BAVM_link.php?BAVMnr=25" TargetMode="External"/><Relationship Id="rId122" Type="http://schemas.openxmlformats.org/officeDocument/2006/relationships/hyperlink" Target="http://www.bav-astro.de/sfs/BAVM_link.php?BAVMnr=131" TargetMode="External"/><Relationship Id="rId130" Type="http://schemas.openxmlformats.org/officeDocument/2006/relationships/hyperlink" Target="http://www.bav-astro.de/sfs/BAVM_link.php?BAVMnr=157" TargetMode="External"/><Relationship Id="rId135" Type="http://schemas.openxmlformats.org/officeDocument/2006/relationships/hyperlink" Target="http://www.konkoly.hu/cgi-bin/IBVS?5694" TargetMode="External"/><Relationship Id="rId143" Type="http://schemas.openxmlformats.org/officeDocument/2006/relationships/hyperlink" Target="http://var.astro.cz/oejv/issues/oejv0074.pdf" TargetMode="External"/><Relationship Id="rId148" Type="http://schemas.openxmlformats.org/officeDocument/2006/relationships/hyperlink" Target="http://var.astro.cz/oejv/issues/oejv0074.pdf" TargetMode="External"/><Relationship Id="rId151" Type="http://schemas.openxmlformats.org/officeDocument/2006/relationships/hyperlink" Target="http://www.aavso.org/sites/default/files/jaavso/v36n2/171.pdf" TargetMode="External"/><Relationship Id="rId156" Type="http://schemas.openxmlformats.org/officeDocument/2006/relationships/hyperlink" Target="http://www.aavso.org/sites/default/files/jaavso/v36n2/186.pdf" TargetMode="External"/><Relationship Id="rId164" Type="http://schemas.openxmlformats.org/officeDocument/2006/relationships/hyperlink" Target="http://www.bav-astro.de/sfs/BAVM_link.php?BAVMnr=225" TargetMode="External"/><Relationship Id="rId4" Type="http://schemas.openxmlformats.org/officeDocument/2006/relationships/hyperlink" Target="http://www.bav-astro.de/sfs/BAVM_link.php?BAVMnr=8" TargetMode="External"/><Relationship Id="rId9" Type="http://schemas.openxmlformats.org/officeDocument/2006/relationships/hyperlink" Target="http://www.bav-astro.de/sfs/BAVM_link.php?BAVMnr=10" TargetMode="External"/><Relationship Id="rId13" Type="http://schemas.openxmlformats.org/officeDocument/2006/relationships/hyperlink" Target="http://www.bav-astro.de/sfs/BAVM_link.php?BAVMnr=12" TargetMode="External"/><Relationship Id="rId18" Type="http://schemas.openxmlformats.org/officeDocument/2006/relationships/hyperlink" Target="http://www.bav-astro.de/sfs/BAVM_link.php?BAVMnr=12" TargetMode="External"/><Relationship Id="rId39" Type="http://schemas.openxmlformats.org/officeDocument/2006/relationships/hyperlink" Target="http://www.bav-astro.de/sfs/BAVM_link.php?BAVMnr=18" TargetMode="External"/><Relationship Id="rId109" Type="http://schemas.openxmlformats.org/officeDocument/2006/relationships/hyperlink" Target="http://www.konkoly.hu/cgi-bin/IBVS?1200" TargetMode="External"/><Relationship Id="rId34" Type="http://schemas.openxmlformats.org/officeDocument/2006/relationships/hyperlink" Target="http://www.konkoly.hu/cgi-bin/IBVS?187" TargetMode="External"/><Relationship Id="rId50" Type="http://schemas.openxmlformats.org/officeDocument/2006/relationships/hyperlink" Target="http://www.bav-astro.de/sfs/BAVM_link.php?BAVMnr=18" TargetMode="External"/><Relationship Id="rId55" Type="http://schemas.openxmlformats.org/officeDocument/2006/relationships/hyperlink" Target="http://www.konkoly.hu/cgi-bin/IBVS?129" TargetMode="External"/><Relationship Id="rId76" Type="http://schemas.openxmlformats.org/officeDocument/2006/relationships/hyperlink" Target="http://www.konkoly.hu/cgi-bin/IBVS?328" TargetMode="External"/><Relationship Id="rId97" Type="http://schemas.openxmlformats.org/officeDocument/2006/relationships/hyperlink" Target="http://www.konkoly.hu/cgi-bin/IBVS?795" TargetMode="External"/><Relationship Id="rId104" Type="http://schemas.openxmlformats.org/officeDocument/2006/relationships/hyperlink" Target="http://www.konkoly.hu/cgi-bin/IBVS?740" TargetMode="External"/><Relationship Id="rId120" Type="http://schemas.openxmlformats.org/officeDocument/2006/relationships/hyperlink" Target="http://www.bav-astro.de/sfs/BAVM_link.php?BAVMnr=131" TargetMode="External"/><Relationship Id="rId125" Type="http://schemas.openxmlformats.org/officeDocument/2006/relationships/hyperlink" Target="http://var.astro.cz/oejv/issues/oejv0074.pdf" TargetMode="External"/><Relationship Id="rId141" Type="http://schemas.openxmlformats.org/officeDocument/2006/relationships/hyperlink" Target="http://var.astro.cz/oejv/issues/oejv0074.pdf" TargetMode="External"/><Relationship Id="rId146" Type="http://schemas.openxmlformats.org/officeDocument/2006/relationships/hyperlink" Target="http://var.astro.cz/oejv/issues/oejv0074.pdf" TargetMode="External"/><Relationship Id="rId167" Type="http://schemas.openxmlformats.org/officeDocument/2006/relationships/hyperlink" Target="http://www.bav-astro.de/sfs/BAVM_link.php?BAVMnr=234" TargetMode="External"/><Relationship Id="rId7" Type="http://schemas.openxmlformats.org/officeDocument/2006/relationships/hyperlink" Target="http://www.bav-astro.de/sfs/BAVM_link.php?BAVMnr=8" TargetMode="External"/><Relationship Id="rId71" Type="http://schemas.openxmlformats.org/officeDocument/2006/relationships/hyperlink" Target="http://www.konkoly.hu/cgi-bin/IBVS?795" TargetMode="External"/><Relationship Id="rId92" Type="http://schemas.openxmlformats.org/officeDocument/2006/relationships/hyperlink" Target="http://www.konkoly.hu/cgi-bin/IBVS?795" TargetMode="External"/><Relationship Id="rId162" Type="http://schemas.openxmlformats.org/officeDocument/2006/relationships/hyperlink" Target="http://www.konkoly.hu/cgi-bin/IBVS?5943" TargetMode="External"/><Relationship Id="rId2" Type="http://schemas.openxmlformats.org/officeDocument/2006/relationships/hyperlink" Target="http://www.bav-astro.de/sfs/BAVM_link.php?BAVMnr=8" TargetMode="External"/><Relationship Id="rId29" Type="http://schemas.openxmlformats.org/officeDocument/2006/relationships/hyperlink" Target="http://www.bav-astro.de/sfs/BAVM_link.php?BAVMnr=13" TargetMode="External"/><Relationship Id="rId24" Type="http://schemas.openxmlformats.org/officeDocument/2006/relationships/hyperlink" Target="http://www.bav-astro.de/sfs/BAVM_link.php?BAVMnr=13" TargetMode="External"/><Relationship Id="rId40" Type="http://schemas.openxmlformats.org/officeDocument/2006/relationships/hyperlink" Target="http://www.bav-astro.de/sfs/BAVM_link.php?BAVMnr=18" TargetMode="External"/><Relationship Id="rId45" Type="http://schemas.openxmlformats.org/officeDocument/2006/relationships/hyperlink" Target="http://www.bav-astro.de/sfs/BAVM_link.php?BAVMnr=18" TargetMode="External"/><Relationship Id="rId66" Type="http://schemas.openxmlformats.org/officeDocument/2006/relationships/hyperlink" Target="http://www.konkoly.hu/cgi-bin/IBVS?247" TargetMode="External"/><Relationship Id="rId87" Type="http://schemas.openxmlformats.org/officeDocument/2006/relationships/hyperlink" Target="http://www.konkoly.hu/cgi-bin/IBVS?795" TargetMode="External"/><Relationship Id="rId110" Type="http://schemas.openxmlformats.org/officeDocument/2006/relationships/hyperlink" Target="http://www.bav-astro.de/sfs/BAVM_link.php?BAVMnr=31" TargetMode="External"/><Relationship Id="rId115" Type="http://schemas.openxmlformats.org/officeDocument/2006/relationships/hyperlink" Target="http://vsolj.cetus-net.org/no47.pdf" TargetMode="External"/><Relationship Id="rId131" Type="http://schemas.openxmlformats.org/officeDocument/2006/relationships/hyperlink" Target="http://www.bav-astro.de/sfs/BAVM_link.php?BAVMnr=173" TargetMode="External"/><Relationship Id="rId136" Type="http://schemas.openxmlformats.org/officeDocument/2006/relationships/hyperlink" Target="http://vsolj.cetus-net.org/no43.pdf" TargetMode="External"/><Relationship Id="rId157" Type="http://schemas.openxmlformats.org/officeDocument/2006/relationships/hyperlink" Target="http://var.astro.cz/oejv/issues/oejv0107.pdf" TargetMode="External"/><Relationship Id="rId61" Type="http://schemas.openxmlformats.org/officeDocument/2006/relationships/hyperlink" Target="http://www.konkoly.hu/cgi-bin/IBVS?221" TargetMode="External"/><Relationship Id="rId82" Type="http://schemas.openxmlformats.org/officeDocument/2006/relationships/hyperlink" Target="http://www.konkoly.hu/cgi-bin/IBVS?795" TargetMode="External"/><Relationship Id="rId152" Type="http://schemas.openxmlformats.org/officeDocument/2006/relationships/hyperlink" Target="http://www.aavso.org/sites/default/files/jaavso/v36n2/171.pdf" TargetMode="External"/><Relationship Id="rId19" Type="http://schemas.openxmlformats.org/officeDocument/2006/relationships/hyperlink" Target="http://www.bav-astro.de/sfs/BAVM_link.php?BAVMnr=12" TargetMode="External"/><Relationship Id="rId14" Type="http://schemas.openxmlformats.org/officeDocument/2006/relationships/hyperlink" Target="http://www.bav-astro.de/sfs/BAVM_link.php?BAVMnr=12" TargetMode="External"/><Relationship Id="rId30" Type="http://schemas.openxmlformats.org/officeDocument/2006/relationships/hyperlink" Target="http://www.bav-astro.de/sfs/BAVM_link.php?BAVMnr=13" TargetMode="External"/><Relationship Id="rId35" Type="http://schemas.openxmlformats.org/officeDocument/2006/relationships/hyperlink" Target="http://www.konkoly.hu/cgi-bin/IBVS?187" TargetMode="External"/><Relationship Id="rId56" Type="http://schemas.openxmlformats.org/officeDocument/2006/relationships/hyperlink" Target="http://www.konkoly.hu/cgi-bin/IBVS?154" TargetMode="External"/><Relationship Id="rId77" Type="http://schemas.openxmlformats.org/officeDocument/2006/relationships/hyperlink" Target="http://www.konkoly.hu/cgi-bin/IBVS?795" TargetMode="External"/><Relationship Id="rId100" Type="http://schemas.openxmlformats.org/officeDocument/2006/relationships/hyperlink" Target="http://www.bav-astro.de/sfs/BAVM_link.php?BAVMnr=25" TargetMode="External"/><Relationship Id="rId105" Type="http://schemas.openxmlformats.org/officeDocument/2006/relationships/hyperlink" Target="http://www.konkoly.hu/cgi-bin/IBVS?786" TargetMode="External"/><Relationship Id="rId126" Type="http://schemas.openxmlformats.org/officeDocument/2006/relationships/hyperlink" Target="http://www.konkoly.hu/cgi-bin/IBVS?5364" TargetMode="External"/><Relationship Id="rId147" Type="http://schemas.openxmlformats.org/officeDocument/2006/relationships/hyperlink" Target="http://var.astro.cz/oejv/issues/oejv0074.pdf" TargetMode="External"/><Relationship Id="rId8" Type="http://schemas.openxmlformats.org/officeDocument/2006/relationships/hyperlink" Target="http://www.bav-astro.de/sfs/BAVM_link.php?BAVMnr=10" TargetMode="External"/><Relationship Id="rId51" Type="http://schemas.openxmlformats.org/officeDocument/2006/relationships/hyperlink" Target="http://www.bav-astro.de/sfs/BAVM_link.php?BAVMnr=18" TargetMode="External"/><Relationship Id="rId72" Type="http://schemas.openxmlformats.org/officeDocument/2006/relationships/hyperlink" Target="http://www.konkoly.hu/cgi-bin/IBVS?795" TargetMode="External"/><Relationship Id="rId93" Type="http://schemas.openxmlformats.org/officeDocument/2006/relationships/hyperlink" Target="http://www.konkoly.hu/cgi-bin/IBVS?795" TargetMode="External"/><Relationship Id="rId98" Type="http://schemas.openxmlformats.org/officeDocument/2006/relationships/hyperlink" Target="http://www.konkoly.hu/cgi-bin/IBVS?795" TargetMode="External"/><Relationship Id="rId121" Type="http://schemas.openxmlformats.org/officeDocument/2006/relationships/hyperlink" Target="http://www.bav-astro.de/sfs/BAVM_link.php?BAVMnr=131" TargetMode="External"/><Relationship Id="rId142" Type="http://schemas.openxmlformats.org/officeDocument/2006/relationships/hyperlink" Target="http://www.konkoly.hu/cgi-bin/IBVS?5741" TargetMode="External"/><Relationship Id="rId163" Type="http://schemas.openxmlformats.org/officeDocument/2006/relationships/hyperlink" Target="http://www.bav-astro.de/sfs/BAVM_link.php?BAVMnr=231" TargetMode="External"/><Relationship Id="rId3" Type="http://schemas.openxmlformats.org/officeDocument/2006/relationships/hyperlink" Target="http://www.bav-astro.de/sfs/BAVM_link.php?BAVMnr=8" TargetMode="External"/><Relationship Id="rId25" Type="http://schemas.openxmlformats.org/officeDocument/2006/relationships/hyperlink" Target="http://www.bav-astro.de/sfs/BAVM_link.php?BAVMnr=13" TargetMode="External"/><Relationship Id="rId46" Type="http://schemas.openxmlformats.org/officeDocument/2006/relationships/hyperlink" Target="http://www.bav-astro.de/sfs/BAVM_link.php?BAVMnr=18" TargetMode="External"/><Relationship Id="rId67" Type="http://schemas.openxmlformats.org/officeDocument/2006/relationships/hyperlink" Target="http://www.konkoly.hu/cgi-bin/IBVS?299" TargetMode="External"/><Relationship Id="rId116" Type="http://schemas.openxmlformats.org/officeDocument/2006/relationships/hyperlink" Target="http://vsolj.cetus-net.org/no47.pdf" TargetMode="External"/><Relationship Id="rId137" Type="http://schemas.openxmlformats.org/officeDocument/2006/relationships/hyperlink" Target="http://www.bav-astro.de/sfs/BAVM_link.php?BAVMnr=179" TargetMode="External"/><Relationship Id="rId158" Type="http://schemas.openxmlformats.org/officeDocument/2006/relationships/hyperlink" Target="http://vsolj.cetus-net.org/no48.pdf" TargetMode="External"/><Relationship Id="rId20" Type="http://schemas.openxmlformats.org/officeDocument/2006/relationships/hyperlink" Target="http://www.bav-astro.de/sfs/BAVM_link.php?BAVMnr=12" TargetMode="External"/><Relationship Id="rId41" Type="http://schemas.openxmlformats.org/officeDocument/2006/relationships/hyperlink" Target="http://www.bav-astro.de/sfs/BAVM_link.php?BAVMnr=18" TargetMode="External"/><Relationship Id="rId62" Type="http://schemas.openxmlformats.org/officeDocument/2006/relationships/hyperlink" Target="http://www.konkoly.hu/cgi-bin/IBVS?221" TargetMode="External"/><Relationship Id="rId83" Type="http://schemas.openxmlformats.org/officeDocument/2006/relationships/hyperlink" Target="http://www.konkoly.hu/cgi-bin/IBVS?795" TargetMode="External"/><Relationship Id="rId88" Type="http://schemas.openxmlformats.org/officeDocument/2006/relationships/hyperlink" Target="http://www.konkoly.hu/cgi-bin/IBVS?795" TargetMode="External"/><Relationship Id="rId111" Type="http://schemas.openxmlformats.org/officeDocument/2006/relationships/hyperlink" Target="http://www.bav-astro.de/sfs/BAVM_link.php?BAVMnr=34" TargetMode="External"/><Relationship Id="rId132" Type="http://schemas.openxmlformats.org/officeDocument/2006/relationships/hyperlink" Target="http://www.bav-astro.de/sfs/BAVM_link.php?BAVMnr=172" TargetMode="External"/><Relationship Id="rId153" Type="http://schemas.openxmlformats.org/officeDocument/2006/relationships/hyperlink" Target="http://www.konkoly.hu/cgi-bin/IBVS?59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191"/>
  <sheetViews>
    <sheetView tabSelected="1" workbookViewId="0">
      <pane xSplit="13" ySplit="22" topLeftCell="N1033" activePane="bottomRight" state="frozen"/>
      <selection pane="topRight" activeCell="N1" sqref="N1"/>
      <selection pane="bottomLeft" activeCell="A23" sqref="A23"/>
      <selection pane="bottomRight" activeCell="F9" sqref="F9"/>
    </sheetView>
  </sheetViews>
  <sheetFormatPr defaultColWidth="10.28515625" defaultRowHeight="12.95" customHeight="1" x14ac:dyDescent="0.2"/>
  <cols>
    <col min="1" max="1" width="18.140625" style="48" customWidth="1"/>
    <col min="2" max="2" width="5.140625" style="48" customWidth="1"/>
    <col min="3" max="3" width="11.85546875" style="48" customWidth="1"/>
    <col min="4" max="4" width="9.42578125" style="48" customWidth="1"/>
    <col min="5" max="5" width="11.42578125" style="48" customWidth="1"/>
    <col min="6" max="6" width="16.85546875" style="48" customWidth="1"/>
    <col min="7" max="7" width="8.140625" style="48" customWidth="1"/>
    <col min="8" max="14" width="8.5703125" style="48" customWidth="1"/>
    <col min="15" max="15" width="8" style="48" customWidth="1"/>
    <col min="16" max="16" width="7.7109375" style="48" customWidth="1"/>
    <col min="17" max="17" width="9.85546875" style="48" customWidth="1"/>
    <col min="18" max="18" width="9.140625" style="48" customWidth="1"/>
    <col min="19" max="16384" width="10.28515625" style="48"/>
  </cols>
  <sheetData>
    <row r="1" spans="1:19" customFormat="1" ht="20.25" x14ac:dyDescent="0.3">
      <c r="A1" s="1" t="s">
        <v>1165</v>
      </c>
    </row>
    <row r="2" spans="1:19" ht="12.95" customHeight="1" x14ac:dyDescent="0.2">
      <c r="A2" s="48" t="s">
        <v>1132</v>
      </c>
      <c r="B2" s="143" t="s">
        <v>2381</v>
      </c>
    </row>
    <row r="3" spans="1:19" ht="12.95" customHeight="1" thickBot="1" x14ac:dyDescent="0.25"/>
    <row r="4" spans="1:19" ht="12.95" customHeight="1" thickTop="1" thickBot="1" x14ac:dyDescent="0.25">
      <c r="A4" s="59" t="s">
        <v>1108</v>
      </c>
      <c r="C4" s="41">
        <v>42714.462699999996</v>
      </c>
      <c r="D4" s="42">
        <v>1.3668738</v>
      </c>
    </row>
    <row r="5" spans="1:19" ht="12.95" customHeight="1" thickTop="1" x14ac:dyDescent="0.2">
      <c r="A5" s="64" t="s">
        <v>1172</v>
      </c>
      <c r="C5" s="65">
        <v>-9.5</v>
      </c>
      <c r="D5" s="48" t="s">
        <v>1173</v>
      </c>
    </row>
    <row r="6" spans="1:19" ht="12.95" customHeight="1" x14ac:dyDescent="0.2">
      <c r="A6" s="59" t="s">
        <v>1109</v>
      </c>
    </row>
    <row r="7" spans="1:19" ht="12.95" customHeight="1" x14ac:dyDescent="0.2">
      <c r="A7" s="48" t="s">
        <v>1110</v>
      </c>
      <c r="C7" s="48">
        <v>52140.487000000001</v>
      </c>
      <c r="D7" s="143" t="s">
        <v>2380</v>
      </c>
      <c r="E7" s="48">
        <v>42714.462699999996</v>
      </c>
    </row>
    <row r="8" spans="1:19" ht="12.95" customHeight="1" x14ac:dyDescent="0.2">
      <c r="A8" s="48" t="s">
        <v>1111</v>
      </c>
      <c r="C8" s="48">
        <v>1.36689167</v>
      </c>
      <c r="D8" s="143" t="s">
        <v>2380</v>
      </c>
      <c r="E8" s="48">
        <v>1.3668738</v>
      </c>
    </row>
    <row r="9" spans="1:19" ht="12.95" customHeight="1" x14ac:dyDescent="0.2">
      <c r="A9" s="68" t="s">
        <v>1179</v>
      </c>
      <c r="B9" s="69">
        <v>760</v>
      </c>
      <c r="C9" s="70" t="str">
        <f>"F"&amp;B9</f>
        <v>F760</v>
      </c>
      <c r="D9" s="71" t="str">
        <f>"G"&amp;B9</f>
        <v>G760</v>
      </c>
    </row>
    <row r="10" spans="1:19" ht="12.95" customHeight="1" thickBot="1" x14ac:dyDescent="0.25">
      <c r="C10" s="73" t="s">
        <v>1128</v>
      </c>
      <c r="D10" s="73" t="s">
        <v>1129</v>
      </c>
    </row>
    <row r="11" spans="1:19" ht="12.95" customHeight="1" x14ac:dyDescent="0.2">
      <c r="A11" s="48" t="s">
        <v>1124</v>
      </c>
      <c r="C11" s="71">
        <f ca="1">INTERCEPT(INDIRECT($D$9):G981,INDIRECT($C$9):F981)</f>
        <v>4.3648463381881194E-3</v>
      </c>
      <c r="D11" s="53"/>
    </row>
    <row r="12" spans="1:19" ht="12.95" customHeight="1" x14ac:dyDescent="0.2">
      <c r="A12" s="48" t="s">
        <v>1125</v>
      </c>
      <c r="C12" s="71">
        <f ca="1">SLOPE(INDIRECT($D$9):G981,INDIRECT($C$9):F981)</f>
        <v>-2.5609019045720276E-6</v>
      </c>
      <c r="D12" s="53"/>
      <c r="E12" s="155" t="s">
        <v>2376</v>
      </c>
      <c r="F12" s="160" t="s">
        <v>2379</v>
      </c>
    </row>
    <row r="13" spans="1:19" ht="12.95" customHeight="1" x14ac:dyDescent="0.2">
      <c r="A13" s="48" t="s">
        <v>1127</v>
      </c>
      <c r="C13" s="53" t="s">
        <v>1122</v>
      </c>
      <c r="E13" s="156" t="s">
        <v>1186</v>
      </c>
      <c r="F13" s="157">
        <v>1</v>
      </c>
      <c r="R13" s="48" t="s">
        <v>1157</v>
      </c>
      <c r="S13" s="48">
        <v>0.2</v>
      </c>
    </row>
    <row r="14" spans="1:19" ht="12.95" customHeight="1" x14ac:dyDescent="0.2">
      <c r="E14" s="156" t="s">
        <v>1174</v>
      </c>
      <c r="F14" s="158">
        <f ca="1">NOW()+15018.5+$C$5/24</f>
        <v>60574.682633564815</v>
      </c>
      <c r="R14" s="48" t="s">
        <v>1190</v>
      </c>
      <c r="S14" s="48">
        <v>0.1</v>
      </c>
    </row>
    <row r="15" spans="1:19" ht="12.95" customHeight="1" x14ac:dyDescent="0.2">
      <c r="A15" s="81" t="s">
        <v>1126</v>
      </c>
      <c r="C15" s="82">
        <f ca="1">(C7+C11)+(C8+C12)*INT(MAX(F21:F3514))</f>
        <v>60218.805999616088</v>
      </c>
      <c r="E15" s="156" t="s">
        <v>1187</v>
      </c>
      <c r="F15" s="158">
        <f ca="1">ROUND(2*($F$14-$C$7)/$C$8,0)/2+$F$13</f>
        <v>6171.5</v>
      </c>
      <c r="R15" s="48" t="s">
        <v>1211</v>
      </c>
      <c r="S15" s="48">
        <v>1</v>
      </c>
    </row>
    <row r="16" spans="1:19" ht="12.95" customHeight="1" x14ac:dyDescent="0.2">
      <c r="A16" s="59" t="s">
        <v>1112</v>
      </c>
      <c r="C16" s="85">
        <f ca="1">+C8+C12</f>
        <v>1.3668891090980955</v>
      </c>
      <c r="E16" s="156" t="s">
        <v>1175</v>
      </c>
      <c r="F16" s="158">
        <f ca="1">ROUND(2*($F$14-$C$15)/$C$16,0)/2+$F$13</f>
        <v>261.5</v>
      </c>
      <c r="R16" s="48" t="s">
        <v>1209</v>
      </c>
      <c r="S16" s="48">
        <v>1</v>
      </c>
    </row>
    <row r="17" spans="1:21" ht="12.95" customHeight="1" thickBot="1" x14ac:dyDescent="0.25">
      <c r="A17" s="83" t="s">
        <v>1170</v>
      </c>
      <c r="C17" s="48">
        <f>COUNT(C21:C2172)</f>
        <v>1031</v>
      </c>
      <c r="E17" s="156" t="s">
        <v>2377</v>
      </c>
      <c r="F17" s="161">
        <f ca="1">+$C$15+$C$16*$F$16-15018.5-$C$5/24</f>
        <v>45558.143334978573</v>
      </c>
    </row>
    <row r="18" spans="1:21" ht="12.95" customHeight="1" thickTop="1" thickBot="1" x14ac:dyDescent="0.25">
      <c r="A18" s="59" t="s">
        <v>1113</v>
      </c>
      <c r="C18" s="41">
        <f ca="1">+C15</f>
        <v>60218.805999616088</v>
      </c>
      <c r="D18" s="154">
        <f ca="1">+C16</f>
        <v>1.3668891090980955</v>
      </c>
      <c r="E18" s="159" t="s">
        <v>2378</v>
      </c>
      <c r="F18" s="162">
        <f ca="1">+($C$15+$C$16*$F$16)-($C$16/2)-15018.5-$C$5/24</f>
        <v>45557.459890424027</v>
      </c>
    </row>
    <row r="19" spans="1:21" ht="12.95" customHeight="1" thickTop="1" x14ac:dyDescent="0.2">
      <c r="E19" s="83"/>
      <c r="F19" s="91"/>
    </row>
    <row r="20" spans="1:21" ht="12.95" customHeight="1" thickBot="1" x14ac:dyDescent="0.25">
      <c r="A20" s="73" t="s">
        <v>1114</v>
      </c>
      <c r="B20" s="73" t="s">
        <v>1115</v>
      </c>
      <c r="C20" s="73" t="s">
        <v>1116</v>
      </c>
      <c r="D20" s="73" t="s">
        <v>1121</v>
      </c>
      <c r="E20" s="73" t="s">
        <v>1117</v>
      </c>
      <c r="F20" s="73" t="s">
        <v>1118</v>
      </c>
      <c r="G20" s="73" t="s">
        <v>1119</v>
      </c>
      <c r="H20" s="93" t="s">
        <v>1157</v>
      </c>
      <c r="I20" s="93" t="s">
        <v>1190</v>
      </c>
      <c r="J20" s="93" t="s">
        <v>1211</v>
      </c>
      <c r="K20" s="93" t="s">
        <v>1209</v>
      </c>
      <c r="L20" s="93" t="s">
        <v>951</v>
      </c>
      <c r="M20" s="93" t="s">
        <v>952</v>
      </c>
      <c r="N20" s="93" t="s">
        <v>953</v>
      </c>
      <c r="O20" s="93" t="s">
        <v>1131</v>
      </c>
      <c r="P20" s="94" t="s">
        <v>1130</v>
      </c>
      <c r="Q20" s="73" t="s">
        <v>1123</v>
      </c>
      <c r="S20" s="94" t="s">
        <v>958</v>
      </c>
      <c r="U20" s="95" t="s">
        <v>950</v>
      </c>
    </row>
    <row r="21" spans="1:21" ht="12.95" customHeight="1" x14ac:dyDescent="0.2">
      <c r="A21" s="98" t="s">
        <v>1223</v>
      </c>
      <c r="B21" s="99" t="s">
        <v>1142</v>
      </c>
      <c r="C21" s="98">
        <v>25404.416000000001</v>
      </c>
      <c r="D21" s="98" t="s">
        <v>1190</v>
      </c>
      <c r="E21" s="4">
        <f t="shared" ref="E21:E84" si="0">+(C21-C$7)/C$8</f>
        <v>-19559.758528633069</v>
      </c>
      <c r="F21" s="48">
        <f t="shared" ref="F21:F84" si="1">ROUND(2*E21,0)/2</f>
        <v>-19560</v>
      </c>
      <c r="G21" s="48">
        <f t="shared" ref="G21:G52" si="2">+C21-(C$7+F21*C$8)</f>
        <v>0.3300651999998081</v>
      </c>
      <c r="I21" s="48">
        <f t="shared" ref="I21:I42" si="3">G21</f>
        <v>0.3300651999998081</v>
      </c>
      <c r="Q21" s="100">
        <f t="shared" ref="Q21:Q84" si="4">+C21-15018.5</f>
        <v>10385.916000000001</v>
      </c>
      <c r="S21" s="53">
        <f t="shared" ref="S21:S42" si="5">S$14</f>
        <v>0.1</v>
      </c>
    </row>
    <row r="22" spans="1:21" ht="12.95" customHeight="1" x14ac:dyDescent="0.2">
      <c r="A22" s="98" t="s">
        <v>1223</v>
      </c>
      <c r="B22" s="99" t="s">
        <v>1142</v>
      </c>
      <c r="C22" s="98">
        <v>25419.451000000001</v>
      </c>
      <c r="D22" s="98" t="s">
        <v>1190</v>
      </c>
      <c r="E22" s="4">
        <f t="shared" si="0"/>
        <v>-19548.759120025949</v>
      </c>
      <c r="F22" s="48">
        <f t="shared" si="1"/>
        <v>-19549</v>
      </c>
      <c r="G22" s="48">
        <f t="shared" si="2"/>
        <v>0.32925682999848505</v>
      </c>
      <c r="I22" s="48">
        <f t="shared" si="3"/>
        <v>0.32925682999848505</v>
      </c>
      <c r="Q22" s="100">
        <f t="shared" si="4"/>
        <v>10400.951000000001</v>
      </c>
      <c r="S22" s="53">
        <f t="shared" si="5"/>
        <v>0.1</v>
      </c>
    </row>
    <row r="23" spans="1:21" ht="12.95" customHeight="1" x14ac:dyDescent="0.2">
      <c r="A23" s="98" t="s">
        <v>1223</v>
      </c>
      <c r="B23" s="99" t="s">
        <v>1142</v>
      </c>
      <c r="C23" s="98">
        <v>25423.54</v>
      </c>
      <c r="D23" s="98" t="s">
        <v>1190</v>
      </c>
      <c r="E23" s="4">
        <f t="shared" si="0"/>
        <v>-19545.767661309987</v>
      </c>
      <c r="F23" s="48">
        <f t="shared" si="1"/>
        <v>-19546</v>
      </c>
      <c r="G23" s="48">
        <f t="shared" si="2"/>
        <v>0.31758181999975932</v>
      </c>
      <c r="I23" s="48">
        <f t="shared" si="3"/>
        <v>0.31758181999975932</v>
      </c>
      <c r="Q23" s="100">
        <f t="shared" si="4"/>
        <v>10405.040000000001</v>
      </c>
      <c r="S23" s="53">
        <f t="shared" si="5"/>
        <v>0.1</v>
      </c>
    </row>
    <row r="24" spans="1:21" ht="12.95" customHeight="1" x14ac:dyDescent="0.2">
      <c r="A24" s="98" t="s">
        <v>1223</v>
      </c>
      <c r="B24" s="99" t="s">
        <v>1142</v>
      </c>
      <c r="C24" s="98">
        <v>25475.5</v>
      </c>
      <c r="D24" s="98" t="s">
        <v>1190</v>
      </c>
      <c r="E24" s="4">
        <f t="shared" si="0"/>
        <v>-19507.754407487173</v>
      </c>
      <c r="F24" s="48">
        <f t="shared" si="1"/>
        <v>-19508</v>
      </c>
      <c r="G24" s="48">
        <f t="shared" si="2"/>
        <v>0.33569835999878705</v>
      </c>
      <c r="I24" s="48">
        <f t="shared" si="3"/>
        <v>0.33569835999878705</v>
      </c>
      <c r="Q24" s="100">
        <f t="shared" si="4"/>
        <v>10457</v>
      </c>
      <c r="S24" s="53">
        <f t="shared" si="5"/>
        <v>0.1</v>
      </c>
    </row>
    <row r="25" spans="1:21" ht="12.95" customHeight="1" x14ac:dyDescent="0.2">
      <c r="A25" s="98" t="s">
        <v>1238</v>
      </c>
      <c r="B25" s="99" t="s">
        <v>1142</v>
      </c>
      <c r="C25" s="98">
        <v>25486.424999999999</v>
      </c>
      <c r="D25" s="98" t="s">
        <v>1190</v>
      </c>
      <c r="E25" s="4">
        <f t="shared" si="0"/>
        <v>-19499.76182092031</v>
      </c>
      <c r="F25" s="48">
        <f t="shared" si="1"/>
        <v>-19500</v>
      </c>
      <c r="G25" s="48">
        <f t="shared" si="2"/>
        <v>0.32556499999918742</v>
      </c>
      <c r="I25" s="48">
        <f t="shared" si="3"/>
        <v>0.32556499999918742</v>
      </c>
      <c r="Q25" s="100">
        <f t="shared" si="4"/>
        <v>10467.924999999999</v>
      </c>
      <c r="S25" s="53">
        <f t="shared" si="5"/>
        <v>0.1</v>
      </c>
    </row>
    <row r="26" spans="1:21" ht="12.95" customHeight="1" x14ac:dyDescent="0.2">
      <c r="A26" s="98" t="s">
        <v>1238</v>
      </c>
      <c r="B26" s="99" t="s">
        <v>1142</v>
      </c>
      <c r="C26" s="98">
        <v>25497.361000000001</v>
      </c>
      <c r="D26" s="98" t="s">
        <v>1190</v>
      </c>
      <c r="E26" s="4">
        <f t="shared" si="0"/>
        <v>-19491.76118689786</v>
      </c>
      <c r="F26" s="48">
        <f t="shared" si="1"/>
        <v>-19492</v>
      </c>
      <c r="G26" s="48">
        <f t="shared" si="2"/>
        <v>0.3264316399981908</v>
      </c>
      <c r="I26" s="48">
        <f t="shared" si="3"/>
        <v>0.3264316399981908</v>
      </c>
      <c r="Q26" s="100">
        <f t="shared" si="4"/>
        <v>10478.861000000001</v>
      </c>
      <c r="S26" s="53">
        <f t="shared" si="5"/>
        <v>0.1</v>
      </c>
    </row>
    <row r="27" spans="1:21" ht="12.95" customHeight="1" x14ac:dyDescent="0.2">
      <c r="A27" s="98" t="s">
        <v>1223</v>
      </c>
      <c r="B27" s="99" t="s">
        <v>1142</v>
      </c>
      <c r="C27" s="98">
        <v>25501.456999999999</v>
      </c>
      <c r="D27" s="98" t="s">
        <v>1190</v>
      </c>
      <c r="E27" s="4">
        <f t="shared" si="0"/>
        <v>-19488.764607073801</v>
      </c>
      <c r="F27" s="48">
        <f t="shared" si="1"/>
        <v>-19489</v>
      </c>
      <c r="G27" s="48">
        <f t="shared" si="2"/>
        <v>0.32175662999725319</v>
      </c>
      <c r="I27" s="48">
        <f t="shared" si="3"/>
        <v>0.32175662999725319</v>
      </c>
      <c r="Q27" s="100">
        <f t="shared" si="4"/>
        <v>10482.956999999999</v>
      </c>
      <c r="S27" s="53">
        <f t="shared" si="5"/>
        <v>0.1</v>
      </c>
    </row>
    <row r="28" spans="1:21" ht="12.95" customHeight="1" x14ac:dyDescent="0.2">
      <c r="A28" s="98" t="s">
        <v>1238</v>
      </c>
      <c r="B28" s="99" t="s">
        <v>1142</v>
      </c>
      <c r="C28" s="98">
        <v>25501.460999999999</v>
      </c>
      <c r="D28" s="98" t="s">
        <v>1190</v>
      </c>
      <c r="E28" s="4">
        <f t="shared" si="0"/>
        <v>-19488.761680726315</v>
      </c>
      <c r="F28" s="48">
        <f t="shared" si="1"/>
        <v>-19489</v>
      </c>
      <c r="G28" s="48">
        <f t="shared" si="2"/>
        <v>0.32575662999806809</v>
      </c>
      <c r="I28" s="48">
        <f t="shared" si="3"/>
        <v>0.32575662999806809</v>
      </c>
      <c r="Q28" s="100">
        <f t="shared" si="4"/>
        <v>10482.960999999999</v>
      </c>
      <c r="S28" s="53">
        <f t="shared" si="5"/>
        <v>0.1</v>
      </c>
    </row>
    <row r="29" spans="1:21" ht="12.95" customHeight="1" x14ac:dyDescent="0.2">
      <c r="A29" s="98" t="s">
        <v>1223</v>
      </c>
      <c r="B29" s="99" t="s">
        <v>1142</v>
      </c>
      <c r="C29" s="98">
        <v>25512.399000000001</v>
      </c>
      <c r="D29" s="98" t="s">
        <v>1190</v>
      </c>
      <c r="E29" s="4">
        <f t="shared" si="0"/>
        <v>-19480.759583530125</v>
      </c>
      <c r="F29" s="48">
        <f t="shared" si="1"/>
        <v>-19481</v>
      </c>
      <c r="G29" s="48">
        <f t="shared" si="2"/>
        <v>0.32862327000111691</v>
      </c>
      <c r="I29" s="48">
        <f t="shared" si="3"/>
        <v>0.32862327000111691</v>
      </c>
      <c r="Q29" s="100">
        <f t="shared" si="4"/>
        <v>10493.899000000001</v>
      </c>
      <c r="S29" s="53">
        <f t="shared" si="5"/>
        <v>0.1</v>
      </c>
    </row>
    <row r="30" spans="1:21" ht="12.95" customHeight="1" x14ac:dyDescent="0.2">
      <c r="A30" s="98" t="s">
        <v>1223</v>
      </c>
      <c r="B30" s="99" t="s">
        <v>1142</v>
      </c>
      <c r="C30" s="98">
        <v>25523.339</v>
      </c>
      <c r="D30" s="98" t="s">
        <v>1190</v>
      </c>
      <c r="E30" s="4">
        <f t="shared" si="0"/>
        <v>-19472.756023160196</v>
      </c>
      <c r="F30" s="48">
        <f t="shared" si="1"/>
        <v>-19473</v>
      </c>
      <c r="G30" s="48">
        <f t="shared" si="2"/>
        <v>0.33348990999729722</v>
      </c>
      <c r="I30" s="48">
        <f t="shared" si="3"/>
        <v>0.33348990999729722</v>
      </c>
      <c r="Q30" s="100">
        <f t="shared" si="4"/>
        <v>10504.839</v>
      </c>
      <c r="S30" s="53">
        <f t="shared" si="5"/>
        <v>0.1</v>
      </c>
    </row>
    <row r="31" spans="1:21" ht="12.95" customHeight="1" x14ac:dyDescent="0.2">
      <c r="A31" s="98" t="s">
        <v>1223</v>
      </c>
      <c r="B31" s="99" t="s">
        <v>1142</v>
      </c>
      <c r="C31" s="98">
        <v>25624.484</v>
      </c>
      <c r="D31" s="98" t="s">
        <v>1190</v>
      </c>
      <c r="E31" s="4">
        <f t="shared" si="0"/>
        <v>-19398.759669081897</v>
      </c>
      <c r="F31" s="48">
        <f t="shared" si="1"/>
        <v>-19399</v>
      </c>
      <c r="G31" s="48">
        <f t="shared" si="2"/>
        <v>0.32850632999907248</v>
      </c>
      <c r="I31" s="48">
        <f t="shared" si="3"/>
        <v>0.32850632999907248</v>
      </c>
      <c r="Q31" s="100">
        <f t="shared" si="4"/>
        <v>10605.984</v>
      </c>
      <c r="S31" s="53">
        <f t="shared" si="5"/>
        <v>0.1</v>
      </c>
    </row>
    <row r="32" spans="1:21" ht="12.95" customHeight="1" x14ac:dyDescent="0.2">
      <c r="A32" s="98" t="s">
        <v>1259</v>
      </c>
      <c r="B32" s="99" t="s">
        <v>1142</v>
      </c>
      <c r="C32" s="98">
        <v>25687.352999999999</v>
      </c>
      <c r="D32" s="98" t="s">
        <v>1190</v>
      </c>
      <c r="E32" s="4">
        <f t="shared" si="0"/>
        <v>-19352.765534082158</v>
      </c>
      <c r="F32" s="48">
        <f t="shared" si="1"/>
        <v>-19353</v>
      </c>
      <c r="G32" s="48">
        <f t="shared" si="2"/>
        <v>0.32048950999887893</v>
      </c>
      <c r="I32" s="48">
        <f t="shared" si="3"/>
        <v>0.32048950999887893</v>
      </c>
      <c r="Q32" s="100">
        <f t="shared" si="4"/>
        <v>10668.852999999999</v>
      </c>
      <c r="S32" s="53">
        <f t="shared" si="5"/>
        <v>0.1</v>
      </c>
    </row>
    <row r="33" spans="1:19" ht="12.95" customHeight="1" x14ac:dyDescent="0.2">
      <c r="A33" s="98" t="s">
        <v>1262</v>
      </c>
      <c r="B33" s="99" t="s">
        <v>1142</v>
      </c>
      <c r="C33" s="98">
        <v>25732.46</v>
      </c>
      <c r="D33" s="98" t="s">
        <v>1190</v>
      </c>
      <c r="E33" s="4">
        <f t="shared" si="0"/>
        <v>-19319.765845087051</v>
      </c>
      <c r="F33" s="48">
        <f t="shared" si="1"/>
        <v>-19320</v>
      </c>
      <c r="G33" s="48">
        <f t="shared" si="2"/>
        <v>0.3200643999989552</v>
      </c>
      <c r="I33" s="48">
        <f t="shared" si="3"/>
        <v>0.3200643999989552</v>
      </c>
      <c r="Q33" s="100">
        <f t="shared" si="4"/>
        <v>10713.96</v>
      </c>
      <c r="S33" s="53">
        <f t="shared" si="5"/>
        <v>0.1</v>
      </c>
    </row>
    <row r="34" spans="1:19" ht="12.95" customHeight="1" x14ac:dyDescent="0.2">
      <c r="A34" s="98" t="s">
        <v>1238</v>
      </c>
      <c r="B34" s="99" t="s">
        <v>1142</v>
      </c>
      <c r="C34" s="98">
        <v>25900.59</v>
      </c>
      <c r="D34" s="98" t="s">
        <v>1190</v>
      </c>
      <c r="E34" s="4">
        <f t="shared" si="0"/>
        <v>-19196.764144447527</v>
      </c>
      <c r="F34" s="48">
        <f t="shared" si="1"/>
        <v>-19197</v>
      </c>
      <c r="G34" s="48">
        <f t="shared" si="2"/>
        <v>0.32238899000003585</v>
      </c>
      <c r="I34" s="48">
        <f t="shared" si="3"/>
        <v>0.32238899000003585</v>
      </c>
      <c r="Q34" s="100">
        <f t="shared" si="4"/>
        <v>10882.09</v>
      </c>
      <c r="S34" s="53">
        <f t="shared" si="5"/>
        <v>0.1</v>
      </c>
    </row>
    <row r="35" spans="1:19" ht="12.95" customHeight="1" x14ac:dyDescent="0.2">
      <c r="A35" s="98" t="s">
        <v>1238</v>
      </c>
      <c r="B35" s="99" t="s">
        <v>1142</v>
      </c>
      <c r="C35" s="98">
        <v>25966.191999999999</v>
      </c>
      <c r="D35" s="98" t="s">
        <v>1190</v>
      </c>
      <c r="E35" s="4">
        <f t="shared" si="0"/>
        <v>-19148.770582529047</v>
      </c>
      <c r="F35" s="48">
        <f t="shared" si="1"/>
        <v>-19149</v>
      </c>
      <c r="G35" s="48">
        <f t="shared" si="2"/>
        <v>0.31358882999847992</v>
      </c>
      <c r="I35" s="48">
        <f t="shared" si="3"/>
        <v>0.31358882999847992</v>
      </c>
      <c r="Q35" s="100">
        <f t="shared" si="4"/>
        <v>10947.691999999999</v>
      </c>
      <c r="S35" s="53">
        <f t="shared" si="5"/>
        <v>0.1</v>
      </c>
    </row>
    <row r="36" spans="1:19" ht="12.95" customHeight="1" x14ac:dyDescent="0.2">
      <c r="A36" s="98" t="s">
        <v>1238</v>
      </c>
      <c r="B36" s="99" t="s">
        <v>1142</v>
      </c>
      <c r="C36" s="98">
        <v>26693.361000000001</v>
      </c>
      <c r="D36" s="98" t="s">
        <v>1190</v>
      </c>
      <c r="E36" s="4">
        <f t="shared" si="0"/>
        <v>-18616.78328905172</v>
      </c>
      <c r="F36" s="48">
        <f t="shared" si="1"/>
        <v>-18617</v>
      </c>
      <c r="G36" s="48">
        <f t="shared" si="2"/>
        <v>0.29622038999877986</v>
      </c>
      <c r="I36" s="48">
        <f t="shared" si="3"/>
        <v>0.29622038999877986</v>
      </c>
      <c r="Q36" s="100">
        <f t="shared" si="4"/>
        <v>11674.861000000001</v>
      </c>
      <c r="S36" s="53">
        <f t="shared" si="5"/>
        <v>0.1</v>
      </c>
    </row>
    <row r="37" spans="1:19" ht="12.95" customHeight="1" x14ac:dyDescent="0.2">
      <c r="A37" s="98" t="s">
        <v>1275</v>
      </c>
      <c r="B37" s="99" t="s">
        <v>1142</v>
      </c>
      <c r="C37" s="98">
        <v>27416.428</v>
      </c>
      <c r="D37" s="98" t="s">
        <v>1190</v>
      </c>
      <c r="E37" s="4">
        <f t="shared" si="0"/>
        <v>-18087.796964919686</v>
      </c>
      <c r="F37" s="48">
        <f t="shared" si="1"/>
        <v>-18088</v>
      </c>
      <c r="G37" s="48">
        <f t="shared" si="2"/>
        <v>0.27752695999879506</v>
      </c>
      <c r="I37" s="48">
        <f t="shared" si="3"/>
        <v>0.27752695999879506</v>
      </c>
      <c r="Q37" s="100">
        <f t="shared" si="4"/>
        <v>12397.928</v>
      </c>
      <c r="S37" s="53">
        <f t="shared" si="5"/>
        <v>0.1</v>
      </c>
    </row>
    <row r="38" spans="1:19" ht="12.95" customHeight="1" x14ac:dyDescent="0.2">
      <c r="A38" s="98" t="s">
        <v>1280</v>
      </c>
      <c r="B38" s="99" t="s">
        <v>1142</v>
      </c>
      <c r="C38" s="98">
        <v>28438.843499999999</v>
      </c>
      <c r="D38" s="98" t="s">
        <v>1190</v>
      </c>
      <c r="E38" s="4">
        <f t="shared" si="0"/>
        <v>-17339.811208301533</v>
      </c>
      <c r="F38" s="48">
        <f t="shared" si="1"/>
        <v>-17340</v>
      </c>
      <c r="G38" s="48">
        <f t="shared" si="2"/>
        <v>0.25805779999791412</v>
      </c>
      <c r="I38" s="48">
        <f t="shared" si="3"/>
        <v>0.25805779999791412</v>
      </c>
      <c r="Q38" s="100">
        <f t="shared" si="4"/>
        <v>13420.343499999999</v>
      </c>
      <c r="S38" s="53">
        <f t="shared" si="5"/>
        <v>0.1</v>
      </c>
    </row>
    <row r="39" spans="1:19" ht="12.95" customHeight="1" x14ac:dyDescent="0.2">
      <c r="A39" s="98" t="s">
        <v>1285</v>
      </c>
      <c r="B39" s="99" t="s">
        <v>1142</v>
      </c>
      <c r="C39" s="98">
        <v>29499.518</v>
      </c>
      <c r="D39" s="98" t="s">
        <v>1190</v>
      </c>
      <c r="E39" s="4">
        <f t="shared" si="0"/>
        <v>-16563.835669581629</v>
      </c>
      <c r="F39" s="48">
        <f t="shared" si="1"/>
        <v>-16564</v>
      </c>
      <c r="G39" s="48">
        <f t="shared" si="2"/>
        <v>0.2246218799991766</v>
      </c>
      <c r="I39" s="48">
        <f t="shared" si="3"/>
        <v>0.2246218799991766</v>
      </c>
      <c r="Q39" s="100">
        <f t="shared" si="4"/>
        <v>14481.018</v>
      </c>
      <c r="S39" s="53">
        <f t="shared" si="5"/>
        <v>0.1</v>
      </c>
    </row>
    <row r="40" spans="1:19" ht="12.95" customHeight="1" x14ac:dyDescent="0.2">
      <c r="A40" s="98" t="s">
        <v>1290</v>
      </c>
      <c r="B40" s="99" t="s">
        <v>1142</v>
      </c>
      <c r="C40" s="98">
        <v>30755.678</v>
      </c>
      <c r="D40" s="98" t="s">
        <v>1190</v>
      </c>
      <c r="E40" s="4">
        <f t="shared" si="0"/>
        <v>-15644.845505569583</v>
      </c>
      <c r="F40" s="48">
        <f t="shared" si="1"/>
        <v>-15645</v>
      </c>
      <c r="G40" s="48">
        <f t="shared" si="2"/>
        <v>0.21117714999854797</v>
      </c>
      <c r="I40" s="48">
        <f t="shared" si="3"/>
        <v>0.21117714999854797</v>
      </c>
      <c r="Q40" s="100">
        <f t="shared" si="4"/>
        <v>15737.178</v>
      </c>
      <c r="S40" s="53">
        <f t="shared" si="5"/>
        <v>0.1</v>
      </c>
    </row>
    <row r="41" spans="1:19" ht="12.95" customHeight="1" x14ac:dyDescent="0.2">
      <c r="A41" s="98" t="s">
        <v>1285</v>
      </c>
      <c r="B41" s="99" t="s">
        <v>1142</v>
      </c>
      <c r="C41" s="98">
        <v>31701.536</v>
      </c>
      <c r="D41" s="98" t="s">
        <v>1190</v>
      </c>
      <c r="E41" s="4">
        <f t="shared" si="0"/>
        <v>-14952.868210836343</v>
      </c>
      <c r="F41" s="48">
        <f t="shared" si="1"/>
        <v>-14953</v>
      </c>
      <c r="G41" s="48">
        <f t="shared" si="2"/>
        <v>0.18014150999806589</v>
      </c>
      <c r="I41" s="48">
        <f t="shared" si="3"/>
        <v>0.18014150999806589</v>
      </c>
      <c r="Q41" s="100">
        <f t="shared" si="4"/>
        <v>16683.036</v>
      </c>
      <c r="S41" s="53">
        <f t="shared" si="5"/>
        <v>0.1</v>
      </c>
    </row>
    <row r="42" spans="1:19" ht="12.95" customHeight="1" x14ac:dyDescent="0.2">
      <c r="A42" s="98" t="s">
        <v>1285</v>
      </c>
      <c r="B42" s="99" t="s">
        <v>1142</v>
      </c>
      <c r="C42" s="98">
        <v>31712.481</v>
      </c>
      <c r="D42" s="98" t="s">
        <v>1190</v>
      </c>
      <c r="E42" s="4">
        <f t="shared" si="0"/>
        <v>-14944.860992532058</v>
      </c>
      <c r="F42" s="48">
        <f t="shared" si="1"/>
        <v>-14945</v>
      </c>
      <c r="G42" s="48">
        <f t="shared" si="2"/>
        <v>0.19000814999890281</v>
      </c>
      <c r="I42" s="48">
        <f t="shared" si="3"/>
        <v>0.19000814999890281</v>
      </c>
      <c r="Q42" s="100">
        <f t="shared" si="4"/>
        <v>16693.981</v>
      </c>
      <c r="S42" s="53">
        <f t="shared" si="5"/>
        <v>0.1</v>
      </c>
    </row>
    <row r="43" spans="1:19" ht="12.95" customHeight="1" x14ac:dyDescent="0.2">
      <c r="A43" s="98" t="s">
        <v>1300</v>
      </c>
      <c r="B43" s="99" t="s">
        <v>1142</v>
      </c>
      <c r="C43" s="98">
        <v>32472.4575</v>
      </c>
      <c r="D43" s="98" t="s">
        <v>1190</v>
      </c>
      <c r="E43" s="4">
        <f t="shared" si="0"/>
        <v>-14388.87216278083</v>
      </c>
      <c r="F43" s="48">
        <f t="shared" si="1"/>
        <v>-14389</v>
      </c>
      <c r="G43" s="48">
        <f t="shared" si="2"/>
        <v>0.17473962999793002</v>
      </c>
      <c r="J43" s="48">
        <f>G43</f>
        <v>0.17473962999793002</v>
      </c>
      <c r="Q43" s="100">
        <f t="shared" si="4"/>
        <v>17453.9575</v>
      </c>
      <c r="S43" s="53">
        <f>S$15</f>
        <v>1</v>
      </c>
    </row>
    <row r="44" spans="1:19" ht="12.95" customHeight="1" x14ac:dyDescent="0.2">
      <c r="A44" s="98" t="s">
        <v>1305</v>
      </c>
      <c r="B44" s="99" t="s">
        <v>1142</v>
      </c>
      <c r="C44" s="98">
        <v>32673.392</v>
      </c>
      <c r="D44" s="98" t="s">
        <v>1190</v>
      </c>
      <c r="E44" s="4">
        <f t="shared" si="0"/>
        <v>-14241.871120628017</v>
      </c>
      <c r="F44" s="48">
        <f t="shared" si="1"/>
        <v>-14242</v>
      </c>
      <c r="G44" s="48">
        <f t="shared" si="2"/>
        <v>0.17616413999712677</v>
      </c>
      <c r="I44" s="48">
        <f t="shared" ref="I44:I52" si="6">G44</f>
        <v>0.17616413999712677</v>
      </c>
      <c r="Q44" s="100">
        <f t="shared" si="4"/>
        <v>17654.892</v>
      </c>
      <c r="S44" s="53">
        <f t="shared" ref="S44:S52" si="7">S$14</f>
        <v>0.1</v>
      </c>
    </row>
    <row r="45" spans="1:19" ht="12.95" customHeight="1" x14ac:dyDescent="0.2">
      <c r="A45" s="98" t="s">
        <v>1305</v>
      </c>
      <c r="B45" s="99" t="s">
        <v>1142</v>
      </c>
      <c r="C45" s="98">
        <v>33001.421999999999</v>
      </c>
      <c r="D45" s="98" t="s">
        <v>1190</v>
      </c>
      <c r="E45" s="4">
        <f t="shared" si="0"/>
        <v>-14001.888679298194</v>
      </c>
      <c r="F45" s="48">
        <f t="shared" si="1"/>
        <v>-14002</v>
      </c>
      <c r="G45" s="48">
        <f t="shared" si="2"/>
        <v>0.15216333999705967</v>
      </c>
      <c r="I45" s="48">
        <f t="shared" si="6"/>
        <v>0.15216333999705967</v>
      </c>
      <c r="Q45" s="100">
        <f t="shared" si="4"/>
        <v>17982.921999999999</v>
      </c>
      <c r="S45" s="53">
        <f t="shared" si="7"/>
        <v>0.1</v>
      </c>
    </row>
    <row r="46" spans="1:19" ht="12.95" customHeight="1" x14ac:dyDescent="0.2">
      <c r="A46" s="98" t="s">
        <v>1312</v>
      </c>
      <c r="B46" s="99" t="s">
        <v>1142</v>
      </c>
      <c r="C46" s="98">
        <v>33053.381999999998</v>
      </c>
      <c r="D46" s="98" t="s">
        <v>1190</v>
      </c>
      <c r="E46" s="4">
        <f t="shared" si="0"/>
        <v>-13963.87542547538</v>
      </c>
      <c r="F46" s="48">
        <f t="shared" si="1"/>
        <v>-13964</v>
      </c>
      <c r="G46" s="48">
        <f t="shared" si="2"/>
        <v>0.1702798799960874</v>
      </c>
      <c r="I46" s="48">
        <f t="shared" si="6"/>
        <v>0.1702798799960874</v>
      </c>
      <c r="Q46" s="100">
        <f t="shared" si="4"/>
        <v>18034.881999999998</v>
      </c>
      <c r="S46" s="53">
        <f t="shared" si="7"/>
        <v>0.1</v>
      </c>
    </row>
    <row r="47" spans="1:19" ht="12.95" customHeight="1" x14ac:dyDescent="0.2">
      <c r="A47" s="98" t="s">
        <v>1312</v>
      </c>
      <c r="B47" s="99" t="s">
        <v>1142</v>
      </c>
      <c r="C47" s="98">
        <v>33068.417000000001</v>
      </c>
      <c r="D47" s="98" t="s">
        <v>1190</v>
      </c>
      <c r="E47" s="4">
        <f t="shared" si="0"/>
        <v>-13952.876016868257</v>
      </c>
      <c r="F47" s="48">
        <f t="shared" si="1"/>
        <v>-13953</v>
      </c>
      <c r="G47" s="48">
        <f t="shared" si="2"/>
        <v>0.1694715100020403</v>
      </c>
      <c r="I47" s="48">
        <f t="shared" si="6"/>
        <v>0.1694715100020403</v>
      </c>
      <c r="Q47" s="100">
        <f t="shared" si="4"/>
        <v>18049.917000000001</v>
      </c>
      <c r="S47" s="53">
        <f t="shared" si="7"/>
        <v>0.1</v>
      </c>
    </row>
    <row r="48" spans="1:19" ht="12.95" customHeight="1" x14ac:dyDescent="0.2">
      <c r="A48" s="98" t="s">
        <v>1319</v>
      </c>
      <c r="B48" s="99" t="s">
        <v>1142</v>
      </c>
      <c r="C48" s="98">
        <v>33150.410000000003</v>
      </c>
      <c r="D48" s="98" t="s">
        <v>1190</v>
      </c>
      <c r="E48" s="4">
        <f t="shared" si="0"/>
        <v>-13892.89101454543</v>
      </c>
      <c r="F48" s="48">
        <f t="shared" si="1"/>
        <v>-13893</v>
      </c>
      <c r="G48" s="48">
        <f t="shared" si="2"/>
        <v>0.14897131000179797</v>
      </c>
      <c r="I48" s="48">
        <f t="shared" si="6"/>
        <v>0.14897131000179797</v>
      </c>
      <c r="Q48" s="100">
        <f t="shared" si="4"/>
        <v>18131.910000000003</v>
      </c>
      <c r="S48" s="53">
        <f t="shared" si="7"/>
        <v>0.1</v>
      </c>
    </row>
    <row r="49" spans="1:19" ht="12.95" customHeight="1" x14ac:dyDescent="0.2">
      <c r="A49" s="98" t="s">
        <v>1312</v>
      </c>
      <c r="B49" s="99" t="s">
        <v>1142</v>
      </c>
      <c r="C49" s="98">
        <v>33187.334000000003</v>
      </c>
      <c r="D49" s="98" t="s">
        <v>1190</v>
      </c>
      <c r="E49" s="4">
        <f t="shared" si="0"/>
        <v>-13865.877900916608</v>
      </c>
      <c r="F49" s="48">
        <f t="shared" si="1"/>
        <v>-13866</v>
      </c>
      <c r="G49" s="48">
        <f t="shared" si="2"/>
        <v>0.16689622000558302</v>
      </c>
      <c r="I49" s="48">
        <f t="shared" si="6"/>
        <v>0.16689622000558302</v>
      </c>
      <c r="Q49" s="100">
        <f t="shared" si="4"/>
        <v>18168.834000000003</v>
      </c>
      <c r="S49" s="53">
        <f t="shared" si="7"/>
        <v>0.1</v>
      </c>
    </row>
    <row r="50" spans="1:19" ht="12.95" customHeight="1" x14ac:dyDescent="0.2">
      <c r="A50" s="98" t="s">
        <v>1312</v>
      </c>
      <c r="B50" s="99" t="s">
        <v>1142</v>
      </c>
      <c r="C50" s="98">
        <v>33437.474000000002</v>
      </c>
      <c r="D50" s="98" t="s">
        <v>1190</v>
      </c>
      <c r="E50" s="4">
        <f t="shared" si="0"/>
        <v>-13682.878760977452</v>
      </c>
      <c r="F50" s="48">
        <f t="shared" si="1"/>
        <v>-13683</v>
      </c>
      <c r="G50" s="48">
        <f t="shared" si="2"/>
        <v>0.16572061000624672</v>
      </c>
      <c r="I50" s="48">
        <f t="shared" si="6"/>
        <v>0.16572061000624672</v>
      </c>
      <c r="Q50" s="100">
        <f t="shared" si="4"/>
        <v>18418.974000000002</v>
      </c>
      <c r="S50" s="53">
        <f t="shared" si="7"/>
        <v>0.1</v>
      </c>
    </row>
    <row r="51" spans="1:19" ht="12.95" customHeight="1" x14ac:dyDescent="0.2">
      <c r="A51" s="98" t="s">
        <v>1312</v>
      </c>
      <c r="B51" s="99" t="s">
        <v>1142</v>
      </c>
      <c r="C51" s="98">
        <v>33515.385000000002</v>
      </c>
      <c r="D51" s="98" t="s">
        <v>1190</v>
      </c>
      <c r="E51" s="4">
        <f t="shared" si="0"/>
        <v>-13625.880096262492</v>
      </c>
      <c r="F51" s="48">
        <f t="shared" si="1"/>
        <v>-13626</v>
      </c>
      <c r="G51" s="48">
        <f t="shared" si="2"/>
        <v>0.16389542000251822</v>
      </c>
      <c r="I51" s="48">
        <f t="shared" si="6"/>
        <v>0.16389542000251822</v>
      </c>
      <c r="Q51" s="100">
        <f t="shared" si="4"/>
        <v>18496.885000000002</v>
      </c>
      <c r="S51" s="53">
        <f t="shared" si="7"/>
        <v>0.1</v>
      </c>
    </row>
    <row r="52" spans="1:19" ht="12.95" customHeight="1" x14ac:dyDescent="0.2">
      <c r="A52" s="98" t="s">
        <v>1319</v>
      </c>
      <c r="B52" s="99" t="s">
        <v>1142</v>
      </c>
      <c r="C52" s="98">
        <v>33545.449999999997</v>
      </c>
      <c r="D52" s="98" t="s">
        <v>1190</v>
      </c>
      <c r="E52" s="4">
        <f t="shared" si="0"/>
        <v>-13603.884936982609</v>
      </c>
      <c r="F52" s="48">
        <f t="shared" si="1"/>
        <v>-13604</v>
      </c>
      <c r="G52" s="48">
        <f t="shared" si="2"/>
        <v>0.1572786799952155</v>
      </c>
      <c r="I52" s="48">
        <f t="shared" si="6"/>
        <v>0.1572786799952155</v>
      </c>
      <c r="Q52" s="100">
        <f t="shared" si="4"/>
        <v>18526.949999999997</v>
      </c>
      <c r="S52" s="53">
        <f t="shared" si="7"/>
        <v>0.1</v>
      </c>
    </row>
    <row r="53" spans="1:19" ht="12.95" customHeight="1" x14ac:dyDescent="0.2">
      <c r="A53" s="98" t="s">
        <v>1336</v>
      </c>
      <c r="B53" s="99" t="s">
        <v>1142</v>
      </c>
      <c r="C53" s="98">
        <v>33616.531900000002</v>
      </c>
      <c r="D53" s="98" t="s">
        <v>1190</v>
      </c>
      <c r="E53" s="4">
        <f t="shared" si="0"/>
        <v>-13551.882352169137</v>
      </c>
      <c r="F53" s="48">
        <f t="shared" si="1"/>
        <v>-13552</v>
      </c>
      <c r="G53" s="48">
        <f t="shared" ref="G53:G84" si="8">+C53-(C$7+F53*C$8)</f>
        <v>0.16081184000358917</v>
      </c>
      <c r="J53" s="48">
        <f>G53</f>
        <v>0.16081184000358917</v>
      </c>
      <c r="Q53" s="100">
        <f t="shared" si="4"/>
        <v>18598.031900000002</v>
      </c>
      <c r="S53" s="53">
        <f>S$15</f>
        <v>1</v>
      </c>
    </row>
    <row r="54" spans="1:19" ht="12.95" customHeight="1" x14ac:dyDescent="0.2">
      <c r="A54" s="98" t="s">
        <v>1312</v>
      </c>
      <c r="B54" s="99" t="s">
        <v>1142</v>
      </c>
      <c r="C54" s="98">
        <v>33686.243999999999</v>
      </c>
      <c r="D54" s="98" t="s">
        <v>1190</v>
      </c>
      <c r="E54" s="4">
        <f t="shared" si="0"/>
        <v>-13500.881895051714</v>
      </c>
      <c r="F54" s="48">
        <f t="shared" si="1"/>
        <v>-13501</v>
      </c>
      <c r="G54" s="48">
        <f t="shared" si="8"/>
        <v>0.16143667000142159</v>
      </c>
      <c r="I54" s="48">
        <f t="shared" ref="I54:I63" si="9">G54</f>
        <v>0.16143667000142159</v>
      </c>
      <c r="Q54" s="100">
        <f t="shared" si="4"/>
        <v>18667.743999999999</v>
      </c>
      <c r="S54" s="53">
        <f t="shared" ref="S54:S63" si="10">S$14</f>
        <v>0.1</v>
      </c>
    </row>
    <row r="55" spans="1:19" ht="12.95" customHeight="1" x14ac:dyDescent="0.2">
      <c r="A55" s="98" t="s">
        <v>1342</v>
      </c>
      <c r="B55" s="99" t="s">
        <v>1142</v>
      </c>
      <c r="C55" s="98">
        <v>33858.468999999997</v>
      </c>
      <c r="D55" s="98" t="s">
        <v>1190</v>
      </c>
      <c r="E55" s="4">
        <f t="shared" si="0"/>
        <v>-13374.884346175</v>
      </c>
      <c r="F55" s="48">
        <f t="shared" si="1"/>
        <v>-13375</v>
      </c>
      <c r="G55" s="48">
        <f t="shared" si="8"/>
        <v>0.15808624999772292</v>
      </c>
      <c r="I55" s="48">
        <f t="shared" si="9"/>
        <v>0.15808624999772292</v>
      </c>
      <c r="Q55" s="100">
        <f t="shared" si="4"/>
        <v>18839.968999999997</v>
      </c>
      <c r="S55" s="53">
        <f t="shared" si="10"/>
        <v>0.1</v>
      </c>
    </row>
    <row r="56" spans="1:19" ht="12.95" customHeight="1" x14ac:dyDescent="0.2">
      <c r="A56" s="98" t="s">
        <v>1342</v>
      </c>
      <c r="B56" s="99" t="s">
        <v>1142</v>
      </c>
      <c r="C56" s="98">
        <v>33858.47</v>
      </c>
      <c r="D56" s="98" t="s">
        <v>1190</v>
      </c>
      <c r="E56" s="4">
        <f t="shared" si="0"/>
        <v>-13374.883614588125</v>
      </c>
      <c r="F56" s="48">
        <f t="shared" si="1"/>
        <v>-13375</v>
      </c>
      <c r="G56" s="48">
        <f t="shared" si="8"/>
        <v>0.15908625000156462</v>
      </c>
      <c r="I56" s="48">
        <f t="shared" si="9"/>
        <v>0.15908625000156462</v>
      </c>
      <c r="Q56" s="100">
        <f t="shared" si="4"/>
        <v>18839.97</v>
      </c>
      <c r="S56" s="53">
        <f t="shared" si="10"/>
        <v>0.1</v>
      </c>
    </row>
    <row r="57" spans="1:19" ht="12.95" customHeight="1" x14ac:dyDescent="0.2">
      <c r="A57" s="98" t="s">
        <v>1342</v>
      </c>
      <c r="B57" s="99" t="s">
        <v>1142</v>
      </c>
      <c r="C57" s="98">
        <v>33888.538</v>
      </c>
      <c r="D57" s="98" t="s">
        <v>1190</v>
      </c>
      <c r="E57" s="4">
        <f t="shared" si="0"/>
        <v>-13352.886260547626</v>
      </c>
      <c r="F57" s="48">
        <f t="shared" si="1"/>
        <v>-13353</v>
      </c>
      <c r="G57" s="48">
        <f t="shared" si="8"/>
        <v>0.15546950999851106</v>
      </c>
      <c r="I57" s="48">
        <f t="shared" si="9"/>
        <v>0.15546950999851106</v>
      </c>
      <c r="Q57" s="100">
        <f t="shared" si="4"/>
        <v>18870.038</v>
      </c>
      <c r="S57" s="53">
        <f t="shared" si="10"/>
        <v>0.1</v>
      </c>
    </row>
    <row r="58" spans="1:19" ht="12.95" customHeight="1" x14ac:dyDescent="0.2">
      <c r="A58" s="98" t="s">
        <v>1342</v>
      </c>
      <c r="B58" s="99" t="s">
        <v>1142</v>
      </c>
      <c r="C58" s="98">
        <v>33888.54</v>
      </c>
      <c r="D58" s="98" t="s">
        <v>1190</v>
      </c>
      <c r="E58" s="4">
        <f t="shared" si="0"/>
        <v>-13352.884797373885</v>
      </c>
      <c r="F58" s="48">
        <f t="shared" si="1"/>
        <v>-13353</v>
      </c>
      <c r="G58" s="48">
        <f t="shared" si="8"/>
        <v>0.15746950999891851</v>
      </c>
      <c r="I58" s="48">
        <f t="shared" si="9"/>
        <v>0.15746950999891851</v>
      </c>
      <c r="Q58" s="100">
        <f t="shared" si="4"/>
        <v>18870.04</v>
      </c>
      <c r="S58" s="53">
        <f t="shared" si="10"/>
        <v>0.1</v>
      </c>
    </row>
    <row r="59" spans="1:19" ht="12.95" customHeight="1" x14ac:dyDescent="0.2">
      <c r="A59" s="98" t="s">
        <v>1342</v>
      </c>
      <c r="B59" s="99" t="s">
        <v>1142</v>
      </c>
      <c r="C59" s="98">
        <v>33899.478999999999</v>
      </c>
      <c r="D59" s="98" t="s">
        <v>1190</v>
      </c>
      <c r="E59" s="4">
        <f t="shared" si="0"/>
        <v>-13344.881968590826</v>
      </c>
      <c r="F59" s="48">
        <f t="shared" si="1"/>
        <v>-13345</v>
      </c>
      <c r="G59" s="48">
        <f t="shared" si="8"/>
        <v>0.16133614999853307</v>
      </c>
      <c r="I59" s="48">
        <f t="shared" si="9"/>
        <v>0.16133614999853307</v>
      </c>
      <c r="Q59" s="100">
        <f t="shared" si="4"/>
        <v>18880.978999999999</v>
      </c>
      <c r="S59" s="53">
        <f t="shared" si="10"/>
        <v>0.1</v>
      </c>
    </row>
    <row r="60" spans="1:19" ht="12.95" customHeight="1" x14ac:dyDescent="0.2">
      <c r="A60" s="98" t="s">
        <v>1342</v>
      </c>
      <c r="B60" s="99" t="s">
        <v>1142</v>
      </c>
      <c r="C60" s="98">
        <v>33899.480000000003</v>
      </c>
      <c r="D60" s="98" t="s">
        <v>1190</v>
      </c>
      <c r="E60" s="4">
        <f t="shared" si="0"/>
        <v>-13344.881237003952</v>
      </c>
      <c r="F60" s="48">
        <f t="shared" si="1"/>
        <v>-13345</v>
      </c>
      <c r="G60" s="48">
        <f t="shared" si="8"/>
        <v>0.16233615000237478</v>
      </c>
      <c r="I60" s="48">
        <f t="shared" si="9"/>
        <v>0.16233615000237478</v>
      </c>
      <c r="Q60" s="100">
        <f t="shared" si="4"/>
        <v>18880.980000000003</v>
      </c>
      <c r="S60" s="53">
        <f t="shared" si="10"/>
        <v>0.1</v>
      </c>
    </row>
    <row r="61" spans="1:19" ht="12.95" customHeight="1" x14ac:dyDescent="0.2">
      <c r="A61" s="98" t="s">
        <v>1360</v>
      </c>
      <c r="B61" s="99" t="s">
        <v>1142</v>
      </c>
      <c r="C61" s="98">
        <v>34253.499000000003</v>
      </c>
      <c r="D61" s="98" t="s">
        <v>1190</v>
      </c>
      <c r="E61" s="4">
        <f t="shared" si="0"/>
        <v>-13085.88558448088</v>
      </c>
      <c r="F61" s="48">
        <f t="shared" si="1"/>
        <v>-13086</v>
      </c>
      <c r="G61" s="48">
        <f t="shared" si="8"/>
        <v>0.15639362000365509</v>
      </c>
      <c r="I61" s="48">
        <f t="shared" si="9"/>
        <v>0.15639362000365509</v>
      </c>
      <c r="Q61" s="100">
        <f t="shared" si="4"/>
        <v>19234.999000000003</v>
      </c>
      <c r="S61" s="53">
        <f t="shared" si="10"/>
        <v>0.1</v>
      </c>
    </row>
    <row r="62" spans="1:19" ht="12.95" customHeight="1" x14ac:dyDescent="0.2">
      <c r="A62" s="98" t="s">
        <v>1360</v>
      </c>
      <c r="B62" s="99" t="s">
        <v>1142</v>
      </c>
      <c r="C62" s="98">
        <v>34439.389000000003</v>
      </c>
      <c r="D62" s="98" t="s">
        <v>1190</v>
      </c>
      <c r="E62" s="4">
        <f t="shared" si="0"/>
        <v>-12949.890901010463</v>
      </c>
      <c r="F62" s="48">
        <f t="shared" si="1"/>
        <v>-12950</v>
      </c>
      <c r="G62" s="48">
        <f t="shared" si="8"/>
        <v>0.14912650000042049</v>
      </c>
      <c r="I62" s="48">
        <f t="shared" si="9"/>
        <v>0.14912650000042049</v>
      </c>
      <c r="Q62" s="100">
        <f t="shared" si="4"/>
        <v>19420.889000000003</v>
      </c>
      <c r="S62" s="53">
        <f t="shared" si="10"/>
        <v>0.1</v>
      </c>
    </row>
    <row r="63" spans="1:19" ht="12.95" customHeight="1" x14ac:dyDescent="0.2">
      <c r="A63" s="98" t="s">
        <v>1366</v>
      </c>
      <c r="B63" s="99" t="s">
        <v>1142</v>
      </c>
      <c r="C63" s="98">
        <v>34603.417000000001</v>
      </c>
      <c r="D63" s="98" t="s">
        <v>1190</v>
      </c>
      <c r="E63" s="4">
        <f t="shared" si="0"/>
        <v>-12829.890169716229</v>
      </c>
      <c r="F63" s="48">
        <f t="shared" si="1"/>
        <v>-12830</v>
      </c>
      <c r="G63" s="48">
        <f t="shared" si="8"/>
        <v>0.1501261000012164</v>
      </c>
      <c r="I63" s="48">
        <f t="shared" si="9"/>
        <v>0.1501261000012164</v>
      </c>
      <c r="Q63" s="100">
        <f t="shared" si="4"/>
        <v>19584.917000000001</v>
      </c>
      <c r="S63" s="53">
        <f t="shared" si="10"/>
        <v>0.1</v>
      </c>
    </row>
    <row r="64" spans="1:19" ht="12.95" customHeight="1" x14ac:dyDescent="0.2">
      <c r="A64" s="98" t="s">
        <v>1371</v>
      </c>
      <c r="B64" s="99" t="s">
        <v>1142</v>
      </c>
      <c r="C64" s="98">
        <v>34726.426500000001</v>
      </c>
      <c r="D64" s="98" t="s">
        <v>1190</v>
      </c>
      <c r="E64" s="4">
        <f t="shared" si="0"/>
        <v>-12739.898034494568</v>
      </c>
      <c r="F64" s="48">
        <f t="shared" si="1"/>
        <v>-12740</v>
      </c>
      <c r="G64" s="48">
        <f t="shared" si="8"/>
        <v>0.13937580000492744</v>
      </c>
      <c r="J64" s="48">
        <f>G64</f>
        <v>0.13937580000492744</v>
      </c>
      <c r="Q64" s="100">
        <f t="shared" si="4"/>
        <v>19707.926500000001</v>
      </c>
      <c r="S64" s="53">
        <f>S$15</f>
        <v>1</v>
      </c>
    </row>
    <row r="65" spans="1:19" ht="12.95" customHeight="1" x14ac:dyDescent="0.2">
      <c r="A65" s="98" t="s">
        <v>1371</v>
      </c>
      <c r="B65" s="99" t="s">
        <v>1142</v>
      </c>
      <c r="C65" s="98">
        <v>34733.256999999998</v>
      </c>
      <c r="D65" s="98" t="s">
        <v>1190</v>
      </c>
      <c r="E65" s="4">
        <f t="shared" si="0"/>
        <v>-12734.900930371463</v>
      </c>
      <c r="F65" s="48">
        <f t="shared" si="1"/>
        <v>-12735</v>
      </c>
      <c r="G65" s="48">
        <f t="shared" si="8"/>
        <v>0.13541745000111405</v>
      </c>
      <c r="J65" s="48">
        <f>G65</f>
        <v>0.13541745000111405</v>
      </c>
      <c r="Q65" s="100">
        <f t="shared" si="4"/>
        <v>19714.756999999998</v>
      </c>
      <c r="S65" s="53">
        <f>S$15</f>
        <v>1</v>
      </c>
    </row>
    <row r="66" spans="1:19" ht="12.95" customHeight="1" x14ac:dyDescent="0.2">
      <c r="A66" s="98" t="s">
        <v>1371</v>
      </c>
      <c r="B66" s="99" t="s">
        <v>1142</v>
      </c>
      <c r="C66" s="98">
        <v>34998.434999999998</v>
      </c>
      <c r="D66" s="98" t="s">
        <v>1190</v>
      </c>
      <c r="E66" s="4">
        <f t="shared" si="0"/>
        <v>-12540.90018706457</v>
      </c>
      <c r="F66" s="48">
        <f t="shared" si="1"/>
        <v>-12541</v>
      </c>
      <c r="G66" s="48">
        <f t="shared" si="8"/>
        <v>0.13643346999742789</v>
      </c>
      <c r="J66" s="48">
        <f>G66</f>
        <v>0.13643346999742789</v>
      </c>
      <c r="Q66" s="100">
        <f t="shared" si="4"/>
        <v>19979.934999999998</v>
      </c>
      <c r="S66" s="53">
        <f>S$15</f>
        <v>1</v>
      </c>
    </row>
    <row r="67" spans="1:19" ht="12.95" customHeight="1" x14ac:dyDescent="0.2">
      <c r="A67" s="98" t="s">
        <v>1380</v>
      </c>
      <c r="B67" s="99" t="s">
        <v>1142</v>
      </c>
      <c r="C67" s="98">
        <v>35009.381000000001</v>
      </c>
      <c r="D67" s="98" t="s">
        <v>1190</v>
      </c>
      <c r="E67" s="4">
        <f t="shared" si="0"/>
        <v>-12532.892237173412</v>
      </c>
      <c r="F67" s="48">
        <f t="shared" si="1"/>
        <v>-12533</v>
      </c>
      <c r="G67" s="48">
        <f t="shared" si="8"/>
        <v>0.14730011000210652</v>
      </c>
      <c r="I67" s="48">
        <f>G67</f>
        <v>0.14730011000210652</v>
      </c>
      <c r="Q67" s="100">
        <f t="shared" si="4"/>
        <v>19990.881000000001</v>
      </c>
      <c r="S67" s="53">
        <f>S$14</f>
        <v>0.1</v>
      </c>
    </row>
    <row r="68" spans="1:19" ht="12.95" customHeight="1" x14ac:dyDescent="0.2">
      <c r="A68" s="98" t="s">
        <v>1384</v>
      </c>
      <c r="B68" s="99" t="s">
        <v>1142</v>
      </c>
      <c r="C68" s="98">
        <v>35032.614000000001</v>
      </c>
      <c r="D68" s="98" t="s">
        <v>1190</v>
      </c>
      <c r="E68" s="4">
        <f t="shared" si="0"/>
        <v>-12515.89527939694</v>
      </c>
      <c r="F68" s="48">
        <f t="shared" si="1"/>
        <v>-12516</v>
      </c>
      <c r="G68" s="48">
        <f t="shared" si="8"/>
        <v>0.14314172000013059</v>
      </c>
      <c r="I68" s="48">
        <f>G68</f>
        <v>0.14314172000013059</v>
      </c>
      <c r="Q68" s="100">
        <f t="shared" si="4"/>
        <v>20014.114000000001</v>
      </c>
      <c r="S68" s="53">
        <f>S$14</f>
        <v>0.1</v>
      </c>
    </row>
    <row r="69" spans="1:19" ht="12.95" customHeight="1" x14ac:dyDescent="0.2">
      <c r="A69" s="98" t="s">
        <v>1380</v>
      </c>
      <c r="B69" s="99" t="s">
        <v>1142</v>
      </c>
      <c r="C69" s="98">
        <v>35311.455999999998</v>
      </c>
      <c r="D69" s="98" t="s">
        <v>1190</v>
      </c>
      <c r="E69" s="4">
        <f t="shared" si="0"/>
        <v>-12311.898133083218</v>
      </c>
      <c r="F69" s="48">
        <f t="shared" si="1"/>
        <v>-12312</v>
      </c>
      <c r="G69" s="48">
        <f t="shared" si="8"/>
        <v>0.13924103999306681</v>
      </c>
      <c r="I69" s="48">
        <f>G69</f>
        <v>0.13924103999306681</v>
      </c>
      <c r="Q69" s="100">
        <f t="shared" si="4"/>
        <v>20292.955999999998</v>
      </c>
      <c r="S69" s="53">
        <f>S$14</f>
        <v>0.1</v>
      </c>
    </row>
    <row r="70" spans="1:19" ht="12.95" customHeight="1" x14ac:dyDescent="0.2">
      <c r="A70" s="98" t="s">
        <v>1380</v>
      </c>
      <c r="B70" s="99" t="s">
        <v>1142</v>
      </c>
      <c r="C70" s="98">
        <v>35311.462</v>
      </c>
      <c r="D70" s="98" t="s">
        <v>1190</v>
      </c>
      <c r="E70" s="4">
        <f t="shared" si="0"/>
        <v>-12311.89374356199</v>
      </c>
      <c r="F70" s="48">
        <f t="shared" si="1"/>
        <v>-12312</v>
      </c>
      <c r="G70" s="48">
        <f t="shared" si="8"/>
        <v>0.14524103999428917</v>
      </c>
      <c r="I70" s="48">
        <f>G70</f>
        <v>0.14524103999428917</v>
      </c>
      <c r="Q70" s="100">
        <f t="shared" si="4"/>
        <v>20292.962</v>
      </c>
      <c r="S70" s="53">
        <f>S$14</f>
        <v>0.1</v>
      </c>
    </row>
    <row r="71" spans="1:19" ht="12.95" customHeight="1" x14ac:dyDescent="0.2">
      <c r="A71" s="98" t="s">
        <v>1371</v>
      </c>
      <c r="B71" s="99" t="s">
        <v>1142</v>
      </c>
      <c r="C71" s="98">
        <v>35356.559999999998</v>
      </c>
      <c r="D71" s="98" t="s">
        <v>1190</v>
      </c>
      <c r="E71" s="4">
        <f t="shared" si="0"/>
        <v>-12278.900638848727</v>
      </c>
      <c r="F71" s="48">
        <f t="shared" si="1"/>
        <v>-12279</v>
      </c>
      <c r="G71" s="48">
        <f t="shared" si="8"/>
        <v>0.13581592999980785</v>
      </c>
      <c r="J71" s="48">
        <f>G71</f>
        <v>0.13581592999980785</v>
      </c>
      <c r="Q71" s="100">
        <f t="shared" si="4"/>
        <v>20338.059999999998</v>
      </c>
      <c r="S71" s="53">
        <f>S$15</f>
        <v>1</v>
      </c>
    </row>
    <row r="72" spans="1:19" ht="12.95" customHeight="1" x14ac:dyDescent="0.2">
      <c r="A72" s="98" t="s">
        <v>1380</v>
      </c>
      <c r="B72" s="99" t="s">
        <v>1142</v>
      </c>
      <c r="C72" s="98">
        <v>35389.364000000001</v>
      </c>
      <c r="D72" s="98" t="s">
        <v>1190</v>
      </c>
      <c r="E72" s="4">
        <f t="shared" si="0"/>
        <v>-12254.90166312887</v>
      </c>
      <c r="F72" s="48">
        <f t="shared" si="1"/>
        <v>-12255</v>
      </c>
      <c r="G72" s="48">
        <f t="shared" si="8"/>
        <v>0.13441584999964107</v>
      </c>
      <c r="I72" s="48">
        <f>G72</f>
        <v>0.13441584999964107</v>
      </c>
      <c r="Q72" s="100">
        <f t="shared" si="4"/>
        <v>20370.864000000001</v>
      </c>
      <c r="S72" s="53">
        <f>S$14</f>
        <v>0.1</v>
      </c>
    </row>
    <row r="73" spans="1:19" ht="12.95" customHeight="1" x14ac:dyDescent="0.2">
      <c r="A73" s="98" t="s">
        <v>1371</v>
      </c>
      <c r="B73" s="99" t="s">
        <v>1142</v>
      </c>
      <c r="C73" s="98">
        <v>35423.546000000002</v>
      </c>
      <c r="D73" s="98" t="s">
        <v>1190</v>
      </c>
      <c r="E73" s="4">
        <f t="shared" si="0"/>
        <v>-12229.894560700628</v>
      </c>
      <c r="F73" s="48">
        <f t="shared" si="1"/>
        <v>-12230</v>
      </c>
      <c r="G73" s="48">
        <f t="shared" si="8"/>
        <v>0.14412409999931697</v>
      </c>
      <c r="J73" s="48">
        <f>G73</f>
        <v>0.14412409999931697</v>
      </c>
      <c r="Q73" s="100">
        <f t="shared" si="4"/>
        <v>20405.046000000002</v>
      </c>
      <c r="S73" s="53">
        <f>S$15</f>
        <v>1</v>
      </c>
    </row>
    <row r="74" spans="1:19" ht="12.95" customHeight="1" x14ac:dyDescent="0.2">
      <c r="A74" s="98" t="s">
        <v>1384</v>
      </c>
      <c r="B74" s="99" t="s">
        <v>1142</v>
      </c>
      <c r="C74" s="98">
        <v>35535.627999999997</v>
      </c>
      <c r="D74" s="98" t="s">
        <v>1190</v>
      </c>
      <c r="E74" s="4">
        <f t="shared" si="0"/>
        <v>-12147.896841013015</v>
      </c>
      <c r="F74" s="48">
        <f t="shared" si="1"/>
        <v>-12148</v>
      </c>
      <c r="G74" s="48">
        <f t="shared" si="8"/>
        <v>0.14100715999666136</v>
      </c>
      <c r="I74" s="48">
        <f>G74</f>
        <v>0.14100715999666136</v>
      </c>
      <c r="Q74" s="100">
        <f t="shared" si="4"/>
        <v>20517.127999999997</v>
      </c>
      <c r="S74" s="53">
        <f>S$14</f>
        <v>0.1</v>
      </c>
    </row>
    <row r="75" spans="1:19" ht="12.95" customHeight="1" x14ac:dyDescent="0.2">
      <c r="A75" s="98" t="s">
        <v>1403</v>
      </c>
      <c r="B75" s="99" t="s">
        <v>1142</v>
      </c>
      <c r="C75" s="98">
        <v>35553.392999999996</v>
      </c>
      <c r="D75" s="98" t="s">
        <v>1190</v>
      </c>
      <c r="E75" s="4">
        <f t="shared" si="0"/>
        <v>-12134.900200247766</v>
      </c>
      <c r="F75" s="48">
        <f t="shared" si="1"/>
        <v>-12135</v>
      </c>
      <c r="G75" s="48">
        <f t="shared" si="8"/>
        <v>0.13641544999700272</v>
      </c>
      <c r="I75" s="48">
        <f>G75</f>
        <v>0.13641544999700272</v>
      </c>
      <c r="Q75" s="100">
        <f t="shared" si="4"/>
        <v>20534.892999999996</v>
      </c>
      <c r="S75" s="53">
        <f>S$14</f>
        <v>0.1</v>
      </c>
    </row>
    <row r="76" spans="1:19" ht="12.95" customHeight="1" x14ac:dyDescent="0.2">
      <c r="A76" s="98" t="s">
        <v>1371</v>
      </c>
      <c r="B76" s="99" t="s">
        <v>1142</v>
      </c>
      <c r="C76" s="98">
        <v>35732.449999999997</v>
      </c>
      <c r="D76" s="98" t="s">
        <v>1190</v>
      </c>
      <c r="E76" s="4">
        <f t="shared" si="0"/>
        <v>-12003.904449867636</v>
      </c>
      <c r="F76" s="48">
        <f t="shared" si="1"/>
        <v>-12004</v>
      </c>
      <c r="G76" s="48">
        <f t="shared" si="8"/>
        <v>0.13060667999525322</v>
      </c>
      <c r="J76" s="48">
        <f>G76</f>
        <v>0.13060667999525322</v>
      </c>
      <c r="Q76" s="100">
        <f t="shared" si="4"/>
        <v>20713.949999999997</v>
      </c>
      <c r="S76" s="53">
        <f>S$15</f>
        <v>1</v>
      </c>
    </row>
    <row r="77" spans="1:19" ht="12.95" customHeight="1" x14ac:dyDescent="0.2">
      <c r="A77" s="98" t="s">
        <v>1371</v>
      </c>
      <c r="B77" s="99" t="s">
        <v>1142</v>
      </c>
      <c r="C77" s="98">
        <v>35743.383000000002</v>
      </c>
      <c r="D77" s="98" t="s">
        <v>1190</v>
      </c>
      <c r="E77" s="4">
        <f t="shared" si="0"/>
        <v>-11995.9060106058</v>
      </c>
      <c r="F77" s="48">
        <f t="shared" si="1"/>
        <v>-11996</v>
      </c>
      <c r="G77" s="48">
        <f t="shared" si="8"/>
        <v>0.12847332000092138</v>
      </c>
      <c r="J77" s="48">
        <f>G77</f>
        <v>0.12847332000092138</v>
      </c>
      <c r="Q77" s="100">
        <f t="shared" si="4"/>
        <v>20724.883000000002</v>
      </c>
      <c r="S77" s="53">
        <f>S$15</f>
        <v>1</v>
      </c>
    </row>
    <row r="78" spans="1:19" ht="12.95" customHeight="1" x14ac:dyDescent="0.2">
      <c r="A78" s="98" t="s">
        <v>1403</v>
      </c>
      <c r="B78" s="99" t="s">
        <v>1142</v>
      </c>
      <c r="C78" s="98">
        <v>35743.389000000003</v>
      </c>
      <c r="D78" s="98" t="s">
        <v>1190</v>
      </c>
      <c r="E78" s="4">
        <f t="shared" si="0"/>
        <v>-11995.901621084573</v>
      </c>
      <c r="F78" s="48">
        <f t="shared" si="1"/>
        <v>-11996</v>
      </c>
      <c r="G78" s="48">
        <f t="shared" si="8"/>
        <v>0.13447332000214374</v>
      </c>
      <c r="I78" s="48">
        <f>G78</f>
        <v>0.13447332000214374</v>
      </c>
      <c r="Q78" s="100">
        <f t="shared" si="4"/>
        <v>20724.889000000003</v>
      </c>
      <c r="S78" s="53">
        <f>S$14</f>
        <v>0.1</v>
      </c>
    </row>
    <row r="79" spans="1:19" ht="12.95" customHeight="1" x14ac:dyDescent="0.2">
      <c r="A79" s="98" t="s">
        <v>1371</v>
      </c>
      <c r="B79" s="99" t="s">
        <v>1142</v>
      </c>
      <c r="C79" s="98">
        <v>35747.4833</v>
      </c>
      <c r="D79" s="98" t="s">
        <v>1190</v>
      </c>
      <c r="E79" s="4">
        <f t="shared" si="0"/>
        <v>-11992.906284958193</v>
      </c>
      <c r="F79" s="48">
        <f t="shared" si="1"/>
        <v>-11993</v>
      </c>
      <c r="G79" s="48">
        <f t="shared" si="8"/>
        <v>0.12809831000049599</v>
      </c>
      <c r="J79" s="48">
        <f>G79</f>
        <v>0.12809831000049599</v>
      </c>
      <c r="Q79" s="100">
        <f t="shared" si="4"/>
        <v>20728.9833</v>
      </c>
      <c r="S79" s="53">
        <f>S$15</f>
        <v>1</v>
      </c>
    </row>
    <row r="80" spans="1:19" ht="12.95" customHeight="1" x14ac:dyDescent="0.2">
      <c r="A80" s="98" t="s">
        <v>1371</v>
      </c>
      <c r="B80" s="99" t="s">
        <v>1142</v>
      </c>
      <c r="C80" s="98">
        <v>35799.430699999997</v>
      </c>
      <c r="D80" s="98" t="s">
        <v>1190</v>
      </c>
      <c r="E80" s="4">
        <f t="shared" si="0"/>
        <v>-11954.902249129958</v>
      </c>
      <c r="F80" s="48">
        <f t="shared" si="1"/>
        <v>-11955</v>
      </c>
      <c r="G80" s="48">
        <f t="shared" si="8"/>
        <v>0.13361484999768436</v>
      </c>
      <c r="J80" s="48">
        <f>G80</f>
        <v>0.13361484999768436</v>
      </c>
      <c r="Q80" s="100">
        <f t="shared" si="4"/>
        <v>20780.930699999997</v>
      </c>
      <c r="S80" s="53">
        <f>S$15</f>
        <v>1</v>
      </c>
    </row>
    <row r="81" spans="1:19" ht="12.95" customHeight="1" x14ac:dyDescent="0.2">
      <c r="A81" s="98" t="s">
        <v>1371</v>
      </c>
      <c r="B81" s="99" t="s">
        <v>1142</v>
      </c>
      <c r="C81" s="98">
        <v>35825.391000000003</v>
      </c>
      <c r="D81" s="98" t="s">
        <v>1190</v>
      </c>
      <c r="E81" s="4">
        <f t="shared" si="0"/>
        <v>-11935.910034479906</v>
      </c>
      <c r="F81" s="48">
        <f t="shared" si="1"/>
        <v>-11936</v>
      </c>
      <c r="G81" s="48">
        <f t="shared" si="8"/>
        <v>0.12297312000009697</v>
      </c>
      <c r="J81" s="48">
        <f>G81</f>
        <v>0.12297312000009697</v>
      </c>
      <c r="Q81" s="100">
        <f t="shared" si="4"/>
        <v>20806.891000000003</v>
      </c>
      <c r="S81" s="53">
        <f>S$15</f>
        <v>1</v>
      </c>
    </row>
    <row r="82" spans="1:19" ht="12.95" customHeight="1" x14ac:dyDescent="0.2">
      <c r="A82" s="98" t="s">
        <v>1384</v>
      </c>
      <c r="B82" s="99" t="s">
        <v>1142</v>
      </c>
      <c r="C82" s="98">
        <v>35859.576000000001</v>
      </c>
      <c r="D82" s="98" t="s">
        <v>1190</v>
      </c>
      <c r="E82" s="4">
        <f t="shared" si="0"/>
        <v>-11910.900737291055</v>
      </c>
      <c r="F82" s="48">
        <f t="shared" si="1"/>
        <v>-11911</v>
      </c>
      <c r="G82" s="48">
        <f t="shared" si="8"/>
        <v>0.13568136999674607</v>
      </c>
      <c r="I82" s="48">
        <f>G82</f>
        <v>0.13568136999674607</v>
      </c>
      <c r="Q82" s="100">
        <f t="shared" si="4"/>
        <v>20841.076000000001</v>
      </c>
      <c r="S82" s="53">
        <f>S$14</f>
        <v>0.1</v>
      </c>
    </row>
    <row r="83" spans="1:19" ht="12.95" customHeight="1" x14ac:dyDescent="0.2">
      <c r="A83" s="98" t="s">
        <v>1371</v>
      </c>
      <c r="B83" s="99" t="s">
        <v>1142</v>
      </c>
      <c r="C83" s="98">
        <v>35881.434999999998</v>
      </c>
      <c r="D83" s="98" t="s">
        <v>1190</v>
      </c>
      <c r="E83" s="4">
        <f t="shared" si="0"/>
        <v>-11894.908979875489</v>
      </c>
      <c r="F83" s="48">
        <f t="shared" si="1"/>
        <v>-11895</v>
      </c>
      <c r="G83" s="48">
        <f t="shared" si="8"/>
        <v>0.12441464999574237</v>
      </c>
      <c r="J83" s="48">
        <f>G83</f>
        <v>0.12441464999574237</v>
      </c>
      <c r="Q83" s="100">
        <f t="shared" si="4"/>
        <v>20862.934999999998</v>
      </c>
      <c r="S83" s="53">
        <f>S$15</f>
        <v>1</v>
      </c>
    </row>
    <row r="84" spans="1:19" ht="12.95" customHeight="1" x14ac:dyDescent="0.2">
      <c r="A84" s="98" t="s">
        <v>1403</v>
      </c>
      <c r="B84" s="99" t="s">
        <v>1142</v>
      </c>
      <c r="C84" s="98">
        <v>35974.387999999999</v>
      </c>
      <c r="D84" s="98" t="s">
        <v>1190</v>
      </c>
      <c r="E84" s="4">
        <f t="shared" si="0"/>
        <v>-11826.905785445309</v>
      </c>
      <c r="F84" s="48">
        <f t="shared" si="1"/>
        <v>-11827</v>
      </c>
      <c r="G84" s="48">
        <f t="shared" si="8"/>
        <v>0.12878108999575488</v>
      </c>
      <c r="I84" s="48">
        <f>G84</f>
        <v>0.12878108999575488</v>
      </c>
      <c r="Q84" s="100">
        <f t="shared" si="4"/>
        <v>20955.887999999999</v>
      </c>
      <c r="S84" s="53">
        <f>S$14</f>
        <v>0.1</v>
      </c>
    </row>
    <row r="85" spans="1:19" ht="12.95" customHeight="1" x14ac:dyDescent="0.2">
      <c r="A85" s="98" t="s">
        <v>1371</v>
      </c>
      <c r="B85" s="99" t="s">
        <v>1142</v>
      </c>
      <c r="C85" s="98">
        <v>36064.597000000002</v>
      </c>
      <c r="D85" s="98" t="s">
        <v>1190</v>
      </c>
      <c r="E85" s="4">
        <f t="shared" ref="E85:E148" si="11">+(C85-C$7)/C$8</f>
        <v>-11760.910065389453</v>
      </c>
      <c r="F85" s="48">
        <f t="shared" ref="F85:F148" si="12">ROUND(2*E85,0)/2</f>
        <v>-11761</v>
      </c>
      <c r="G85" s="48">
        <f t="shared" ref="G85:G116" si="13">+C85-(C$7+F85*C$8)</f>
        <v>0.12293086999852676</v>
      </c>
      <c r="J85" s="48">
        <f>G85</f>
        <v>0.12293086999852676</v>
      </c>
      <c r="Q85" s="100">
        <f t="shared" ref="Q85:Q148" si="14">+C85-15018.5</f>
        <v>21046.097000000002</v>
      </c>
      <c r="S85" s="53">
        <f>S$15</f>
        <v>1</v>
      </c>
    </row>
    <row r="86" spans="1:19" ht="12.95" customHeight="1" x14ac:dyDescent="0.2">
      <c r="A86" s="98" t="s">
        <v>1380</v>
      </c>
      <c r="B86" s="99" t="s">
        <v>1142</v>
      </c>
      <c r="C86" s="98">
        <v>36075.536</v>
      </c>
      <c r="D86" s="98" t="s">
        <v>1190</v>
      </c>
      <c r="E86" s="4">
        <f t="shared" si="11"/>
        <v>-11752.907236606396</v>
      </c>
      <c r="F86" s="48">
        <f t="shared" si="12"/>
        <v>-11753</v>
      </c>
      <c r="G86" s="48">
        <f t="shared" si="13"/>
        <v>0.12679750999814132</v>
      </c>
      <c r="I86" s="48">
        <f>G86</f>
        <v>0.12679750999814132</v>
      </c>
      <c r="Q86" s="100">
        <f t="shared" si="14"/>
        <v>21057.036</v>
      </c>
      <c r="S86" s="53">
        <f>S$14</f>
        <v>0.1</v>
      </c>
    </row>
    <row r="87" spans="1:19" ht="12.95" customHeight="1" x14ac:dyDescent="0.2">
      <c r="A87" s="98" t="s">
        <v>1380</v>
      </c>
      <c r="B87" s="99" t="s">
        <v>1142</v>
      </c>
      <c r="C87" s="98">
        <v>36075.538</v>
      </c>
      <c r="D87" s="98" t="s">
        <v>1190</v>
      </c>
      <c r="E87" s="4">
        <f t="shared" si="11"/>
        <v>-11752.905773432652</v>
      </c>
      <c r="F87" s="48">
        <f t="shared" si="12"/>
        <v>-11753</v>
      </c>
      <c r="G87" s="48">
        <f t="shared" si="13"/>
        <v>0.12879750999854878</v>
      </c>
      <c r="I87" s="48">
        <f>G87</f>
        <v>0.12879750999854878</v>
      </c>
      <c r="Q87" s="100">
        <f t="shared" si="14"/>
        <v>21057.038</v>
      </c>
      <c r="S87" s="53">
        <f>S$14</f>
        <v>0.1</v>
      </c>
    </row>
    <row r="88" spans="1:19" ht="12.95" customHeight="1" x14ac:dyDescent="0.2">
      <c r="A88" s="98" t="s">
        <v>1371</v>
      </c>
      <c r="B88" s="99" t="s">
        <v>1142</v>
      </c>
      <c r="C88" s="98">
        <v>36079.64</v>
      </c>
      <c r="D88" s="98" t="s">
        <v>1157</v>
      </c>
      <c r="E88" s="4">
        <f t="shared" si="11"/>
        <v>-11749.904804087366</v>
      </c>
      <c r="F88" s="48">
        <f t="shared" si="12"/>
        <v>-11750</v>
      </c>
      <c r="G88" s="48">
        <f t="shared" si="13"/>
        <v>0.13012249999883352</v>
      </c>
      <c r="J88" s="48">
        <f>G88</f>
        <v>0.13012249999883352</v>
      </c>
      <c r="Q88" s="100">
        <f t="shared" si="14"/>
        <v>21061.14</v>
      </c>
      <c r="S88" s="53">
        <f>S$15</f>
        <v>1</v>
      </c>
    </row>
    <row r="89" spans="1:19" ht="12.95" customHeight="1" x14ac:dyDescent="0.2">
      <c r="A89" s="98" t="s">
        <v>1380</v>
      </c>
      <c r="B89" s="99" t="s">
        <v>1142</v>
      </c>
      <c r="C89" s="98">
        <v>36086.470999999998</v>
      </c>
      <c r="D89" s="98" t="s">
        <v>1190</v>
      </c>
      <c r="E89" s="4">
        <f t="shared" si="11"/>
        <v>-11744.907334170823</v>
      </c>
      <c r="F89" s="48">
        <f t="shared" si="12"/>
        <v>-11745</v>
      </c>
      <c r="G89" s="48">
        <f t="shared" si="13"/>
        <v>0.12666414999694098</v>
      </c>
      <c r="I89" s="48">
        <f>G89</f>
        <v>0.12666414999694098</v>
      </c>
      <c r="Q89" s="100">
        <f t="shared" si="14"/>
        <v>21067.970999999998</v>
      </c>
      <c r="S89" s="53">
        <f>S$14</f>
        <v>0.1</v>
      </c>
    </row>
    <row r="90" spans="1:19" ht="12.95" customHeight="1" x14ac:dyDescent="0.2">
      <c r="A90" s="98" t="s">
        <v>1380</v>
      </c>
      <c r="B90" s="99" t="s">
        <v>1142</v>
      </c>
      <c r="C90" s="98">
        <v>36086.470999999998</v>
      </c>
      <c r="D90" s="98" t="s">
        <v>1190</v>
      </c>
      <c r="E90" s="4">
        <f t="shared" si="11"/>
        <v>-11744.907334170823</v>
      </c>
      <c r="F90" s="48">
        <f t="shared" si="12"/>
        <v>-11745</v>
      </c>
      <c r="G90" s="48">
        <f t="shared" si="13"/>
        <v>0.12666414999694098</v>
      </c>
      <c r="I90" s="48">
        <f>G90</f>
        <v>0.12666414999694098</v>
      </c>
      <c r="Q90" s="100">
        <f t="shared" si="14"/>
        <v>21067.970999999998</v>
      </c>
      <c r="S90" s="53">
        <f>S$14</f>
        <v>0.1</v>
      </c>
    </row>
    <row r="91" spans="1:19" ht="12.95" customHeight="1" x14ac:dyDescent="0.2">
      <c r="A91" s="98" t="s">
        <v>1380</v>
      </c>
      <c r="B91" s="99" t="s">
        <v>1142</v>
      </c>
      <c r="C91" s="98">
        <v>36086.470999999998</v>
      </c>
      <c r="D91" s="98" t="s">
        <v>1190</v>
      </c>
      <c r="E91" s="4">
        <f t="shared" si="11"/>
        <v>-11744.907334170823</v>
      </c>
      <c r="F91" s="48">
        <f t="shared" si="12"/>
        <v>-11745</v>
      </c>
      <c r="G91" s="48">
        <f t="shared" si="13"/>
        <v>0.12666414999694098</v>
      </c>
      <c r="I91" s="48">
        <f>G91</f>
        <v>0.12666414999694098</v>
      </c>
      <c r="Q91" s="100">
        <f t="shared" si="14"/>
        <v>21067.970999999998</v>
      </c>
      <c r="S91" s="53">
        <f>S$14</f>
        <v>0.1</v>
      </c>
    </row>
    <row r="92" spans="1:19" ht="12.95" customHeight="1" x14ac:dyDescent="0.2">
      <c r="A92" s="98" t="s">
        <v>1380</v>
      </c>
      <c r="B92" s="99" t="s">
        <v>1142</v>
      </c>
      <c r="C92" s="98">
        <v>36086.472000000002</v>
      </c>
      <c r="D92" s="98" t="s">
        <v>1190</v>
      </c>
      <c r="E92" s="4">
        <f t="shared" si="11"/>
        <v>-11744.906602583947</v>
      </c>
      <c r="F92" s="48">
        <f t="shared" si="12"/>
        <v>-11745</v>
      </c>
      <c r="G92" s="48">
        <f t="shared" si="13"/>
        <v>0.12766415000078268</v>
      </c>
      <c r="I92" s="48">
        <f>G92</f>
        <v>0.12766415000078268</v>
      </c>
      <c r="Q92" s="100">
        <f t="shared" si="14"/>
        <v>21067.972000000002</v>
      </c>
      <c r="S92" s="53">
        <f>S$14</f>
        <v>0.1</v>
      </c>
    </row>
    <row r="93" spans="1:19" ht="12.95" customHeight="1" x14ac:dyDescent="0.2">
      <c r="A93" s="98" t="s">
        <v>1445</v>
      </c>
      <c r="B93" s="99" t="s">
        <v>1142</v>
      </c>
      <c r="C93" s="98">
        <v>36086.481</v>
      </c>
      <c r="D93" s="98" t="s">
        <v>1190</v>
      </c>
      <c r="E93" s="4">
        <f t="shared" si="11"/>
        <v>-11744.900018302109</v>
      </c>
      <c r="F93" s="48">
        <f t="shared" si="12"/>
        <v>-11745</v>
      </c>
      <c r="G93" s="48">
        <f t="shared" si="13"/>
        <v>0.13666414999897825</v>
      </c>
      <c r="I93" s="48">
        <f>G93</f>
        <v>0.13666414999897825</v>
      </c>
      <c r="Q93" s="100">
        <f t="shared" si="14"/>
        <v>21067.981</v>
      </c>
      <c r="S93" s="53">
        <f>S$14</f>
        <v>0.1</v>
      </c>
    </row>
    <row r="94" spans="1:19" ht="12.95" customHeight="1" x14ac:dyDescent="0.2">
      <c r="A94" s="98" t="s">
        <v>1371</v>
      </c>
      <c r="B94" s="99" t="s">
        <v>1142</v>
      </c>
      <c r="C94" s="98">
        <v>36123.391000000003</v>
      </c>
      <c r="D94" s="98" t="s">
        <v>1190</v>
      </c>
      <c r="E94" s="4">
        <f t="shared" si="11"/>
        <v>-11717.897146889482</v>
      </c>
      <c r="F94" s="48">
        <f t="shared" si="12"/>
        <v>-11718</v>
      </c>
      <c r="G94" s="48">
        <f t="shared" si="13"/>
        <v>0.14058905999991111</v>
      </c>
      <c r="J94" s="48">
        <f>G94</f>
        <v>0.14058905999991111</v>
      </c>
      <c r="Q94" s="100">
        <f t="shared" si="14"/>
        <v>21104.891000000003</v>
      </c>
      <c r="S94" s="53">
        <f>S$15</f>
        <v>1</v>
      </c>
    </row>
    <row r="95" spans="1:19" ht="12.95" customHeight="1" x14ac:dyDescent="0.2">
      <c r="A95" s="98" t="s">
        <v>1371</v>
      </c>
      <c r="B95" s="99" t="s">
        <v>1142</v>
      </c>
      <c r="C95" s="98">
        <v>36127.480000000003</v>
      </c>
      <c r="D95" s="98" t="s">
        <v>1190</v>
      </c>
      <c r="E95" s="4">
        <f t="shared" si="11"/>
        <v>-11714.905688173518</v>
      </c>
      <c r="F95" s="48">
        <f t="shared" si="12"/>
        <v>-11715</v>
      </c>
      <c r="G95" s="48">
        <f t="shared" si="13"/>
        <v>0.12891405000118539</v>
      </c>
      <c r="J95" s="48">
        <f>G95</f>
        <v>0.12891405000118539</v>
      </c>
      <c r="Q95" s="100">
        <f t="shared" si="14"/>
        <v>21108.980000000003</v>
      </c>
      <c r="S95" s="53">
        <f>S$15</f>
        <v>1</v>
      </c>
    </row>
    <row r="96" spans="1:19" ht="12.95" customHeight="1" x14ac:dyDescent="0.2">
      <c r="A96" s="98" t="s">
        <v>1371</v>
      </c>
      <c r="B96" s="99" t="s">
        <v>1142</v>
      </c>
      <c r="C96" s="98">
        <v>36131.578999999998</v>
      </c>
      <c r="D96" s="98" t="s">
        <v>1190</v>
      </c>
      <c r="E96" s="4">
        <f t="shared" si="11"/>
        <v>-11711.906913588846</v>
      </c>
      <c r="F96" s="48">
        <f t="shared" si="12"/>
        <v>-11712</v>
      </c>
      <c r="G96" s="48">
        <f t="shared" si="13"/>
        <v>0.12723903999722097</v>
      </c>
      <c r="J96" s="48">
        <f>G96</f>
        <v>0.12723903999722097</v>
      </c>
      <c r="Q96" s="100">
        <f t="shared" si="14"/>
        <v>21113.078999999998</v>
      </c>
      <c r="S96" s="53">
        <f>S$15</f>
        <v>1</v>
      </c>
    </row>
    <row r="97" spans="1:19" ht="12.95" customHeight="1" x14ac:dyDescent="0.2">
      <c r="A97" s="98" t="s">
        <v>1371</v>
      </c>
      <c r="B97" s="99" t="s">
        <v>1142</v>
      </c>
      <c r="C97" s="98">
        <v>36138.411999999997</v>
      </c>
      <c r="D97" s="98" t="s">
        <v>1190</v>
      </c>
      <c r="E97" s="4">
        <f t="shared" si="11"/>
        <v>-11706.907980498559</v>
      </c>
      <c r="F97" s="48">
        <f t="shared" si="12"/>
        <v>-11707</v>
      </c>
      <c r="G97" s="48">
        <f t="shared" si="13"/>
        <v>0.12578068999573588</v>
      </c>
      <c r="J97" s="48">
        <f>G97</f>
        <v>0.12578068999573588</v>
      </c>
      <c r="Q97" s="100">
        <f t="shared" si="14"/>
        <v>21119.911999999997</v>
      </c>
      <c r="S97" s="53">
        <f>S$15</f>
        <v>1</v>
      </c>
    </row>
    <row r="98" spans="1:19" ht="12.95" customHeight="1" x14ac:dyDescent="0.2">
      <c r="A98" s="98" t="s">
        <v>1380</v>
      </c>
      <c r="B98" s="99" t="s">
        <v>1142</v>
      </c>
      <c r="C98" s="98">
        <v>36138.415999999997</v>
      </c>
      <c r="D98" s="98" t="s">
        <v>1190</v>
      </c>
      <c r="E98" s="4">
        <f t="shared" si="11"/>
        <v>-11706.905054151075</v>
      </c>
      <c r="F98" s="48">
        <f t="shared" si="12"/>
        <v>-11707</v>
      </c>
      <c r="G98" s="48">
        <f t="shared" si="13"/>
        <v>0.12978068999655079</v>
      </c>
      <c r="I98" s="48">
        <f>G98</f>
        <v>0.12978068999655079</v>
      </c>
      <c r="Q98" s="100">
        <f t="shared" si="14"/>
        <v>21119.915999999997</v>
      </c>
      <c r="S98" s="53">
        <f>S$14</f>
        <v>0.1</v>
      </c>
    </row>
    <row r="99" spans="1:19" ht="12.95" customHeight="1" x14ac:dyDescent="0.2">
      <c r="A99" s="98" t="s">
        <v>1380</v>
      </c>
      <c r="B99" s="99" t="s">
        <v>1142</v>
      </c>
      <c r="C99" s="98">
        <v>36138.417999999998</v>
      </c>
      <c r="D99" s="98" t="s">
        <v>1190</v>
      </c>
      <c r="E99" s="4">
        <f t="shared" si="11"/>
        <v>-11706.903590977332</v>
      </c>
      <c r="F99" s="48">
        <f t="shared" si="12"/>
        <v>-11707</v>
      </c>
      <c r="G99" s="48">
        <f t="shared" si="13"/>
        <v>0.13178068999695824</v>
      </c>
      <c r="I99" s="48">
        <f>G99</f>
        <v>0.13178068999695824</v>
      </c>
      <c r="Q99" s="100">
        <f t="shared" si="14"/>
        <v>21119.917999999998</v>
      </c>
      <c r="S99" s="53">
        <f>S$14</f>
        <v>0.1</v>
      </c>
    </row>
    <row r="100" spans="1:19" ht="12.95" customHeight="1" x14ac:dyDescent="0.2">
      <c r="A100" s="98" t="s">
        <v>1371</v>
      </c>
      <c r="B100" s="99" t="s">
        <v>1142</v>
      </c>
      <c r="C100" s="98">
        <v>36149.343000000001</v>
      </c>
      <c r="D100" s="98" t="s">
        <v>1190</v>
      </c>
      <c r="E100" s="4">
        <f t="shared" si="11"/>
        <v>-11698.911004410467</v>
      </c>
      <c r="F100" s="48">
        <f t="shared" si="12"/>
        <v>-11699</v>
      </c>
      <c r="G100" s="48">
        <f t="shared" si="13"/>
        <v>0.12164733000099659</v>
      </c>
      <c r="J100" s="48">
        <f>G100</f>
        <v>0.12164733000099659</v>
      </c>
      <c r="Q100" s="100">
        <f t="shared" si="14"/>
        <v>21130.843000000001</v>
      </c>
      <c r="S100" s="53">
        <f>S$15</f>
        <v>1</v>
      </c>
    </row>
    <row r="101" spans="1:19" ht="12.95" customHeight="1" x14ac:dyDescent="0.2">
      <c r="A101" s="98" t="s">
        <v>1371</v>
      </c>
      <c r="B101" s="99" t="s">
        <v>1142</v>
      </c>
      <c r="C101" s="98">
        <v>36164.387000000002</v>
      </c>
      <c r="D101" s="98" t="s">
        <v>1190</v>
      </c>
      <c r="E101" s="4">
        <f t="shared" si="11"/>
        <v>-11687.905011521505</v>
      </c>
      <c r="F101" s="48">
        <f t="shared" si="12"/>
        <v>-11688</v>
      </c>
      <c r="G101" s="48">
        <f t="shared" si="13"/>
        <v>0.1298389599978691</v>
      </c>
      <c r="J101" s="48">
        <f>G101</f>
        <v>0.1298389599978691</v>
      </c>
      <c r="Q101" s="100">
        <f t="shared" si="14"/>
        <v>21145.887000000002</v>
      </c>
      <c r="S101" s="53">
        <f>S$15</f>
        <v>1</v>
      </c>
    </row>
    <row r="102" spans="1:19" ht="12.95" customHeight="1" x14ac:dyDescent="0.2">
      <c r="A102" s="98" t="s">
        <v>1380</v>
      </c>
      <c r="B102" s="99" t="s">
        <v>1142</v>
      </c>
      <c r="C102" s="98">
        <v>36172.586000000003</v>
      </c>
      <c r="D102" s="98" t="s">
        <v>1190</v>
      </c>
      <c r="E102" s="4">
        <f t="shared" si="11"/>
        <v>-11681.906730765282</v>
      </c>
      <c r="F102" s="48">
        <f t="shared" si="12"/>
        <v>-11682</v>
      </c>
      <c r="G102" s="48">
        <f t="shared" si="13"/>
        <v>0.12748894000105793</v>
      </c>
      <c r="I102" s="48">
        <f>G102</f>
        <v>0.12748894000105793</v>
      </c>
      <c r="Q102" s="100">
        <f t="shared" si="14"/>
        <v>21154.086000000003</v>
      </c>
      <c r="S102" s="53">
        <f>S$14</f>
        <v>0.1</v>
      </c>
    </row>
    <row r="103" spans="1:19" ht="12.95" customHeight="1" x14ac:dyDescent="0.2">
      <c r="A103" s="98" t="s">
        <v>1371</v>
      </c>
      <c r="B103" s="99" t="s">
        <v>1142</v>
      </c>
      <c r="C103" s="98">
        <v>36220.415999999997</v>
      </c>
      <c r="D103" s="98" t="s">
        <v>1190</v>
      </c>
      <c r="E103" s="4">
        <f t="shared" si="11"/>
        <v>-11646.914930720153</v>
      </c>
      <c r="F103" s="48">
        <f t="shared" si="12"/>
        <v>-11647</v>
      </c>
      <c r="G103" s="48">
        <f t="shared" si="13"/>
        <v>0.11628048999409657</v>
      </c>
      <c r="J103" s="48">
        <f>G103</f>
        <v>0.11628048999409657</v>
      </c>
      <c r="Q103" s="100">
        <f t="shared" si="14"/>
        <v>21201.915999999997</v>
      </c>
      <c r="S103" s="53">
        <f>S$15</f>
        <v>1</v>
      </c>
    </row>
    <row r="104" spans="1:19" ht="12.95" customHeight="1" x14ac:dyDescent="0.2">
      <c r="A104" s="98" t="s">
        <v>1471</v>
      </c>
      <c r="B104" s="99" t="s">
        <v>1142</v>
      </c>
      <c r="C104" s="98">
        <v>36231.358999999997</v>
      </c>
      <c r="D104" s="98" t="s">
        <v>1190</v>
      </c>
      <c r="E104" s="4">
        <f t="shared" si="11"/>
        <v>-11638.90917558961</v>
      </c>
      <c r="F104" s="48">
        <f t="shared" si="12"/>
        <v>-11639</v>
      </c>
      <c r="G104" s="48">
        <f t="shared" si="13"/>
        <v>0.12414712999452604</v>
      </c>
      <c r="I104" s="48">
        <f>G104</f>
        <v>0.12414712999452604</v>
      </c>
      <c r="Q104" s="100">
        <f t="shared" si="14"/>
        <v>21212.858999999997</v>
      </c>
      <c r="S104" s="53">
        <f>S$14</f>
        <v>0.1</v>
      </c>
    </row>
    <row r="105" spans="1:19" ht="12.95" customHeight="1" x14ac:dyDescent="0.2">
      <c r="A105" s="98" t="s">
        <v>1471</v>
      </c>
      <c r="B105" s="99" t="s">
        <v>1142</v>
      </c>
      <c r="C105" s="98">
        <v>36231.360999999997</v>
      </c>
      <c r="D105" s="98" t="s">
        <v>1190</v>
      </c>
      <c r="E105" s="4">
        <f t="shared" si="11"/>
        <v>-11638.907712415867</v>
      </c>
      <c r="F105" s="48">
        <f t="shared" si="12"/>
        <v>-11639</v>
      </c>
      <c r="G105" s="48">
        <f t="shared" si="13"/>
        <v>0.12614712999493349</v>
      </c>
      <c r="I105" s="48">
        <f>G105</f>
        <v>0.12614712999493349</v>
      </c>
      <c r="Q105" s="100">
        <f t="shared" si="14"/>
        <v>21212.860999999997</v>
      </c>
      <c r="S105" s="53">
        <f>S$14</f>
        <v>0.1</v>
      </c>
    </row>
    <row r="106" spans="1:19" ht="12.95" customHeight="1" x14ac:dyDescent="0.2">
      <c r="A106" s="98" t="s">
        <v>1471</v>
      </c>
      <c r="B106" s="99" t="s">
        <v>1142</v>
      </c>
      <c r="C106" s="98">
        <v>36231.362999999998</v>
      </c>
      <c r="D106" s="98" t="s">
        <v>1190</v>
      </c>
      <c r="E106" s="4">
        <f t="shared" si="11"/>
        <v>-11638.906249242124</v>
      </c>
      <c r="F106" s="48">
        <f t="shared" si="12"/>
        <v>-11639</v>
      </c>
      <c r="G106" s="48">
        <f t="shared" si="13"/>
        <v>0.12814712999534095</v>
      </c>
      <c r="I106" s="48">
        <f>G106</f>
        <v>0.12814712999534095</v>
      </c>
      <c r="Q106" s="100">
        <f t="shared" si="14"/>
        <v>21212.862999999998</v>
      </c>
      <c r="S106" s="53">
        <f>S$14</f>
        <v>0.1</v>
      </c>
    </row>
    <row r="107" spans="1:19" ht="12.95" customHeight="1" x14ac:dyDescent="0.2">
      <c r="A107" s="98" t="s">
        <v>1371</v>
      </c>
      <c r="B107" s="99" t="s">
        <v>1142</v>
      </c>
      <c r="C107" s="98">
        <v>36231.364000000001</v>
      </c>
      <c r="D107" s="98" t="s">
        <v>1190</v>
      </c>
      <c r="E107" s="4">
        <f t="shared" si="11"/>
        <v>-11638.90551765525</v>
      </c>
      <c r="F107" s="48">
        <f t="shared" si="12"/>
        <v>-11639</v>
      </c>
      <c r="G107" s="48">
        <f t="shared" si="13"/>
        <v>0.12914712999918265</v>
      </c>
      <c r="J107" s="48">
        <f>G107</f>
        <v>0.12914712999918265</v>
      </c>
      <c r="Q107" s="100">
        <f t="shared" si="14"/>
        <v>21212.864000000001</v>
      </c>
      <c r="S107" s="53">
        <f>S$15</f>
        <v>1</v>
      </c>
    </row>
    <row r="108" spans="1:19" ht="12.95" customHeight="1" x14ac:dyDescent="0.2">
      <c r="A108" s="98" t="s">
        <v>1471</v>
      </c>
      <c r="B108" s="99" t="s">
        <v>1142</v>
      </c>
      <c r="C108" s="98">
        <v>36231.366000000002</v>
      </c>
      <c r="D108" s="98" t="s">
        <v>1190</v>
      </c>
      <c r="E108" s="4">
        <f t="shared" si="11"/>
        <v>-11638.904054481507</v>
      </c>
      <c r="F108" s="48">
        <f t="shared" si="12"/>
        <v>-11639</v>
      </c>
      <c r="G108" s="48">
        <f t="shared" si="13"/>
        <v>0.13114712999959011</v>
      </c>
      <c r="I108" s="48">
        <f>G108</f>
        <v>0.13114712999959011</v>
      </c>
      <c r="Q108" s="100">
        <f t="shared" si="14"/>
        <v>21212.866000000002</v>
      </c>
      <c r="S108" s="53">
        <f>S$14</f>
        <v>0.1</v>
      </c>
    </row>
    <row r="109" spans="1:19" ht="12.95" customHeight="1" x14ac:dyDescent="0.2">
      <c r="A109" s="98" t="s">
        <v>1471</v>
      </c>
      <c r="B109" s="99" t="s">
        <v>1142</v>
      </c>
      <c r="C109" s="98">
        <v>36231.366000000002</v>
      </c>
      <c r="D109" s="98" t="s">
        <v>1190</v>
      </c>
      <c r="E109" s="4">
        <f t="shared" si="11"/>
        <v>-11638.904054481507</v>
      </c>
      <c r="F109" s="48">
        <f t="shared" si="12"/>
        <v>-11639</v>
      </c>
      <c r="G109" s="48">
        <f t="shared" si="13"/>
        <v>0.13114712999959011</v>
      </c>
      <c r="I109" s="48">
        <f>G109</f>
        <v>0.13114712999959011</v>
      </c>
      <c r="Q109" s="100">
        <f t="shared" si="14"/>
        <v>21212.866000000002</v>
      </c>
      <c r="S109" s="53">
        <f>S$14</f>
        <v>0.1</v>
      </c>
    </row>
    <row r="110" spans="1:19" ht="12.95" customHeight="1" x14ac:dyDescent="0.2">
      <c r="A110" s="98" t="s">
        <v>1471</v>
      </c>
      <c r="B110" s="99" t="s">
        <v>1142</v>
      </c>
      <c r="C110" s="98">
        <v>36410.425999999999</v>
      </c>
      <c r="D110" s="98" t="s">
        <v>1190</v>
      </c>
      <c r="E110" s="4">
        <f t="shared" si="11"/>
        <v>-11507.906109340765</v>
      </c>
      <c r="F110" s="48">
        <f t="shared" si="12"/>
        <v>-11508</v>
      </c>
      <c r="G110" s="48">
        <f t="shared" si="13"/>
        <v>0.12833836000208976</v>
      </c>
      <c r="I110" s="48">
        <f>G110</f>
        <v>0.12833836000208976</v>
      </c>
      <c r="Q110" s="100">
        <f t="shared" si="14"/>
        <v>21391.925999999999</v>
      </c>
      <c r="S110" s="53">
        <f>S$14</f>
        <v>0.1</v>
      </c>
    </row>
    <row r="111" spans="1:19" ht="12.95" customHeight="1" x14ac:dyDescent="0.2">
      <c r="A111" s="98" t="s">
        <v>1471</v>
      </c>
      <c r="B111" s="99" t="s">
        <v>1142</v>
      </c>
      <c r="C111" s="98">
        <v>36410.430999999997</v>
      </c>
      <c r="D111" s="98" t="s">
        <v>1190</v>
      </c>
      <c r="E111" s="4">
        <f t="shared" si="11"/>
        <v>-11507.902451406411</v>
      </c>
      <c r="F111" s="48">
        <f t="shared" si="12"/>
        <v>-11508</v>
      </c>
      <c r="G111" s="48">
        <f t="shared" si="13"/>
        <v>0.13333835999947041</v>
      </c>
      <c r="I111" s="48">
        <f>G111</f>
        <v>0.13333835999947041</v>
      </c>
      <c r="Q111" s="100">
        <f t="shared" si="14"/>
        <v>21391.930999999997</v>
      </c>
      <c r="S111" s="53">
        <f>S$14</f>
        <v>0.1</v>
      </c>
    </row>
    <row r="112" spans="1:19" ht="12.95" customHeight="1" x14ac:dyDescent="0.2">
      <c r="A112" s="98" t="s">
        <v>1471</v>
      </c>
      <c r="B112" s="99" t="s">
        <v>1142</v>
      </c>
      <c r="C112" s="98">
        <v>36451.430999999997</v>
      </c>
      <c r="D112" s="98" t="s">
        <v>1190</v>
      </c>
      <c r="E112" s="4">
        <f t="shared" si="11"/>
        <v>-11477.90738969095</v>
      </c>
      <c r="F112" s="48">
        <f t="shared" si="12"/>
        <v>-11478</v>
      </c>
      <c r="G112" s="48">
        <f t="shared" si="13"/>
        <v>0.1265882599982433</v>
      </c>
      <c r="I112" s="48">
        <f>G112</f>
        <v>0.1265882599982433</v>
      </c>
      <c r="Q112" s="100">
        <f t="shared" si="14"/>
        <v>21432.930999999997</v>
      </c>
      <c r="S112" s="53">
        <f>S$14</f>
        <v>0.1</v>
      </c>
    </row>
    <row r="113" spans="1:19" ht="12.95" customHeight="1" x14ac:dyDescent="0.2">
      <c r="A113" s="98" t="s">
        <v>1371</v>
      </c>
      <c r="B113" s="99" t="s">
        <v>1142</v>
      </c>
      <c r="C113" s="98">
        <v>36477.400500000003</v>
      </c>
      <c r="D113" s="98" t="s">
        <v>1190</v>
      </c>
      <c r="E113" s="4">
        <f t="shared" si="11"/>
        <v>-11458.908444441686</v>
      </c>
      <c r="F113" s="48">
        <f t="shared" si="12"/>
        <v>-11459</v>
      </c>
      <c r="G113" s="48">
        <f t="shared" si="13"/>
        <v>0.12514653000107501</v>
      </c>
      <c r="J113" s="48">
        <f>G113</f>
        <v>0.12514653000107501</v>
      </c>
      <c r="Q113" s="100">
        <f t="shared" si="14"/>
        <v>21458.900500000003</v>
      </c>
      <c r="S113" s="53">
        <f>S$15</f>
        <v>1</v>
      </c>
    </row>
    <row r="114" spans="1:19" ht="12.95" customHeight="1" x14ac:dyDescent="0.2">
      <c r="A114" s="98" t="s">
        <v>1371</v>
      </c>
      <c r="B114" s="99" t="s">
        <v>1142</v>
      </c>
      <c r="C114" s="98">
        <v>36488.33</v>
      </c>
      <c r="D114" s="98" t="s">
        <v>1190</v>
      </c>
      <c r="E114" s="4">
        <f t="shared" si="11"/>
        <v>-11450.912565733903</v>
      </c>
      <c r="F114" s="48">
        <f t="shared" si="12"/>
        <v>-11451</v>
      </c>
      <c r="G114" s="48">
        <f t="shared" si="13"/>
        <v>0.11951317000057315</v>
      </c>
      <c r="J114" s="48">
        <f>G114</f>
        <v>0.11951317000057315</v>
      </c>
      <c r="Q114" s="100">
        <f t="shared" si="14"/>
        <v>21469.83</v>
      </c>
      <c r="S114" s="53">
        <f>S$15</f>
        <v>1</v>
      </c>
    </row>
    <row r="115" spans="1:19" ht="12.95" customHeight="1" x14ac:dyDescent="0.2">
      <c r="A115" s="98" t="s">
        <v>1371</v>
      </c>
      <c r="B115" s="99" t="s">
        <v>1142</v>
      </c>
      <c r="C115" s="98">
        <v>36507.47</v>
      </c>
      <c r="D115" s="98" t="s">
        <v>1190</v>
      </c>
      <c r="E115" s="4">
        <f t="shared" si="11"/>
        <v>-11436.909993020881</v>
      </c>
      <c r="F115" s="48">
        <f t="shared" si="12"/>
        <v>-11437</v>
      </c>
      <c r="G115" s="48">
        <f t="shared" si="13"/>
        <v>0.123029790003784</v>
      </c>
      <c r="J115" s="48">
        <f>G115</f>
        <v>0.123029790003784</v>
      </c>
      <c r="Q115" s="100">
        <f t="shared" si="14"/>
        <v>21488.97</v>
      </c>
      <c r="S115" s="53">
        <f>S$15</f>
        <v>1</v>
      </c>
    </row>
    <row r="116" spans="1:19" ht="12.95" customHeight="1" x14ac:dyDescent="0.2">
      <c r="A116" s="98" t="s">
        <v>1371</v>
      </c>
      <c r="B116" s="99" t="s">
        <v>1142</v>
      </c>
      <c r="C116" s="98">
        <v>36540.267999999996</v>
      </c>
      <c r="D116" s="98" t="s">
        <v>1190</v>
      </c>
      <c r="E116" s="4">
        <f t="shared" si="11"/>
        <v>-11412.915406822258</v>
      </c>
      <c r="F116" s="48">
        <f t="shared" si="12"/>
        <v>-11413</v>
      </c>
      <c r="G116" s="48">
        <f t="shared" si="13"/>
        <v>0.1156297099951189</v>
      </c>
      <c r="J116" s="48">
        <f>G116</f>
        <v>0.1156297099951189</v>
      </c>
      <c r="Q116" s="100">
        <f t="shared" si="14"/>
        <v>21521.767999999996</v>
      </c>
      <c r="S116" s="53">
        <f>S$15</f>
        <v>1</v>
      </c>
    </row>
    <row r="117" spans="1:19" ht="12.95" customHeight="1" x14ac:dyDescent="0.2">
      <c r="A117" s="98" t="s">
        <v>1371</v>
      </c>
      <c r="B117" s="99" t="s">
        <v>1142</v>
      </c>
      <c r="C117" s="98">
        <v>36540.273999999998</v>
      </c>
      <c r="D117" s="98" t="s">
        <v>1190</v>
      </c>
      <c r="E117" s="4">
        <f t="shared" si="11"/>
        <v>-11412.91101730103</v>
      </c>
      <c r="F117" s="48">
        <f t="shared" si="12"/>
        <v>-11413</v>
      </c>
      <c r="G117" s="48">
        <f t="shared" ref="G117:G148" si="15">+C117-(C$7+F117*C$8)</f>
        <v>0.12162970999634126</v>
      </c>
      <c r="J117" s="48">
        <f>G117</f>
        <v>0.12162970999634126</v>
      </c>
      <c r="Q117" s="100">
        <f t="shared" si="14"/>
        <v>21521.773999999998</v>
      </c>
      <c r="S117" s="53">
        <f>S$15</f>
        <v>1</v>
      </c>
    </row>
    <row r="118" spans="1:19" ht="12.95" customHeight="1" x14ac:dyDescent="0.2">
      <c r="A118" s="98" t="s">
        <v>1285</v>
      </c>
      <c r="B118" s="99" t="s">
        <v>1142</v>
      </c>
      <c r="C118" s="98">
        <v>36596.315000000002</v>
      </c>
      <c r="D118" s="98" t="s">
        <v>1190</v>
      </c>
      <c r="E118" s="4">
        <f t="shared" si="11"/>
        <v>-11371.912157457216</v>
      </c>
      <c r="F118" s="48">
        <f t="shared" si="12"/>
        <v>-11372</v>
      </c>
      <c r="G118" s="48">
        <f t="shared" si="15"/>
        <v>0.12007124000228941</v>
      </c>
      <c r="I118" s="48">
        <f>G118</f>
        <v>0.12007124000228941</v>
      </c>
      <c r="Q118" s="100">
        <f t="shared" si="14"/>
        <v>21577.815000000002</v>
      </c>
      <c r="S118" s="53">
        <f>S$14</f>
        <v>0.1</v>
      </c>
    </row>
    <row r="119" spans="1:19" ht="12.95" customHeight="1" x14ac:dyDescent="0.2">
      <c r="A119" s="98" t="s">
        <v>1471</v>
      </c>
      <c r="B119" s="99" t="s">
        <v>1142</v>
      </c>
      <c r="C119" s="98">
        <v>36712.502999999997</v>
      </c>
      <c r="D119" s="98" t="s">
        <v>1190</v>
      </c>
      <c r="E119" s="4">
        <f t="shared" si="11"/>
        <v>-11286.91054207683</v>
      </c>
      <c r="F119" s="48">
        <f t="shared" si="12"/>
        <v>-11287</v>
      </c>
      <c r="G119" s="48">
        <f t="shared" si="15"/>
        <v>0.1222792899934575</v>
      </c>
      <c r="I119" s="48">
        <f>G119</f>
        <v>0.1222792899934575</v>
      </c>
      <c r="Q119" s="100">
        <f t="shared" si="14"/>
        <v>21694.002999999997</v>
      </c>
      <c r="S119" s="53">
        <f>S$14</f>
        <v>0.1</v>
      </c>
    </row>
    <row r="120" spans="1:19" ht="12.95" customHeight="1" x14ac:dyDescent="0.2">
      <c r="A120" s="98" t="s">
        <v>1471</v>
      </c>
      <c r="B120" s="99" t="s">
        <v>1142</v>
      </c>
      <c r="C120" s="98">
        <v>36712.512000000002</v>
      </c>
      <c r="D120" s="98" t="s">
        <v>1190</v>
      </c>
      <c r="E120" s="4">
        <f t="shared" si="11"/>
        <v>-11286.903957794986</v>
      </c>
      <c r="F120" s="48">
        <f t="shared" si="12"/>
        <v>-11287</v>
      </c>
      <c r="G120" s="48">
        <f t="shared" si="15"/>
        <v>0.13127928999892902</v>
      </c>
      <c r="I120" s="48">
        <f>G120</f>
        <v>0.13127928999892902</v>
      </c>
      <c r="Q120" s="100">
        <f t="shared" si="14"/>
        <v>21694.012000000002</v>
      </c>
      <c r="S120" s="53">
        <f>S$14</f>
        <v>0.1</v>
      </c>
    </row>
    <row r="121" spans="1:19" ht="12.95" customHeight="1" x14ac:dyDescent="0.2">
      <c r="A121" s="98" t="s">
        <v>1285</v>
      </c>
      <c r="B121" s="99" t="s">
        <v>1142</v>
      </c>
      <c r="C121" s="98">
        <v>36850.54</v>
      </c>
      <c r="D121" s="98" t="s">
        <v>1190</v>
      </c>
      <c r="E121" s="4">
        <f t="shared" si="11"/>
        <v>-11185.924485149581</v>
      </c>
      <c r="F121" s="48">
        <f t="shared" si="12"/>
        <v>-11186</v>
      </c>
      <c r="G121" s="48">
        <f t="shared" si="15"/>
        <v>0.10322061999613652</v>
      </c>
      <c r="I121" s="48">
        <f>G121</f>
        <v>0.10322061999613652</v>
      </c>
      <c r="Q121" s="100">
        <f t="shared" si="14"/>
        <v>21832.04</v>
      </c>
      <c r="S121" s="53">
        <f>S$14</f>
        <v>0.1</v>
      </c>
    </row>
    <row r="122" spans="1:19" ht="12.95" customHeight="1" x14ac:dyDescent="0.2">
      <c r="A122" s="98" t="s">
        <v>1511</v>
      </c>
      <c r="B122" s="99" t="s">
        <v>1142</v>
      </c>
      <c r="C122" s="98">
        <v>36868.332000000002</v>
      </c>
      <c r="D122" s="98" t="s">
        <v>1190</v>
      </c>
      <c r="E122" s="4">
        <f t="shared" si="11"/>
        <v>-11172.908091538811</v>
      </c>
      <c r="F122" s="48">
        <f t="shared" si="12"/>
        <v>-11173</v>
      </c>
      <c r="G122" s="48">
        <f t="shared" si="15"/>
        <v>0.12562891000561649</v>
      </c>
      <c r="J122" s="48">
        <f>G122</f>
        <v>0.12562891000561649</v>
      </c>
      <c r="Q122" s="100">
        <f t="shared" si="14"/>
        <v>21849.832000000002</v>
      </c>
      <c r="S122" s="53">
        <f>S$15</f>
        <v>1</v>
      </c>
    </row>
    <row r="123" spans="1:19" ht="12.95" customHeight="1" x14ac:dyDescent="0.2">
      <c r="A123" s="98" t="s">
        <v>1514</v>
      </c>
      <c r="B123" s="99" t="s">
        <v>1142</v>
      </c>
      <c r="C123" s="98">
        <v>36965.374000000003</v>
      </c>
      <c r="D123" s="98" t="s">
        <v>1190</v>
      </c>
      <c r="E123" s="4">
        <f t="shared" si="11"/>
        <v>-11101.913438392668</v>
      </c>
      <c r="F123" s="48">
        <f t="shared" si="12"/>
        <v>-11102</v>
      </c>
      <c r="G123" s="48">
        <f t="shared" si="15"/>
        <v>0.11832034000690328</v>
      </c>
      <c r="I123" s="48">
        <f>G123</f>
        <v>0.11832034000690328</v>
      </c>
      <c r="Q123" s="100">
        <f t="shared" si="14"/>
        <v>21946.874000000003</v>
      </c>
      <c r="S123" s="53">
        <f>S$14</f>
        <v>0.1</v>
      </c>
    </row>
    <row r="124" spans="1:19" ht="12.95" customHeight="1" x14ac:dyDescent="0.2">
      <c r="A124" s="98" t="s">
        <v>1517</v>
      </c>
      <c r="B124" s="99" t="s">
        <v>1142</v>
      </c>
      <c r="C124" s="98">
        <v>37133.502</v>
      </c>
      <c r="D124" s="98" t="s">
        <v>1190</v>
      </c>
      <c r="E124" s="4">
        <f t="shared" si="11"/>
        <v>-10978.913200926889</v>
      </c>
      <c r="F124" s="48">
        <f t="shared" si="12"/>
        <v>-10979</v>
      </c>
      <c r="G124" s="48">
        <f t="shared" si="15"/>
        <v>0.11864493000030052</v>
      </c>
      <c r="J124" s="48">
        <f t="shared" ref="J124:J131" si="16">G124</f>
        <v>0.11864493000030052</v>
      </c>
      <c r="Q124" s="100">
        <f t="shared" si="14"/>
        <v>22115.002</v>
      </c>
      <c r="S124" s="53">
        <f t="shared" ref="S124:S131" si="17">S$15</f>
        <v>1</v>
      </c>
    </row>
    <row r="125" spans="1:19" ht="12.95" customHeight="1" x14ac:dyDescent="0.2">
      <c r="A125" s="98" t="s">
        <v>1517</v>
      </c>
      <c r="B125" s="99" t="s">
        <v>1142</v>
      </c>
      <c r="C125" s="98">
        <v>37148.536</v>
      </c>
      <c r="D125" s="98" t="s">
        <v>1190</v>
      </c>
      <c r="E125" s="4">
        <f t="shared" si="11"/>
        <v>-10967.914523906638</v>
      </c>
      <c r="F125" s="48">
        <f t="shared" si="12"/>
        <v>-10968</v>
      </c>
      <c r="G125" s="48">
        <f t="shared" si="15"/>
        <v>0.11683655999513576</v>
      </c>
      <c r="J125" s="48">
        <f t="shared" si="16"/>
        <v>0.11683655999513576</v>
      </c>
      <c r="Q125" s="100">
        <f t="shared" si="14"/>
        <v>22130.036</v>
      </c>
      <c r="S125" s="53">
        <f t="shared" si="17"/>
        <v>1</v>
      </c>
    </row>
    <row r="126" spans="1:19" ht="12.95" customHeight="1" x14ac:dyDescent="0.2">
      <c r="A126" s="98" t="s">
        <v>1517</v>
      </c>
      <c r="B126" s="99" t="s">
        <v>1142</v>
      </c>
      <c r="C126" s="98">
        <v>37163.572</v>
      </c>
      <c r="D126" s="98" t="s">
        <v>1190</v>
      </c>
      <c r="E126" s="4">
        <f t="shared" si="11"/>
        <v>-10956.914383712647</v>
      </c>
      <c r="F126" s="48">
        <f t="shared" si="12"/>
        <v>-10957</v>
      </c>
      <c r="G126" s="48">
        <f t="shared" si="15"/>
        <v>0.11702818999765441</v>
      </c>
      <c r="J126" s="48">
        <f t="shared" si="16"/>
        <v>0.11702818999765441</v>
      </c>
      <c r="Q126" s="100">
        <f t="shared" si="14"/>
        <v>22145.072</v>
      </c>
      <c r="S126" s="53">
        <f t="shared" si="17"/>
        <v>1</v>
      </c>
    </row>
    <row r="127" spans="1:19" ht="12.95" customHeight="1" x14ac:dyDescent="0.2">
      <c r="A127" s="98" t="s">
        <v>1517</v>
      </c>
      <c r="B127" s="99" t="s">
        <v>1142</v>
      </c>
      <c r="C127" s="98">
        <v>37174.508000000002</v>
      </c>
      <c r="D127" s="98" t="s">
        <v>1190</v>
      </c>
      <c r="E127" s="4">
        <f t="shared" si="11"/>
        <v>-10948.9137496902</v>
      </c>
      <c r="F127" s="48">
        <f t="shared" si="12"/>
        <v>-10949</v>
      </c>
      <c r="G127" s="48">
        <f t="shared" si="15"/>
        <v>0.11789483000029577</v>
      </c>
      <c r="J127" s="48">
        <f t="shared" si="16"/>
        <v>0.11789483000029577</v>
      </c>
      <c r="Q127" s="100">
        <f t="shared" si="14"/>
        <v>22156.008000000002</v>
      </c>
      <c r="S127" s="53">
        <f t="shared" si="17"/>
        <v>1</v>
      </c>
    </row>
    <row r="128" spans="1:19" ht="12.95" customHeight="1" x14ac:dyDescent="0.2">
      <c r="A128" s="98" t="s">
        <v>1517</v>
      </c>
      <c r="B128" s="99" t="s">
        <v>1142</v>
      </c>
      <c r="C128" s="98">
        <v>37185.440000000002</v>
      </c>
      <c r="D128" s="98" t="s">
        <v>1190</v>
      </c>
      <c r="E128" s="4">
        <f t="shared" si="11"/>
        <v>-10940.916042015238</v>
      </c>
      <c r="F128" s="48">
        <f t="shared" si="12"/>
        <v>-10941</v>
      </c>
      <c r="G128" s="48">
        <f t="shared" si="15"/>
        <v>0.11476147000212222</v>
      </c>
      <c r="J128" s="48">
        <f t="shared" si="16"/>
        <v>0.11476147000212222</v>
      </c>
      <c r="Q128" s="100">
        <f t="shared" si="14"/>
        <v>22166.940000000002</v>
      </c>
      <c r="S128" s="53">
        <f t="shared" si="17"/>
        <v>1</v>
      </c>
    </row>
    <row r="129" spans="1:19" ht="12.95" customHeight="1" x14ac:dyDescent="0.2">
      <c r="A129" s="98" t="s">
        <v>1517</v>
      </c>
      <c r="B129" s="99" t="s">
        <v>1142</v>
      </c>
      <c r="C129" s="98">
        <v>37196.375</v>
      </c>
      <c r="D129" s="98" t="s">
        <v>1190</v>
      </c>
      <c r="E129" s="4">
        <f t="shared" si="11"/>
        <v>-10932.916139579665</v>
      </c>
      <c r="F129" s="48">
        <f t="shared" si="12"/>
        <v>-10933</v>
      </c>
      <c r="G129" s="48">
        <f t="shared" si="15"/>
        <v>0.11462811000092188</v>
      </c>
      <c r="J129" s="48">
        <f t="shared" si="16"/>
        <v>0.11462811000092188</v>
      </c>
      <c r="Q129" s="100">
        <f t="shared" si="14"/>
        <v>22177.875</v>
      </c>
      <c r="S129" s="53">
        <f t="shared" si="17"/>
        <v>1</v>
      </c>
    </row>
    <row r="130" spans="1:19" ht="12.95" customHeight="1" x14ac:dyDescent="0.2">
      <c r="A130" s="98" t="s">
        <v>1517</v>
      </c>
      <c r="B130" s="99" t="s">
        <v>1142</v>
      </c>
      <c r="C130" s="98">
        <v>37211.413</v>
      </c>
      <c r="D130" s="98" t="s">
        <v>1190</v>
      </c>
      <c r="E130" s="4">
        <f t="shared" si="11"/>
        <v>-10921.914536211931</v>
      </c>
      <c r="F130" s="48">
        <f t="shared" si="12"/>
        <v>-10922</v>
      </c>
      <c r="G130" s="48">
        <f t="shared" si="15"/>
        <v>0.11681973999657203</v>
      </c>
      <c r="J130" s="48">
        <f t="shared" si="16"/>
        <v>0.11681973999657203</v>
      </c>
      <c r="Q130" s="100">
        <f t="shared" si="14"/>
        <v>22192.913</v>
      </c>
      <c r="S130" s="53">
        <f t="shared" si="17"/>
        <v>1</v>
      </c>
    </row>
    <row r="131" spans="1:19" ht="12.95" customHeight="1" x14ac:dyDescent="0.2">
      <c r="A131" s="98" t="s">
        <v>1517</v>
      </c>
      <c r="B131" s="99" t="s">
        <v>1142</v>
      </c>
      <c r="C131" s="98">
        <v>37226.447999999997</v>
      </c>
      <c r="D131" s="98" t="s">
        <v>1190</v>
      </c>
      <c r="E131" s="4">
        <f t="shared" si="11"/>
        <v>-10910.915127604812</v>
      </c>
      <c r="F131" s="48">
        <f t="shared" si="12"/>
        <v>-10911</v>
      </c>
      <c r="G131" s="48">
        <f t="shared" si="15"/>
        <v>0.11601136999524897</v>
      </c>
      <c r="J131" s="48">
        <f t="shared" si="16"/>
        <v>0.11601136999524897</v>
      </c>
      <c r="Q131" s="100">
        <f t="shared" si="14"/>
        <v>22207.947999999997</v>
      </c>
      <c r="S131" s="53">
        <f t="shared" si="17"/>
        <v>1</v>
      </c>
    </row>
    <row r="132" spans="1:19" ht="12.95" customHeight="1" x14ac:dyDescent="0.2">
      <c r="A132" s="98" t="s">
        <v>1535</v>
      </c>
      <c r="B132" s="99" t="s">
        <v>1142</v>
      </c>
      <c r="C132" s="98">
        <v>37319.392999999996</v>
      </c>
      <c r="D132" s="98" t="s">
        <v>1190</v>
      </c>
      <c r="E132" s="4">
        <f t="shared" si="11"/>
        <v>-10842.917785869604</v>
      </c>
      <c r="F132" s="48">
        <f t="shared" si="12"/>
        <v>-10843</v>
      </c>
      <c r="G132" s="48">
        <f t="shared" si="15"/>
        <v>0.11237780999363167</v>
      </c>
      <c r="I132" s="48">
        <f>G132</f>
        <v>0.11237780999363167</v>
      </c>
      <c r="Q132" s="100">
        <f t="shared" si="14"/>
        <v>22300.892999999996</v>
      </c>
      <c r="S132" s="53">
        <f>S$14</f>
        <v>0.1</v>
      </c>
    </row>
    <row r="133" spans="1:19" ht="12.95" customHeight="1" x14ac:dyDescent="0.2">
      <c r="A133" s="98" t="s">
        <v>1535</v>
      </c>
      <c r="B133" s="99" t="s">
        <v>1142</v>
      </c>
      <c r="C133" s="98">
        <v>37319.392999999996</v>
      </c>
      <c r="D133" s="98" t="s">
        <v>1190</v>
      </c>
      <c r="E133" s="4">
        <f t="shared" si="11"/>
        <v>-10842.917785869604</v>
      </c>
      <c r="F133" s="48">
        <f t="shared" si="12"/>
        <v>-10843</v>
      </c>
      <c r="G133" s="48">
        <f t="shared" si="15"/>
        <v>0.11237780999363167</v>
      </c>
      <c r="I133" s="48">
        <f>G133</f>
        <v>0.11237780999363167</v>
      </c>
      <c r="Q133" s="100">
        <f t="shared" si="14"/>
        <v>22300.892999999996</v>
      </c>
      <c r="S133" s="53">
        <f>S$14</f>
        <v>0.1</v>
      </c>
    </row>
    <row r="134" spans="1:19" ht="12.95" customHeight="1" x14ac:dyDescent="0.2">
      <c r="A134" s="98" t="s">
        <v>1517</v>
      </c>
      <c r="B134" s="99" t="s">
        <v>1142</v>
      </c>
      <c r="C134" s="98">
        <v>37509.396000000001</v>
      </c>
      <c r="D134" s="98" t="s">
        <v>1190</v>
      </c>
      <c r="E134" s="4">
        <f t="shared" si="11"/>
        <v>-10703.914085598313</v>
      </c>
      <c r="F134" s="48">
        <f t="shared" si="12"/>
        <v>-10704</v>
      </c>
      <c r="G134" s="48">
        <f t="shared" si="15"/>
        <v>0.11743567999656079</v>
      </c>
      <c r="J134" s="48">
        <f>G134</f>
        <v>0.11743567999656079</v>
      </c>
      <c r="Q134" s="100">
        <f t="shared" si="14"/>
        <v>22490.896000000001</v>
      </c>
      <c r="S134" s="53">
        <f>S$15</f>
        <v>1</v>
      </c>
    </row>
    <row r="135" spans="1:19" ht="12.95" customHeight="1" x14ac:dyDescent="0.2">
      <c r="A135" s="98" t="s">
        <v>1541</v>
      </c>
      <c r="B135" s="99" t="s">
        <v>1142</v>
      </c>
      <c r="C135" s="98">
        <v>37513.478000000003</v>
      </c>
      <c r="D135" s="98" t="s">
        <v>1190</v>
      </c>
      <c r="E135" s="4">
        <f t="shared" si="11"/>
        <v>-10700.927747990445</v>
      </c>
      <c r="F135" s="48">
        <f t="shared" si="12"/>
        <v>-10701</v>
      </c>
      <c r="G135" s="48">
        <f t="shared" si="15"/>
        <v>9.8760670000046957E-2</v>
      </c>
      <c r="I135" s="48">
        <f t="shared" ref="I135:I140" si="18">G135</f>
        <v>9.8760670000046957E-2</v>
      </c>
      <c r="Q135" s="100">
        <f t="shared" si="14"/>
        <v>22494.978000000003</v>
      </c>
      <c r="S135" s="53">
        <f t="shared" ref="S135:S140" si="19">S$14</f>
        <v>0.1</v>
      </c>
    </row>
    <row r="136" spans="1:19" ht="12.95" customHeight="1" x14ac:dyDescent="0.2">
      <c r="A136" s="98" t="s">
        <v>1541</v>
      </c>
      <c r="B136" s="99" t="s">
        <v>1142</v>
      </c>
      <c r="C136" s="98">
        <v>37513.483</v>
      </c>
      <c r="D136" s="98" t="s">
        <v>1190</v>
      </c>
      <c r="E136" s="4">
        <f t="shared" si="11"/>
        <v>-10700.924090056091</v>
      </c>
      <c r="F136" s="48">
        <f t="shared" si="12"/>
        <v>-10701</v>
      </c>
      <c r="G136" s="48">
        <f t="shared" si="15"/>
        <v>0.10376066999742761</v>
      </c>
      <c r="I136" s="48">
        <f t="shared" si="18"/>
        <v>0.10376066999742761</v>
      </c>
      <c r="Q136" s="100">
        <f t="shared" si="14"/>
        <v>22494.983</v>
      </c>
      <c r="S136" s="53">
        <f t="shared" si="19"/>
        <v>0.1</v>
      </c>
    </row>
    <row r="137" spans="1:19" ht="12.95" customHeight="1" x14ac:dyDescent="0.2">
      <c r="A137" s="98" t="s">
        <v>1541</v>
      </c>
      <c r="B137" s="99" t="s">
        <v>1142</v>
      </c>
      <c r="C137" s="98">
        <v>37513.485999999997</v>
      </c>
      <c r="D137" s="98" t="s">
        <v>1190</v>
      </c>
      <c r="E137" s="4">
        <f t="shared" si="11"/>
        <v>-10700.92189529548</v>
      </c>
      <c r="F137" s="48">
        <f t="shared" si="12"/>
        <v>-10701</v>
      </c>
      <c r="G137" s="48">
        <f t="shared" si="15"/>
        <v>0.10676066999440081</v>
      </c>
      <c r="I137" s="48">
        <f t="shared" si="18"/>
        <v>0.10676066999440081</v>
      </c>
      <c r="Q137" s="100">
        <f t="shared" si="14"/>
        <v>22494.985999999997</v>
      </c>
      <c r="S137" s="53">
        <f t="shared" si="19"/>
        <v>0.1</v>
      </c>
    </row>
    <row r="138" spans="1:19" ht="12.95" customHeight="1" x14ac:dyDescent="0.2">
      <c r="A138" s="98" t="s">
        <v>1541</v>
      </c>
      <c r="B138" s="99" t="s">
        <v>1142</v>
      </c>
      <c r="C138" s="98">
        <v>37513.485999999997</v>
      </c>
      <c r="D138" s="98" t="s">
        <v>1190</v>
      </c>
      <c r="E138" s="4">
        <f t="shared" si="11"/>
        <v>-10700.92189529548</v>
      </c>
      <c r="F138" s="48">
        <f t="shared" si="12"/>
        <v>-10701</v>
      </c>
      <c r="G138" s="48">
        <f t="shared" si="15"/>
        <v>0.10676066999440081</v>
      </c>
      <c r="I138" s="48">
        <f t="shared" si="18"/>
        <v>0.10676066999440081</v>
      </c>
      <c r="Q138" s="100">
        <f t="shared" si="14"/>
        <v>22494.985999999997</v>
      </c>
      <c r="S138" s="53">
        <f t="shared" si="19"/>
        <v>0.1</v>
      </c>
    </row>
    <row r="139" spans="1:19" ht="12.95" customHeight="1" x14ac:dyDescent="0.2">
      <c r="A139" s="98" t="s">
        <v>1541</v>
      </c>
      <c r="B139" s="99" t="s">
        <v>1142</v>
      </c>
      <c r="C139" s="98">
        <v>37513.491999999998</v>
      </c>
      <c r="D139" s="98" t="s">
        <v>1190</v>
      </c>
      <c r="E139" s="4">
        <f t="shared" si="11"/>
        <v>-10700.917505774252</v>
      </c>
      <c r="F139" s="48">
        <f t="shared" si="12"/>
        <v>-10701</v>
      </c>
      <c r="G139" s="48">
        <f t="shared" si="15"/>
        <v>0.11276066999562318</v>
      </c>
      <c r="I139" s="48">
        <f t="shared" si="18"/>
        <v>0.11276066999562318</v>
      </c>
      <c r="Q139" s="100">
        <f t="shared" si="14"/>
        <v>22494.991999999998</v>
      </c>
      <c r="S139" s="53">
        <f t="shared" si="19"/>
        <v>0.1</v>
      </c>
    </row>
    <row r="140" spans="1:19" ht="12.95" customHeight="1" x14ac:dyDescent="0.2">
      <c r="A140" s="98" t="s">
        <v>1541</v>
      </c>
      <c r="B140" s="99" t="s">
        <v>1142</v>
      </c>
      <c r="C140" s="98">
        <v>37513.495000000003</v>
      </c>
      <c r="D140" s="98" t="s">
        <v>1190</v>
      </c>
      <c r="E140" s="4">
        <f t="shared" si="11"/>
        <v>-10700.915311013636</v>
      </c>
      <c r="F140" s="48">
        <f t="shared" si="12"/>
        <v>-10701</v>
      </c>
      <c r="G140" s="48">
        <f t="shared" si="15"/>
        <v>0.11576066999987233</v>
      </c>
      <c r="I140" s="48">
        <f t="shared" si="18"/>
        <v>0.11576066999987233</v>
      </c>
      <c r="Q140" s="100">
        <f t="shared" si="14"/>
        <v>22494.995000000003</v>
      </c>
      <c r="S140" s="53">
        <f t="shared" si="19"/>
        <v>0.1</v>
      </c>
    </row>
    <row r="141" spans="1:19" ht="12.95" customHeight="1" x14ac:dyDescent="0.2">
      <c r="A141" s="98" t="s">
        <v>1517</v>
      </c>
      <c r="B141" s="99" t="s">
        <v>1142</v>
      </c>
      <c r="C141" s="98">
        <v>37524.427000000003</v>
      </c>
      <c r="D141" s="98" t="s">
        <v>1190</v>
      </c>
      <c r="E141" s="4">
        <f t="shared" si="11"/>
        <v>-10692.917603338674</v>
      </c>
      <c r="F141" s="48">
        <f t="shared" si="12"/>
        <v>-10693</v>
      </c>
      <c r="G141" s="48">
        <f t="shared" si="15"/>
        <v>0.11262731000169879</v>
      </c>
      <c r="J141" s="48">
        <f t="shared" ref="J141:J146" si="20">G141</f>
        <v>0.11262731000169879</v>
      </c>
      <c r="Q141" s="100">
        <f t="shared" si="14"/>
        <v>22505.927000000003</v>
      </c>
      <c r="S141" s="53">
        <f t="shared" ref="S141:S146" si="21">S$15</f>
        <v>1</v>
      </c>
    </row>
    <row r="142" spans="1:19" ht="12.95" customHeight="1" x14ac:dyDescent="0.2">
      <c r="A142" s="98" t="s">
        <v>1517</v>
      </c>
      <c r="B142" s="99" t="s">
        <v>1142</v>
      </c>
      <c r="C142" s="98">
        <v>37528.525999999998</v>
      </c>
      <c r="D142" s="98" t="s">
        <v>1190</v>
      </c>
      <c r="E142" s="4">
        <f t="shared" si="11"/>
        <v>-10689.918828754004</v>
      </c>
      <c r="F142" s="48">
        <f t="shared" si="12"/>
        <v>-10690</v>
      </c>
      <c r="G142" s="48">
        <f t="shared" si="15"/>
        <v>0.11095229999773437</v>
      </c>
      <c r="J142" s="48">
        <f t="shared" si="20"/>
        <v>0.11095229999773437</v>
      </c>
      <c r="Q142" s="100">
        <f t="shared" si="14"/>
        <v>22510.025999999998</v>
      </c>
      <c r="S142" s="53">
        <f t="shared" si="21"/>
        <v>1</v>
      </c>
    </row>
    <row r="143" spans="1:19" ht="12.95" customHeight="1" x14ac:dyDescent="0.2">
      <c r="A143" s="98" t="s">
        <v>1517</v>
      </c>
      <c r="B143" s="99" t="s">
        <v>1142</v>
      </c>
      <c r="C143" s="98">
        <v>37539.449999999997</v>
      </c>
      <c r="D143" s="98" t="s">
        <v>1190</v>
      </c>
      <c r="E143" s="4">
        <f t="shared" si="11"/>
        <v>-10681.926973774011</v>
      </c>
      <c r="F143" s="48">
        <f t="shared" si="12"/>
        <v>-10682</v>
      </c>
      <c r="G143" s="48">
        <f t="shared" si="15"/>
        <v>9.9818939997931011E-2</v>
      </c>
      <c r="J143" s="48">
        <f t="shared" si="20"/>
        <v>9.9818939997931011E-2</v>
      </c>
      <c r="Q143" s="100">
        <f t="shared" si="14"/>
        <v>22520.949999999997</v>
      </c>
      <c r="S143" s="53">
        <f t="shared" si="21"/>
        <v>1</v>
      </c>
    </row>
    <row r="144" spans="1:19" ht="12.95" customHeight="1" x14ac:dyDescent="0.2">
      <c r="A144" s="98" t="s">
        <v>1517</v>
      </c>
      <c r="B144" s="99" t="s">
        <v>1142</v>
      </c>
      <c r="C144" s="98">
        <v>37565.434999999998</v>
      </c>
      <c r="D144" s="98" t="s">
        <v>1190</v>
      </c>
      <c r="E144" s="4">
        <f t="shared" si="11"/>
        <v>-10662.916688928248</v>
      </c>
      <c r="F144" s="48">
        <f t="shared" si="12"/>
        <v>-10663</v>
      </c>
      <c r="G144" s="48">
        <f t="shared" si="15"/>
        <v>0.11387720999482553</v>
      </c>
      <c r="J144" s="48">
        <f t="shared" si="20"/>
        <v>0.11387720999482553</v>
      </c>
      <c r="Q144" s="100">
        <f t="shared" si="14"/>
        <v>22546.934999999998</v>
      </c>
      <c r="S144" s="53">
        <f t="shared" si="21"/>
        <v>1</v>
      </c>
    </row>
    <row r="145" spans="1:19" ht="12.95" customHeight="1" x14ac:dyDescent="0.2">
      <c r="A145" s="98" t="s">
        <v>1517</v>
      </c>
      <c r="B145" s="99" t="s">
        <v>1142</v>
      </c>
      <c r="C145" s="98">
        <v>37565.434999999998</v>
      </c>
      <c r="D145" s="98" t="s">
        <v>1190</v>
      </c>
      <c r="E145" s="4">
        <f t="shared" si="11"/>
        <v>-10662.916688928248</v>
      </c>
      <c r="F145" s="48">
        <f t="shared" si="12"/>
        <v>-10663</v>
      </c>
      <c r="G145" s="48">
        <f t="shared" si="15"/>
        <v>0.11387720999482553</v>
      </c>
      <c r="J145" s="48">
        <f t="shared" si="20"/>
        <v>0.11387720999482553</v>
      </c>
      <c r="Q145" s="100">
        <f t="shared" si="14"/>
        <v>22546.934999999998</v>
      </c>
      <c r="S145" s="53">
        <f t="shared" si="21"/>
        <v>1</v>
      </c>
    </row>
    <row r="146" spans="1:19" ht="12.95" customHeight="1" x14ac:dyDescent="0.2">
      <c r="A146" s="98" t="s">
        <v>1517</v>
      </c>
      <c r="B146" s="99" t="s">
        <v>1142</v>
      </c>
      <c r="C146" s="98">
        <v>37576.368000000002</v>
      </c>
      <c r="D146" s="98" t="s">
        <v>1190</v>
      </c>
      <c r="E146" s="4">
        <f t="shared" si="11"/>
        <v>-10654.918249666413</v>
      </c>
      <c r="F146" s="48">
        <f t="shared" si="12"/>
        <v>-10655</v>
      </c>
      <c r="G146" s="48">
        <f t="shared" si="15"/>
        <v>0.11174385000049369</v>
      </c>
      <c r="J146" s="48">
        <f t="shared" si="20"/>
        <v>0.11174385000049369</v>
      </c>
      <c r="Q146" s="100">
        <f t="shared" si="14"/>
        <v>22557.868000000002</v>
      </c>
      <c r="S146" s="53">
        <f t="shared" si="21"/>
        <v>1</v>
      </c>
    </row>
    <row r="147" spans="1:19" ht="12.95" customHeight="1" x14ac:dyDescent="0.2">
      <c r="A147" s="4" t="s">
        <v>1147</v>
      </c>
      <c r="B147" s="3"/>
      <c r="C147" s="6">
        <v>37580.476999999999</v>
      </c>
      <c r="D147" s="6"/>
      <c r="E147" s="48">
        <f t="shared" si="11"/>
        <v>-10651.912159213029</v>
      </c>
      <c r="F147" s="48">
        <f t="shared" si="12"/>
        <v>-10652</v>
      </c>
      <c r="G147" s="48">
        <f t="shared" si="15"/>
        <v>0.12006883999856655</v>
      </c>
      <c r="H147" s="48">
        <f>G147</f>
        <v>0.12006883999856655</v>
      </c>
      <c r="Q147" s="100">
        <f t="shared" si="14"/>
        <v>22561.976999999999</v>
      </c>
      <c r="S147" s="53">
        <f>S$13</f>
        <v>0.2</v>
      </c>
    </row>
    <row r="148" spans="1:19" ht="12.95" customHeight="1" x14ac:dyDescent="0.2">
      <c r="A148" s="98" t="s">
        <v>1541</v>
      </c>
      <c r="B148" s="99" t="s">
        <v>1142</v>
      </c>
      <c r="C148" s="98">
        <v>37893.478000000003</v>
      </c>
      <c r="D148" s="98" t="s">
        <v>1190</v>
      </c>
      <c r="E148" s="4">
        <f t="shared" si="11"/>
        <v>-10422.924736969097</v>
      </c>
      <c r="F148" s="48">
        <f t="shared" si="12"/>
        <v>-10423</v>
      </c>
      <c r="G148" s="48">
        <f t="shared" si="15"/>
        <v>0.10287641000468284</v>
      </c>
      <c r="I148" s="48">
        <f>G148</f>
        <v>0.10287641000468284</v>
      </c>
      <c r="Q148" s="100">
        <f t="shared" si="14"/>
        <v>22874.978000000003</v>
      </c>
      <c r="S148" s="53">
        <f>S$14</f>
        <v>0.1</v>
      </c>
    </row>
    <row r="149" spans="1:19" ht="12.95" customHeight="1" x14ac:dyDescent="0.2">
      <c r="A149" s="98" t="s">
        <v>1517</v>
      </c>
      <c r="B149" s="99" t="s">
        <v>1142</v>
      </c>
      <c r="C149" s="98">
        <v>37893.481</v>
      </c>
      <c r="D149" s="98" t="s">
        <v>1190</v>
      </c>
      <c r="E149" s="4">
        <f t="shared" ref="E149:E212" si="22">+(C149-C$7)/C$8</f>
        <v>-10422.922542208486</v>
      </c>
      <c r="F149" s="48">
        <f t="shared" ref="F149:F212" si="23">ROUND(2*E149,0)/2</f>
        <v>-10423</v>
      </c>
      <c r="G149" s="48">
        <f t="shared" ref="G149:G180" si="24">+C149-(C$7+F149*C$8)</f>
        <v>0.10587641000165604</v>
      </c>
      <c r="J149" s="48">
        <f>G149</f>
        <v>0.10587641000165604</v>
      </c>
      <c r="Q149" s="100">
        <f t="shared" ref="Q149:Q212" si="25">+C149-15018.5</f>
        <v>22874.981</v>
      </c>
      <c r="S149" s="53">
        <f>S$15</f>
        <v>1</v>
      </c>
    </row>
    <row r="150" spans="1:19" ht="12.95" customHeight="1" x14ac:dyDescent="0.2">
      <c r="A150" s="98" t="s">
        <v>1535</v>
      </c>
      <c r="B150" s="99" t="s">
        <v>1142</v>
      </c>
      <c r="C150" s="98">
        <v>37900.305999999997</v>
      </c>
      <c r="D150" s="98" t="s">
        <v>1190</v>
      </c>
      <c r="E150" s="4">
        <f t="shared" si="22"/>
        <v>-10417.92946181317</v>
      </c>
      <c r="F150" s="48">
        <f t="shared" si="23"/>
        <v>-10418</v>
      </c>
      <c r="G150" s="48">
        <f t="shared" si="24"/>
        <v>9.6418059998541139E-2</v>
      </c>
      <c r="I150" s="48">
        <f>G150</f>
        <v>9.6418059998541139E-2</v>
      </c>
      <c r="Q150" s="100">
        <f t="shared" si="25"/>
        <v>22881.805999999997</v>
      </c>
      <c r="S150" s="53">
        <f>S$14</f>
        <v>0.1</v>
      </c>
    </row>
    <row r="151" spans="1:19" ht="12.95" customHeight="1" x14ac:dyDescent="0.2">
      <c r="A151" s="98" t="s">
        <v>1535</v>
      </c>
      <c r="B151" s="99" t="s">
        <v>1142</v>
      </c>
      <c r="C151" s="98">
        <v>37900.313000000002</v>
      </c>
      <c r="D151" s="98" t="s">
        <v>1190</v>
      </c>
      <c r="E151" s="4">
        <f t="shared" si="22"/>
        <v>-10417.924340705067</v>
      </c>
      <c r="F151" s="48">
        <f t="shared" si="23"/>
        <v>-10418</v>
      </c>
      <c r="G151" s="48">
        <f t="shared" si="24"/>
        <v>0.10341806000360521</v>
      </c>
      <c r="I151" s="48">
        <f>G151</f>
        <v>0.10341806000360521</v>
      </c>
      <c r="Q151" s="100">
        <f t="shared" si="25"/>
        <v>22881.813000000002</v>
      </c>
      <c r="S151" s="53">
        <f>S$14</f>
        <v>0.1</v>
      </c>
    </row>
    <row r="152" spans="1:19" ht="12.95" customHeight="1" x14ac:dyDescent="0.2">
      <c r="A152" s="98" t="s">
        <v>1535</v>
      </c>
      <c r="B152" s="99" t="s">
        <v>1142</v>
      </c>
      <c r="C152" s="98">
        <v>37900.315999999999</v>
      </c>
      <c r="D152" s="98" t="s">
        <v>1190</v>
      </c>
      <c r="E152" s="4">
        <f t="shared" si="22"/>
        <v>-10417.922145944456</v>
      </c>
      <c r="F152" s="48">
        <f t="shared" si="23"/>
        <v>-10418</v>
      </c>
      <c r="G152" s="48">
        <f t="shared" si="24"/>
        <v>0.10641806000057841</v>
      </c>
      <c r="I152" s="48">
        <f>G152</f>
        <v>0.10641806000057841</v>
      </c>
      <c r="Q152" s="100">
        <f t="shared" si="25"/>
        <v>22881.815999999999</v>
      </c>
      <c r="S152" s="53">
        <f>S$14</f>
        <v>0.1</v>
      </c>
    </row>
    <row r="153" spans="1:19" ht="12.95" customHeight="1" x14ac:dyDescent="0.2">
      <c r="A153" s="98" t="s">
        <v>1541</v>
      </c>
      <c r="B153" s="99" t="s">
        <v>1142</v>
      </c>
      <c r="C153" s="98">
        <v>37904.419000000002</v>
      </c>
      <c r="D153" s="98" t="s">
        <v>1190</v>
      </c>
      <c r="E153" s="4">
        <f t="shared" si="22"/>
        <v>-10414.920445012294</v>
      </c>
      <c r="F153" s="48">
        <f t="shared" si="23"/>
        <v>-10415</v>
      </c>
      <c r="G153" s="48">
        <f t="shared" si="24"/>
        <v>0.1087430499974289</v>
      </c>
      <c r="I153" s="48">
        <f>G153</f>
        <v>0.1087430499974289</v>
      </c>
      <c r="Q153" s="100">
        <f t="shared" si="25"/>
        <v>22885.919000000002</v>
      </c>
      <c r="S153" s="53">
        <f>S$14</f>
        <v>0.1</v>
      </c>
    </row>
    <row r="154" spans="1:19" ht="12.95" customHeight="1" x14ac:dyDescent="0.2">
      <c r="A154" s="98" t="s">
        <v>1541</v>
      </c>
      <c r="B154" s="99" t="s">
        <v>1142</v>
      </c>
      <c r="C154" s="98">
        <v>37904.421000000002</v>
      </c>
      <c r="D154" s="98" t="s">
        <v>1190</v>
      </c>
      <c r="E154" s="4">
        <f t="shared" si="22"/>
        <v>-10414.918981838553</v>
      </c>
      <c r="F154" s="48">
        <f t="shared" si="23"/>
        <v>-10415</v>
      </c>
      <c r="G154" s="48">
        <f t="shared" si="24"/>
        <v>0.11074304999783635</v>
      </c>
      <c r="I154" s="48">
        <f>G154</f>
        <v>0.11074304999783635</v>
      </c>
      <c r="Q154" s="100">
        <f t="shared" si="25"/>
        <v>22885.921000000002</v>
      </c>
      <c r="S154" s="53">
        <f>S$14</f>
        <v>0.1</v>
      </c>
    </row>
    <row r="155" spans="1:19" ht="12.95" customHeight="1" x14ac:dyDescent="0.2">
      <c r="A155" s="98" t="s">
        <v>1517</v>
      </c>
      <c r="B155" s="99" t="s">
        <v>1142</v>
      </c>
      <c r="C155" s="98">
        <v>37908.517999999996</v>
      </c>
      <c r="D155" s="98" t="s">
        <v>1190</v>
      </c>
      <c r="E155" s="4">
        <f t="shared" si="22"/>
        <v>-10411.921670427624</v>
      </c>
      <c r="F155" s="48">
        <f t="shared" si="23"/>
        <v>-10412</v>
      </c>
      <c r="G155" s="48">
        <f t="shared" si="24"/>
        <v>0.10706803999346448</v>
      </c>
      <c r="J155" s="48">
        <f>G155</f>
        <v>0.10706803999346448</v>
      </c>
      <c r="Q155" s="100">
        <f t="shared" si="25"/>
        <v>22890.017999999996</v>
      </c>
      <c r="S155" s="53">
        <f>S$15</f>
        <v>1</v>
      </c>
    </row>
    <row r="156" spans="1:19" ht="12.95" customHeight="1" x14ac:dyDescent="0.2">
      <c r="A156" s="98" t="s">
        <v>1517</v>
      </c>
      <c r="B156" s="99" t="s">
        <v>1142</v>
      </c>
      <c r="C156" s="98">
        <v>37915.353999999999</v>
      </c>
      <c r="D156" s="98" t="s">
        <v>1190</v>
      </c>
      <c r="E156" s="4">
        <f t="shared" si="22"/>
        <v>-10406.920542576721</v>
      </c>
      <c r="F156" s="48">
        <f t="shared" si="23"/>
        <v>-10407</v>
      </c>
      <c r="G156" s="48">
        <f t="shared" si="24"/>
        <v>0.10860968999622855</v>
      </c>
      <c r="J156" s="48">
        <f>G156</f>
        <v>0.10860968999622855</v>
      </c>
      <c r="Q156" s="100">
        <f t="shared" si="25"/>
        <v>22896.853999999999</v>
      </c>
      <c r="S156" s="53">
        <f>S$15</f>
        <v>1</v>
      </c>
    </row>
    <row r="157" spans="1:19" ht="12.95" customHeight="1" x14ac:dyDescent="0.2">
      <c r="A157" s="98" t="s">
        <v>1517</v>
      </c>
      <c r="B157" s="99" t="s">
        <v>1142</v>
      </c>
      <c r="C157" s="98">
        <v>37930.394</v>
      </c>
      <c r="D157" s="98" t="s">
        <v>1190</v>
      </c>
      <c r="E157" s="4">
        <f t="shared" si="22"/>
        <v>-10395.917476035245</v>
      </c>
      <c r="F157" s="48">
        <f t="shared" si="23"/>
        <v>-10396</v>
      </c>
      <c r="G157" s="48">
        <f t="shared" si="24"/>
        <v>0.11280131999956211</v>
      </c>
      <c r="J157" s="48">
        <f>G157</f>
        <v>0.11280131999956211</v>
      </c>
      <c r="Q157" s="100">
        <f t="shared" si="25"/>
        <v>22911.894</v>
      </c>
      <c r="S157" s="53">
        <f>S$15</f>
        <v>1</v>
      </c>
    </row>
    <row r="158" spans="1:19" ht="12.95" customHeight="1" x14ac:dyDescent="0.2">
      <c r="A158" s="98" t="s">
        <v>1517</v>
      </c>
      <c r="B158" s="99" t="s">
        <v>1142</v>
      </c>
      <c r="C158" s="98">
        <v>37941.322</v>
      </c>
      <c r="D158" s="98" t="s">
        <v>1190</v>
      </c>
      <c r="E158" s="4">
        <f t="shared" si="22"/>
        <v>-10387.922694707768</v>
      </c>
      <c r="F158" s="48">
        <f t="shared" si="23"/>
        <v>-10388</v>
      </c>
      <c r="G158" s="48">
        <f t="shared" si="24"/>
        <v>0.10566796000057366</v>
      </c>
      <c r="J158" s="48">
        <f>G158</f>
        <v>0.10566796000057366</v>
      </c>
      <c r="Q158" s="100">
        <f t="shared" si="25"/>
        <v>22922.822</v>
      </c>
      <c r="S158" s="53">
        <f>S$15</f>
        <v>1</v>
      </c>
    </row>
    <row r="159" spans="1:19" ht="12.95" customHeight="1" x14ac:dyDescent="0.2">
      <c r="A159" s="98" t="s">
        <v>1517</v>
      </c>
      <c r="B159" s="99" t="s">
        <v>1142</v>
      </c>
      <c r="C159" s="98">
        <v>37949.525999999998</v>
      </c>
      <c r="D159" s="98" t="s">
        <v>1190</v>
      </c>
      <c r="E159" s="4">
        <f t="shared" si="22"/>
        <v>-10381.920756017193</v>
      </c>
      <c r="F159" s="48">
        <f t="shared" si="23"/>
        <v>-10382</v>
      </c>
      <c r="G159" s="48">
        <f t="shared" si="24"/>
        <v>0.10831794000114314</v>
      </c>
      <c r="J159" s="48">
        <f>G159</f>
        <v>0.10831794000114314</v>
      </c>
      <c r="Q159" s="100">
        <f t="shared" si="25"/>
        <v>22931.025999999998</v>
      </c>
      <c r="S159" s="53">
        <f>S$15</f>
        <v>1</v>
      </c>
    </row>
    <row r="160" spans="1:19" ht="12.95" customHeight="1" x14ac:dyDescent="0.2">
      <c r="A160" s="4" t="s">
        <v>1147</v>
      </c>
      <c r="B160" s="3"/>
      <c r="C160" s="6">
        <v>38269.39</v>
      </c>
      <c r="D160" s="6"/>
      <c r="E160" s="48">
        <f t="shared" si="22"/>
        <v>-10147.912453076842</v>
      </c>
      <c r="F160" s="48">
        <f t="shared" si="23"/>
        <v>-10148</v>
      </c>
      <c r="G160" s="48">
        <f t="shared" si="24"/>
        <v>0.11966715999733424</v>
      </c>
      <c r="H160" s="48">
        <f>G160</f>
        <v>0.11966715999733424</v>
      </c>
      <c r="Q160" s="100">
        <f t="shared" si="25"/>
        <v>23250.89</v>
      </c>
      <c r="S160" s="53">
        <f>S$13</f>
        <v>0.2</v>
      </c>
    </row>
    <row r="161" spans="1:32" ht="12.95" customHeight="1" x14ac:dyDescent="0.2">
      <c r="A161" s="4" t="s">
        <v>1148</v>
      </c>
      <c r="B161" s="3"/>
      <c r="C161" s="6">
        <v>38288.51</v>
      </c>
      <c r="D161" s="6"/>
      <c r="E161" s="48">
        <f t="shared" si="22"/>
        <v>-10133.924512101239</v>
      </c>
      <c r="F161" s="48">
        <f t="shared" si="23"/>
        <v>-10134</v>
      </c>
      <c r="G161" s="48">
        <f t="shared" si="24"/>
        <v>0.10318378000374651</v>
      </c>
      <c r="I161" s="48">
        <f>G161</f>
        <v>0.10318378000374651</v>
      </c>
      <c r="Q161" s="100">
        <f t="shared" si="25"/>
        <v>23270.010000000002</v>
      </c>
      <c r="S161" s="53">
        <f>S$14</f>
        <v>0.1</v>
      </c>
    </row>
    <row r="162" spans="1:32" ht="12.95" customHeight="1" x14ac:dyDescent="0.2">
      <c r="A162" s="98" t="s">
        <v>956</v>
      </c>
      <c r="B162" s="99" t="s">
        <v>1142</v>
      </c>
      <c r="C162" s="98">
        <v>38310.394999999997</v>
      </c>
      <c r="D162" s="98" t="s">
        <v>1190</v>
      </c>
      <c r="E162" s="4">
        <f t="shared" si="22"/>
        <v>-10117.913733427027</v>
      </c>
      <c r="F162" s="48">
        <f t="shared" si="23"/>
        <v>-10118</v>
      </c>
      <c r="G162" s="48">
        <f t="shared" si="24"/>
        <v>0.11791705999348778</v>
      </c>
      <c r="I162" s="48">
        <f>G162</f>
        <v>0.11791705999348778</v>
      </c>
      <c r="Q162" s="100">
        <f t="shared" si="25"/>
        <v>23291.894999999997</v>
      </c>
      <c r="S162" s="53">
        <f>S$14</f>
        <v>0.1</v>
      </c>
    </row>
    <row r="163" spans="1:32" ht="12.95" customHeight="1" x14ac:dyDescent="0.2">
      <c r="A163" s="4" t="s">
        <v>1147</v>
      </c>
      <c r="B163" s="3"/>
      <c r="C163" s="6">
        <v>38310.395000000004</v>
      </c>
      <c r="D163" s="6"/>
      <c r="E163" s="48">
        <f t="shared" si="22"/>
        <v>-10117.913733427022</v>
      </c>
      <c r="F163" s="48">
        <f t="shared" si="23"/>
        <v>-10118</v>
      </c>
      <c r="G163" s="48">
        <f t="shared" si="24"/>
        <v>0.11791706000076374</v>
      </c>
      <c r="H163" s="48">
        <f>G163</f>
        <v>0.11791706000076374</v>
      </c>
      <c r="Q163" s="100">
        <f t="shared" si="25"/>
        <v>23291.895000000004</v>
      </c>
      <c r="S163" s="53">
        <f>S$13</f>
        <v>0.2</v>
      </c>
    </row>
    <row r="164" spans="1:32" ht="12.95" customHeight="1" x14ac:dyDescent="0.2">
      <c r="A164" s="4" t="s">
        <v>961</v>
      </c>
      <c r="C164" s="101">
        <v>38612.464999999997</v>
      </c>
      <c r="D164" s="101"/>
      <c r="E164" s="48">
        <f t="shared" si="22"/>
        <v>-9896.9232872711891</v>
      </c>
      <c r="F164" s="48">
        <f t="shared" si="23"/>
        <v>-9897</v>
      </c>
      <c r="G164" s="48">
        <f t="shared" si="24"/>
        <v>0.10485798999434337</v>
      </c>
      <c r="I164" s="48">
        <f>G164</f>
        <v>0.10485798999434337</v>
      </c>
      <c r="Q164" s="100">
        <f t="shared" si="25"/>
        <v>23593.964999999997</v>
      </c>
      <c r="S164" s="53">
        <f>S$14</f>
        <v>0.1</v>
      </c>
      <c r="AB164" s="48">
        <v>15</v>
      </c>
      <c r="AD164" s="48" t="s">
        <v>960</v>
      </c>
      <c r="AF164" s="48" t="s">
        <v>962</v>
      </c>
    </row>
    <row r="165" spans="1:32" ht="12.95" customHeight="1" x14ac:dyDescent="0.2">
      <c r="A165" s="4" t="s">
        <v>961</v>
      </c>
      <c r="C165" s="101">
        <v>38638.430999999997</v>
      </c>
      <c r="D165" s="101"/>
      <c r="E165" s="48">
        <f t="shared" si="22"/>
        <v>-9877.9269025759768</v>
      </c>
      <c r="F165" s="48">
        <f t="shared" si="23"/>
        <v>-9878</v>
      </c>
      <c r="G165" s="48">
        <f t="shared" si="24"/>
        <v>9.9916259998281021E-2</v>
      </c>
      <c r="I165" s="48">
        <f>G165</f>
        <v>9.9916259998281021E-2</v>
      </c>
      <c r="Q165" s="100">
        <f t="shared" si="25"/>
        <v>23619.930999999997</v>
      </c>
      <c r="S165" s="53">
        <f>S$14</f>
        <v>0.1</v>
      </c>
      <c r="AB165" s="48">
        <v>14</v>
      </c>
      <c r="AD165" s="48" t="s">
        <v>960</v>
      </c>
      <c r="AF165" s="48" t="s">
        <v>962</v>
      </c>
    </row>
    <row r="166" spans="1:32" ht="12.95" customHeight="1" x14ac:dyDescent="0.2">
      <c r="A166" s="4" t="s">
        <v>961</v>
      </c>
      <c r="C166" s="101">
        <v>38653.47</v>
      </c>
      <c r="D166" s="101"/>
      <c r="E166" s="48">
        <f t="shared" si="22"/>
        <v>-9866.9245676213686</v>
      </c>
      <c r="F166" s="48">
        <f t="shared" si="23"/>
        <v>-9867</v>
      </c>
      <c r="G166" s="48">
        <f t="shared" si="24"/>
        <v>0.10310788999777287</v>
      </c>
      <c r="I166" s="48">
        <f>G166</f>
        <v>0.10310788999777287</v>
      </c>
      <c r="Q166" s="100">
        <f t="shared" si="25"/>
        <v>23634.97</v>
      </c>
      <c r="S166" s="53">
        <f>S$14</f>
        <v>0.1</v>
      </c>
      <c r="AB166" s="48">
        <v>19</v>
      </c>
      <c r="AD166" s="48" t="s">
        <v>960</v>
      </c>
      <c r="AF166" s="48" t="s">
        <v>962</v>
      </c>
    </row>
    <row r="167" spans="1:32" ht="12.95" customHeight="1" x14ac:dyDescent="0.2">
      <c r="A167" s="98" t="s">
        <v>1613</v>
      </c>
      <c r="B167" s="99" t="s">
        <v>1142</v>
      </c>
      <c r="C167" s="98">
        <v>38966.495000000003</v>
      </c>
      <c r="D167" s="98" t="s">
        <v>1190</v>
      </c>
      <c r="E167" s="4">
        <f t="shared" si="22"/>
        <v>-9637.9195872925302</v>
      </c>
      <c r="F167" s="48">
        <f t="shared" si="23"/>
        <v>-9638</v>
      </c>
      <c r="G167" s="48">
        <f t="shared" si="24"/>
        <v>0.10991546000150265</v>
      </c>
      <c r="I167" s="48">
        <f>G167</f>
        <v>0.10991546000150265</v>
      </c>
      <c r="Q167" s="100">
        <f t="shared" si="25"/>
        <v>23947.995000000003</v>
      </c>
      <c r="S167" s="53">
        <f>S$14</f>
        <v>0.1</v>
      </c>
    </row>
    <row r="168" spans="1:32" ht="12.95" customHeight="1" x14ac:dyDescent="0.2">
      <c r="A168" s="4" t="s">
        <v>961</v>
      </c>
      <c r="C168" s="101">
        <v>38977.419000000002</v>
      </c>
      <c r="D168" s="101"/>
      <c r="E168" s="48">
        <f t="shared" si="22"/>
        <v>-9629.9277323125389</v>
      </c>
      <c r="F168" s="48">
        <f t="shared" si="23"/>
        <v>-9630</v>
      </c>
      <c r="G168" s="48">
        <f t="shared" si="24"/>
        <v>9.8782100001699291E-2</v>
      </c>
      <c r="I168" s="48">
        <f>G168</f>
        <v>9.8782100001699291E-2</v>
      </c>
      <c r="Q168" s="100">
        <f t="shared" si="25"/>
        <v>23958.919000000002</v>
      </c>
      <c r="S168" s="53">
        <f>S$14</f>
        <v>0.1</v>
      </c>
      <c r="AB168" s="48">
        <v>18</v>
      </c>
      <c r="AD168" s="48" t="s">
        <v>960</v>
      </c>
      <c r="AF168" s="48" t="s">
        <v>962</v>
      </c>
    </row>
    <row r="169" spans="1:32" ht="12.95" customHeight="1" x14ac:dyDescent="0.2">
      <c r="A169" s="4" t="s">
        <v>1147</v>
      </c>
      <c r="B169" s="3"/>
      <c r="C169" s="6">
        <v>38981.527000000002</v>
      </c>
      <c r="D169" s="6"/>
      <c r="E169" s="48">
        <f t="shared" si="22"/>
        <v>-9626.9223734460229</v>
      </c>
      <c r="F169" s="48">
        <f t="shared" si="23"/>
        <v>-9627</v>
      </c>
      <c r="G169" s="48">
        <f t="shared" si="24"/>
        <v>0.10610709000320639</v>
      </c>
      <c r="H169" s="48">
        <f>G169</f>
        <v>0.10610709000320639</v>
      </c>
      <c r="Q169" s="100">
        <f t="shared" si="25"/>
        <v>23963.027000000002</v>
      </c>
      <c r="S169" s="53">
        <f>S$13</f>
        <v>0.2</v>
      </c>
    </row>
    <row r="170" spans="1:32" ht="12.95" customHeight="1" x14ac:dyDescent="0.2">
      <c r="A170" s="4" t="s">
        <v>1147</v>
      </c>
      <c r="B170" s="3"/>
      <c r="C170" s="6">
        <v>39022.534</v>
      </c>
      <c r="D170" s="6"/>
      <c r="E170" s="48">
        <f t="shared" si="22"/>
        <v>-9596.9221906224666</v>
      </c>
      <c r="F170" s="48">
        <f t="shared" si="23"/>
        <v>-9597</v>
      </c>
      <c r="G170" s="48">
        <f t="shared" si="24"/>
        <v>0.10635698999976739</v>
      </c>
      <c r="H170" s="48">
        <f>G170</f>
        <v>0.10635698999976739</v>
      </c>
      <c r="Q170" s="100">
        <f t="shared" si="25"/>
        <v>24004.034</v>
      </c>
      <c r="S170" s="53">
        <f>S$13</f>
        <v>0.2</v>
      </c>
    </row>
    <row r="171" spans="1:32" ht="12.95" customHeight="1" x14ac:dyDescent="0.2">
      <c r="A171" s="98" t="s">
        <v>1613</v>
      </c>
      <c r="B171" s="99" t="s">
        <v>1142</v>
      </c>
      <c r="C171" s="98">
        <v>39029.357000000004</v>
      </c>
      <c r="D171" s="98" t="s">
        <v>1190</v>
      </c>
      <c r="E171" s="4">
        <f t="shared" si="22"/>
        <v>-9591.9305734008885</v>
      </c>
      <c r="F171" s="48">
        <f t="shared" si="23"/>
        <v>-9592</v>
      </c>
      <c r="G171" s="48">
        <f t="shared" si="24"/>
        <v>9.4898640003520995E-2</v>
      </c>
      <c r="I171" s="48">
        <f t="shared" ref="I171:I200" si="26">G171</f>
        <v>9.4898640003520995E-2</v>
      </c>
      <c r="Q171" s="100">
        <f t="shared" si="25"/>
        <v>24010.857000000004</v>
      </c>
      <c r="S171" s="53">
        <f t="shared" ref="S171:S200" si="27">S$14</f>
        <v>0.1</v>
      </c>
    </row>
    <row r="172" spans="1:32" ht="12.95" customHeight="1" x14ac:dyDescent="0.2">
      <c r="A172" s="98" t="s">
        <v>1613</v>
      </c>
      <c r="B172" s="99" t="s">
        <v>1142</v>
      </c>
      <c r="C172" s="98">
        <v>39029.360999999997</v>
      </c>
      <c r="D172" s="98" t="s">
        <v>1190</v>
      </c>
      <c r="E172" s="4">
        <f t="shared" si="22"/>
        <v>-9591.9276470534078</v>
      </c>
      <c r="F172" s="48">
        <f t="shared" si="23"/>
        <v>-9592</v>
      </c>
      <c r="G172" s="48">
        <f t="shared" si="24"/>
        <v>9.8898639997059945E-2</v>
      </c>
      <c r="I172" s="48">
        <f t="shared" si="26"/>
        <v>9.8898639997059945E-2</v>
      </c>
      <c r="Q172" s="100">
        <f t="shared" si="25"/>
        <v>24010.860999999997</v>
      </c>
      <c r="S172" s="53">
        <f t="shared" si="27"/>
        <v>0.1</v>
      </c>
    </row>
    <row r="173" spans="1:32" ht="12.95" customHeight="1" x14ac:dyDescent="0.2">
      <c r="A173" s="98" t="s">
        <v>1613</v>
      </c>
      <c r="B173" s="99" t="s">
        <v>1142</v>
      </c>
      <c r="C173" s="98">
        <v>39029.370000000003</v>
      </c>
      <c r="D173" s="98" t="s">
        <v>1190</v>
      </c>
      <c r="E173" s="4">
        <f t="shared" si="22"/>
        <v>-9591.9210627715638</v>
      </c>
      <c r="F173" s="48">
        <f t="shared" si="23"/>
        <v>-9592</v>
      </c>
      <c r="G173" s="48">
        <f t="shared" si="24"/>
        <v>0.10789864000253147</v>
      </c>
      <c r="I173" s="48">
        <f t="shared" si="26"/>
        <v>0.10789864000253147</v>
      </c>
      <c r="Q173" s="100">
        <f t="shared" si="25"/>
        <v>24010.870000000003</v>
      </c>
      <c r="S173" s="53">
        <f t="shared" si="27"/>
        <v>0.1</v>
      </c>
    </row>
    <row r="174" spans="1:32" ht="12.95" customHeight="1" x14ac:dyDescent="0.2">
      <c r="A174" s="98" t="s">
        <v>1613</v>
      </c>
      <c r="B174" s="99" t="s">
        <v>1142</v>
      </c>
      <c r="C174" s="98">
        <v>39033.466</v>
      </c>
      <c r="D174" s="98" t="s">
        <v>1190</v>
      </c>
      <c r="E174" s="4">
        <f t="shared" si="22"/>
        <v>-9588.9244829475047</v>
      </c>
      <c r="F174" s="48">
        <f t="shared" si="23"/>
        <v>-9589</v>
      </c>
      <c r="G174" s="48">
        <f t="shared" si="24"/>
        <v>0.10322363000159385</v>
      </c>
      <c r="I174" s="48">
        <f t="shared" si="26"/>
        <v>0.10322363000159385</v>
      </c>
      <c r="Q174" s="100">
        <f t="shared" si="25"/>
        <v>24014.966</v>
      </c>
      <c r="S174" s="53">
        <f t="shared" si="27"/>
        <v>0.1</v>
      </c>
    </row>
    <row r="175" spans="1:32" ht="12.95" customHeight="1" x14ac:dyDescent="0.2">
      <c r="A175" s="4" t="s">
        <v>963</v>
      </c>
      <c r="C175" s="101">
        <v>39040.296999999999</v>
      </c>
      <c r="D175" s="101"/>
      <c r="E175" s="48">
        <f t="shared" si="22"/>
        <v>-9583.9270130309615</v>
      </c>
      <c r="F175" s="48">
        <f t="shared" si="23"/>
        <v>-9584</v>
      </c>
      <c r="G175" s="48">
        <f t="shared" si="24"/>
        <v>9.9765279999701306E-2</v>
      </c>
      <c r="I175" s="48">
        <f t="shared" si="26"/>
        <v>9.9765279999701306E-2</v>
      </c>
      <c r="Q175" s="100">
        <f t="shared" si="25"/>
        <v>24021.796999999999</v>
      </c>
      <c r="S175" s="53">
        <f t="shared" si="27"/>
        <v>0.1</v>
      </c>
      <c r="AB175" s="48">
        <v>15</v>
      </c>
      <c r="AD175" s="48" t="s">
        <v>960</v>
      </c>
      <c r="AF175" s="48" t="s">
        <v>962</v>
      </c>
    </row>
    <row r="176" spans="1:32" ht="12.95" customHeight="1" x14ac:dyDescent="0.2">
      <c r="A176" s="4" t="s">
        <v>963</v>
      </c>
      <c r="C176" s="101">
        <v>39044.398000000001</v>
      </c>
      <c r="D176" s="101"/>
      <c r="E176" s="48">
        <f t="shared" si="22"/>
        <v>-9580.9267752725427</v>
      </c>
      <c r="F176" s="48">
        <f t="shared" si="23"/>
        <v>-9581</v>
      </c>
      <c r="G176" s="48">
        <f t="shared" si="24"/>
        <v>0.1000902700034203</v>
      </c>
      <c r="I176" s="48">
        <f t="shared" si="26"/>
        <v>0.1000902700034203</v>
      </c>
      <c r="Q176" s="100">
        <f t="shared" si="25"/>
        <v>24025.898000000001</v>
      </c>
      <c r="S176" s="53">
        <f t="shared" si="27"/>
        <v>0.1</v>
      </c>
      <c r="AB176" s="48">
        <v>12</v>
      </c>
      <c r="AD176" s="48" t="s">
        <v>960</v>
      </c>
      <c r="AF176" s="48" t="s">
        <v>962</v>
      </c>
    </row>
    <row r="177" spans="1:32" ht="12.95" customHeight="1" x14ac:dyDescent="0.2">
      <c r="A177" s="98" t="s">
        <v>1613</v>
      </c>
      <c r="B177" s="99" t="s">
        <v>1142</v>
      </c>
      <c r="C177" s="98">
        <v>39044.406000000003</v>
      </c>
      <c r="D177" s="98" t="s">
        <v>1190</v>
      </c>
      <c r="E177" s="4">
        <f t="shared" si="22"/>
        <v>-9580.9209225775721</v>
      </c>
      <c r="F177" s="48">
        <f t="shared" si="23"/>
        <v>-9581</v>
      </c>
      <c r="G177" s="48">
        <f t="shared" si="24"/>
        <v>0.10809027000505012</v>
      </c>
      <c r="I177" s="48">
        <f t="shared" si="26"/>
        <v>0.10809027000505012</v>
      </c>
      <c r="Q177" s="100">
        <f t="shared" si="25"/>
        <v>24025.906000000003</v>
      </c>
      <c r="S177" s="53">
        <f t="shared" si="27"/>
        <v>0.1</v>
      </c>
    </row>
    <row r="178" spans="1:32" ht="12.95" customHeight="1" x14ac:dyDescent="0.2">
      <c r="A178" s="98" t="s">
        <v>1613</v>
      </c>
      <c r="B178" s="99" t="s">
        <v>1142</v>
      </c>
      <c r="C178" s="98">
        <v>39055.339999999997</v>
      </c>
      <c r="D178" s="98" t="s">
        <v>1190</v>
      </c>
      <c r="E178" s="4">
        <f t="shared" si="22"/>
        <v>-9572.9217517288726</v>
      </c>
      <c r="F178" s="48">
        <f t="shared" si="23"/>
        <v>-9573</v>
      </c>
      <c r="G178" s="48">
        <f t="shared" si="24"/>
        <v>0.10695690999273211</v>
      </c>
      <c r="I178" s="48">
        <f t="shared" si="26"/>
        <v>0.10695690999273211</v>
      </c>
      <c r="Q178" s="100">
        <f t="shared" si="25"/>
        <v>24036.839999999997</v>
      </c>
      <c r="S178" s="53">
        <f t="shared" si="27"/>
        <v>0.1</v>
      </c>
    </row>
    <row r="179" spans="1:32" ht="12.95" customHeight="1" x14ac:dyDescent="0.2">
      <c r="A179" s="4" t="s">
        <v>1149</v>
      </c>
      <c r="B179" s="3"/>
      <c r="C179" s="6">
        <v>39067.633000000002</v>
      </c>
      <c r="D179" s="6"/>
      <c r="E179" s="48">
        <f t="shared" si="22"/>
        <v>-9563.9283543223282</v>
      </c>
      <c r="F179" s="48">
        <f t="shared" si="23"/>
        <v>-9564</v>
      </c>
      <c r="G179" s="48">
        <f t="shared" si="24"/>
        <v>9.7931880001851823E-2</v>
      </c>
      <c r="I179" s="48">
        <f t="shared" si="26"/>
        <v>9.7931880001851823E-2</v>
      </c>
      <c r="Q179" s="100">
        <f t="shared" si="25"/>
        <v>24049.133000000002</v>
      </c>
      <c r="S179" s="53">
        <f t="shared" si="27"/>
        <v>0.1</v>
      </c>
    </row>
    <row r="180" spans="1:32" ht="12.95" customHeight="1" x14ac:dyDescent="0.2">
      <c r="A180" s="4" t="s">
        <v>1150</v>
      </c>
      <c r="B180" s="3"/>
      <c r="C180" s="6">
        <v>39086.773000000001</v>
      </c>
      <c r="D180" s="6"/>
      <c r="E180" s="48">
        <f t="shared" si="22"/>
        <v>-9549.9257816093068</v>
      </c>
      <c r="F180" s="48">
        <f t="shared" si="23"/>
        <v>-9550</v>
      </c>
      <c r="G180" s="48">
        <f t="shared" si="24"/>
        <v>0.10144849999778671</v>
      </c>
      <c r="I180" s="48">
        <f t="shared" si="26"/>
        <v>0.10144849999778671</v>
      </c>
      <c r="Q180" s="100">
        <f t="shared" si="25"/>
        <v>24068.273000000001</v>
      </c>
      <c r="S180" s="53">
        <f t="shared" si="27"/>
        <v>0.1</v>
      </c>
    </row>
    <row r="181" spans="1:32" ht="12.95" customHeight="1" x14ac:dyDescent="0.2">
      <c r="A181" s="4" t="s">
        <v>1150</v>
      </c>
      <c r="B181" s="3"/>
      <c r="C181" s="6">
        <v>39093.608</v>
      </c>
      <c r="D181" s="6"/>
      <c r="E181" s="48">
        <f t="shared" si="22"/>
        <v>-9544.9253853452774</v>
      </c>
      <c r="F181" s="48">
        <f t="shared" si="23"/>
        <v>-9545</v>
      </c>
      <c r="G181" s="48">
        <f t="shared" ref="G181:G203" si="28">+C181-(C$7+F181*C$8)</f>
        <v>0.10199014999670908</v>
      </c>
      <c r="I181" s="48">
        <f t="shared" si="26"/>
        <v>0.10199014999670908</v>
      </c>
      <c r="Q181" s="100">
        <f t="shared" si="25"/>
        <v>24075.108</v>
      </c>
      <c r="S181" s="53">
        <f t="shared" si="27"/>
        <v>0.1</v>
      </c>
    </row>
    <row r="182" spans="1:32" ht="12.95" customHeight="1" x14ac:dyDescent="0.2">
      <c r="A182" s="4" t="s">
        <v>1151</v>
      </c>
      <c r="B182" s="10"/>
      <c r="C182" s="5">
        <v>39183.819000000003</v>
      </c>
      <c r="D182" s="5"/>
      <c r="E182" s="48">
        <f t="shared" si="22"/>
        <v>-9478.9282021156796</v>
      </c>
      <c r="F182" s="48">
        <f t="shared" si="23"/>
        <v>-9479</v>
      </c>
      <c r="G182" s="48">
        <f t="shared" si="28"/>
        <v>9.8139929999888409E-2</v>
      </c>
      <c r="I182" s="48">
        <f t="shared" si="26"/>
        <v>9.8139929999888409E-2</v>
      </c>
      <c r="Q182" s="100">
        <f t="shared" si="25"/>
        <v>24165.319000000003</v>
      </c>
      <c r="S182" s="53">
        <f t="shared" si="27"/>
        <v>0.1</v>
      </c>
    </row>
    <row r="183" spans="1:32" ht="12.95" customHeight="1" x14ac:dyDescent="0.2">
      <c r="A183" s="4" t="s">
        <v>1151</v>
      </c>
      <c r="B183" s="10"/>
      <c r="C183" s="5">
        <v>39186.550000000003</v>
      </c>
      <c r="D183" s="5"/>
      <c r="E183" s="48">
        <f t="shared" si="22"/>
        <v>-9476.9302383706818</v>
      </c>
      <c r="F183" s="48">
        <f t="shared" si="23"/>
        <v>-9477</v>
      </c>
      <c r="G183" s="48">
        <f t="shared" si="28"/>
        <v>9.5356589998118579E-2</v>
      </c>
      <c r="I183" s="48">
        <f t="shared" si="26"/>
        <v>9.5356589998118579E-2</v>
      </c>
      <c r="Q183" s="100">
        <f t="shared" si="25"/>
        <v>24168.050000000003</v>
      </c>
      <c r="S183" s="53">
        <f t="shared" si="27"/>
        <v>0.1</v>
      </c>
    </row>
    <row r="184" spans="1:32" ht="12.95" customHeight="1" x14ac:dyDescent="0.2">
      <c r="A184" s="4" t="s">
        <v>964</v>
      </c>
      <c r="B184" s="4"/>
      <c r="C184" s="5">
        <v>39193.394</v>
      </c>
      <c r="D184" s="5"/>
      <c r="E184" s="48">
        <f t="shared" si="22"/>
        <v>-9471.9232578248138</v>
      </c>
      <c r="F184" s="48">
        <f t="shared" si="23"/>
        <v>-9472</v>
      </c>
      <c r="G184" s="48">
        <f t="shared" si="28"/>
        <v>0.10489823999523651</v>
      </c>
      <c r="I184" s="48">
        <f t="shared" si="26"/>
        <v>0.10489823999523651</v>
      </c>
      <c r="Q184" s="100">
        <f t="shared" si="25"/>
        <v>24174.894</v>
      </c>
      <c r="S184" s="53">
        <f t="shared" si="27"/>
        <v>0.1</v>
      </c>
      <c r="AB184" s="48">
        <v>14</v>
      </c>
      <c r="AD184" s="48" t="s">
        <v>960</v>
      </c>
      <c r="AF184" s="48" t="s">
        <v>962</v>
      </c>
    </row>
    <row r="185" spans="1:32" ht="12.95" customHeight="1" x14ac:dyDescent="0.2">
      <c r="A185" s="4" t="s">
        <v>1151</v>
      </c>
      <c r="B185" s="10"/>
      <c r="C185" s="5">
        <v>39201.593000000001</v>
      </c>
      <c r="D185" s="5"/>
      <c r="E185" s="48">
        <f t="shared" si="22"/>
        <v>-9465.9249770685929</v>
      </c>
      <c r="F185" s="48">
        <f t="shared" si="23"/>
        <v>-9466</v>
      </c>
      <c r="G185" s="48">
        <f t="shared" si="28"/>
        <v>0.10254821999842534</v>
      </c>
      <c r="I185" s="48">
        <f t="shared" si="26"/>
        <v>0.10254821999842534</v>
      </c>
      <c r="Q185" s="100">
        <f t="shared" si="25"/>
        <v>24183.093000000001</v>
      </c>
      <c r="S185" s="53">
        <f t="shared" si="27"/>
        <v>0.1</v>
      </c>
    </row>
    <row r="186" spans="1:32" ht="12.95" customHeight="1" x14ac:dyDescent="0.2">
      <c r="A186" s="4" t="s">
        <v>965</v>
      </c>
      <c r="B186" s="4"/>
      <c r="C186" s="5">
        <v>39275.402000000002</v>
      </c>
      <c r="D186" s="5"/>
      <c r="E186" s="48">
        <f t="shared" si="22"/>
        <v>-9411.9272816989214</v>
      </c>
      <c r="F186" s="48">
        <f t="shared" si="23"/>
        <v>-9412</v>
      </c>
      <c r="G186" s="48">
        <f t="shared" si="28"/>
        <v>9.9398040001688059E-2</v>
      </c>
      <c r="I186" s="48">
        <f t="shared" si="26"/>
        <v>9.9398040001688059E-2</v>
      </c>
      <c r="Q186" s="100">
        <f t="shared" si="25"/>
        <v>24256.902000000002</v>
      </c>
      <c r="S186" s="53">
        <f t="shared" si="27"/>
        <v>0.1</v>
      </c>
      <c r="AB186" s="48">
        <v>16</v>
      </c>
      <c r="AD186" s="48" t="s">
        <v>960</v>
      </c>
      <c r="AF186" s="48" t="s">
        <v>962</v>
      </c>
    </row>
    <row r="187" spans="1:32" ht="12.95" customHeight="1" x14ac:dyDescent="0.2">
      <c r="A187" s="4" t="s">
        <v>965</v>
      </c>
      <c r="B187" s="4"/>
      <c r="C187" s="5">
        <v>39316.402000000002</v>
      </c>
      <c r="D187" s="5"/>
      <c r="E187" s="48">
        <f t="shared" si="22"/>
        <v>-9381.9322199834605</v>
      </c>
      <c r="F187" s="48">
        <f t="shared" si="23"/>
        <v>-9382</v>
      </c>
      <c r="G187" s="48">
        <f t="shared" si="28"/>
        <v>9.2647940000460949E-2</v>
      </c>
      <c r="I187" s="48">
        <f t="shared" si="26"/>
        <v>9.2647940000460949E-2</v>
      </c>
      <c r="Q187" s="100">
        <f t="shared" si="25"/>
        <v>24297.902000000002</v>
      </c>
      <c r="S187" s="53">
        <f t="shared" si="27"/>
        <v>0.1</v>
      </c>
      <c r="AB187" s="48">
        <v>10</v>
      </c>
      <c r="AD187" s="48" t="s">
        <v>960</v>
      </c>
      <c r="AF187" s="48" t="s">
        <v>962</v>
      </c>
    </row>
    <row r="188" spans="1:32" ht="12.95" customHeight="1" x14ac:dyDescent="0.2">
      <c r="A188" s="4" t="s">
        <v>966</v>
      </c>
      <c r="B188" s="4"/>
      <c r="C188" s="5">
        <v>39383.39</v>
      </c>
      <c r="D188" s="5"/>
      <c r="E188" s="48">
        <f t="shared" si="22"/>
        <v>-9332.9246786616241</v>
      </c>
      <c r="F188" s="48">
        <f t="shared" si="23"/>
        <v>-9333</v>
      </c>
      <c r="G188" s="48">
        <f t="shared" si="28"/>
        <v>0.10295611000037752</v>
      </c>
      <c r="I188" s="48">
        <f t="shared" si="26"/>
        <v>0.10295611000037752</v>
      </c>
      <c r="Q188" s="100">
        <f t="shared" si="25"/>
        <v>24364.89</v>
      </c>
      <c r="S188" s="53">
        <f t="shared" si="27"/>
        <v>0.1</v>
      </c>
      <c r="AB188" s="48">
        <v>13</v>
      </c>
      <c r="AD188" s="48" t="s">
        <v>960</v>
      </c>
      <c r="AF188" s="48" t="s">
        <v>962</v>
      </c>
    </row>
    <row r="189" spans="1:32" ht="12.95" customHeight="1" x14ac:dyDescent="0.2">
      <c r="A189" s="4" t="s">
        <v>1152</v>
      </c>
      <c r="B189" s="10" t="s">
        <v>1142</v>
      </c>
      <c r="C189" s="5">
        <v>39432.593000000001</v>
      </c>
      <c r="D189" s="5"/>
      <c r="E189" s="48">
        <f t="shared" si="22"/>
        <v>-9296.9284098424559</v>
      </c>
      <c r="F189" s="48">
        <f t="shared" si="23"/>
        <v>-9297</v>
      </c>
      <c r="G189" s="48">
        <f t="shared" si="28"/>
        <v>9.7855990003154147E-2</v>
      </c>
      <c r="I189" s="48">
        <f t="shared" si="26"/>
        <v>9.7855990003154147E-2</v>
      </c>
      <c r="Q189" s="100">
        <f t="shared" si="25"/>
        <v>24414.093000000001</v>
      </c>
      <c r="S189" s="53">
        <f t="shared" si="27"/>
        <v>0.1</v>
      </c>
    </row>
    <row r="190" spans="1:32" ht="12.95" customHeight="1" x14ac:dyDescent="0.2">
      <c r="A190" s="4" t="s">
        <v>1152</v>
      </c>
      <c r="B190" s="10" t="s">
        <v>1142</v>
      </c>
      <c r="C190" s="5">
        <v>39436.694000000003</v>
      </c>
      <c r="D190" s="5"/>
      <c r="E190" s="48">
        <f t="shared" si="22"/>
        <v>-9293.9281720840372</v>
      </c>
      <c r="F190" s="48">
        <f t="shared" si="23"/>
        <v>-9294</v>
      </c>
      <c r="G190" s="48">
        <f t="shared" si="28"/>
        <v>9.8180979999597184E-2</v>
      </c>
      <c r="I190" s="48">
        <f t="shared" si="26"/>
        <v>9.8180979999597184E-2</v>
      </c>
      <c r="Q190" s="100">
        <f t="shared" si="25"/>
        <v>24418.194000000003</v>
      </c>
      <c r="S190" s="53">
        <f t="shared" si="27"/>
        <v>0.1</v>
      </c>
    </row>
    <row r="191" spans="1:32" ht="12.95" customHeight="1" x14ac:dyDescent="0.2">
      <c r="A191" s="4" t="s">
        <v>966</v>
      </c>
      <c r="B191" s="4"/>
      <c r="C191" s="5">
        <v>39439.428999999996</v>
      </c>
      <c r="D191" s="5"/>
      <c r="E191" s="48">
        <f t="shared" si="22"/>
        <v>-9291.9272819915604</v>
      </c>
      <c r="F191" s="48">
        <f t="shared" si="23"/>
        <v>-9292</v>
      </c>
      <c r="G191" s="48">
        <f t="shared" si="28"/>
        <v>9.9397639998642262E-2</v>
      </c>
      <c r="I191" s="48">
        <f t="shared" si="26"/>
        <v>9.9397639998642262E-2</v>
      </c>
      <c r="Q191" s="100">
        <f t="shared" si="25"/>
        <v>24420.928999999996</v>
      </c>
      <c r="S191" s="53">
        <f t="shared" si="27"/>
        <v>0.1</v>
      </c>
      <c r="AB191" s="48">
        <v>21</v>
      </c>
      <c r="AD191" s="48" t="s">
        <v>960</v>
      </c>
      <c r="AF191" s="48" t="s">
        <v>962</v>
      </c>
    </row>
    <row r="192" spans="1:32" ht="12.95" customHeight="1" x14ac:dyDescent="0.2">
      <c r="A192" s="4" t="s">
        <v>1153</v>
      </c>
      <c r="B192" s="10"/>
      <c r="C192" s="5">
        <v>39440.792000000001</v>
      </c>
      <c r="D192" s="5"/>
      <c r="E192" s="48">
        <f t="shared" si="22"/>
        <v>-9290.930129086235</v>
      </c>
      <c r="F192" s="48">
        <f t="shared" si="23"/>
        <v>-9291</v>
      </c>
      <c r="G192" s="48">
        <f t="shared" si="28"/>
        <v>9.550596999906702E-2</v>
      </c>
      <c r="I192" s="48">
        <f t="shared" si="26"/>
        <v>9.550596999906702E-2</v>
      </c>
      <c r="Q192" s="100">
        <f t="shared" si="25"/>
        <v>24422.292000000001</v>
      </c>
      <c r="S192" s="53">
        <f t="shared" si="27"/>
        <v>0.1</v>
      </c>
    </row>
    <row r="193" spans="1:32" ht="12.95" customHeight="1" x14ac:dyDescent="0.2">
      <c r="A193" s="4" t="s">
        <v>1153</v>
      </c>
      <c r="B193" s="10"/>
      <c r="C193" s="5">
        <v>39473.599000000002</v>
      </c>
      <c r="D193" s="5"/>
      <c r="E193" s="48">
        <f t="shared" si="22"/>
        <v>-9266.9289586057675</v>
      </c>
      <c r="F193" s="48">
        <f t="shared" si="23"/>
        <v>-9267</v>
      </c>
      <c r="G193" s="48">
        <f t="shared" si="28"/>
        <v>9.7105890003149398E-2</v>
      </c>
      <c r="I193" s="48">
        <f t="shared" si="26"/>
        <v>9.7105890003149398E-2</v>
      </c>
      <c r="Q193" s="100">
        <f t="shared" si="25"/>
        <v>24455.099000000002</v>
      </c>
      <c r="S193" s="53">
        <f t="shared" si="27"/>
        <v>0.1</v>
      </c>
    </row>
    <row r="194" spans="1:32" ht="12.95" customHeight="1" x14ac:dyDescent="0.2">
      <c r="A194" s="4" t="s">
        <v>1153</v>
      </c>
      <c r="B194" s="10"/>
      <c r="C194" s="5">
        <v>39477.703000000001</v>
      </c>
      <c r="D194" s="5"/>
      <c r="E194" s="48">
        <f t="shared" si="22"/>
        <v>-9263.9265260867378</v>
      </c>
      <c r="F194" s="48">
        <f t="shared" si="23"/>
        <v>-9264</v>
      </c>
      <c r="G194" s="48">
        <f t="shared" si="28"/>
        <v>0.10043087999656564</v>
      </c>
      <c r="I194" s="48">
        <f t="shared" si="26"/>
        <v>0.10043087999656564</v>
      </c>
      <c r="Q194" s="100">
        <f t="shared" si="25"/>
        <v>24459.203000000001</v>
      </c>
      <c r="S194" s="53">
        <f t="shared" si="27"/>
        <v>0.1</v>
      </c>
    </row>
    <row r="195" spans="1:32" ht="12.95" customHeight="1" x14ac:dyDescent="0.2">
      <c r="A195" s="4" t="s">
        <v>1153</v>
      </c>
      <c r="B195" s="10"/>
      <c r="C195" s="5">
        <v>39492.732000000004</v>
      </c>
      <c r="D195" s="5"/>
      <c r="E195" s="48">
        <f t="shared" si="22"/>
        <v>-9252.9315070008415</v>
      </c>
      <c r="F195" s="48">
        <f t="shared" si="23"/>
        <v>-9253</v>
      </c>
      <c r="G195" s="48">
        <f t="shared" si="28"/>
        <v>9.3622510001296178E-2</v>
      </c>
      <c r="I195" s="48">
        <f t="shared" si="26"/>
        <v>9.3622510001296178E-2</v>
      </c>
      <c r="Q195" s="100">
        <f t="shared" si="25"/>
        <v>24474.232000000004</v>
      </c>
      <c r="S195" s="53">
        <f t="shared" si="27"/>
        <v>0.1</v>
      </c>
    </row>
    <row r="196" spans="1:32" ht="12.95" customHeight="1" x14ac:dyDescent="0.2">
      <c r="A196" s="98" t="s">
        <v>1697</v>
      </c>
      <c r="B196" s="99" t="s">
        <v>1142</v>
      </c>
      <c r="C196" s="98">
        <v>39532.374000000003</v>
      </c>
      <c r="D196" s="98" t="s">
        <v>1190</v>
      </c>
      <c r="E196" s="4">
        <f t="shared" si="22"/>
        <v>-9223.9299402563465</v>
      </c>
      <c r="F196" s="48">
        <f t="shared" si="23"/>
        <v>-9224</v>
      </c>
      <c r="G196" s="48">
        <f t="shared" si="28"/>
        <v>9.5764080004300922E-2</v>
      </c>
      <c r="I196" s="48">
        <f t="shared" si="26"/>
        <v>9.5764080004300922E-2</v>
      </c>
      <c r="Q196" s="100">
        <f t="shared" si="25"/>
        <v>24513.874000000003</v>
      </c>
      <c r="S196" s="53">
        <f t="shared" si="27"/>
        <v>0.1</v>
      </c>
    </row>
    <row r="197" spans="1:32" ht="12.95" customHeight="1" x14ac:dyDescent="0.2">
      <c r="A197" s="98" t="s">
        <v>1697</v>
      </c>
      <c r="B197" s="99" t="s">
        <v>1142</v>
      </c>
      <c r="C197" s="98">
        <v>39536.47</v>
      </c>
      <c r="D197" s="98" t="s">
        <v>1190</v>
      </c>
      <c r="E197" s="4">
        <f t="shared" si="22"/>
        <v>-9220.9333604322856</v>
      </c>
      <c r="F197" s="48">
        <f t="shared" si="23"/>
        <v>-9221</v>
      </c>
      <c r="G197" s="48">
        <f t="shared" si="28"/>
        <v>9.1089070003363304E-2</v>
      </c>
      <c r="I197" s="48">
        <f t="shared" si="26"/>
        <v>9.1089070003363304E-2</v>
      </c>
      <c r="Q197" s="100">
        <f t="shared" si="25"/>
        <v>24517.97</v>
      </c>
      <c r="S197" s="53">
        <f t="shared" si="27"/>
        <v>0.1</v>
      </c>
    </row>
    <row r="198" spans="1:32" ht="12.95" customHeight="1" x14ac:dyDescent="0.2">
      <c r="A198" s="4" t="s">
        <v>968</v>
      </c>
      <c r="B198" s="4"/>
      <c r="C198" s="5">
        <v>39689.57</v>
      </c>
      <c r="D198" s="5"/>
      <c r="E198" s="48">
        <f t="shared" si="22"/>
        <v>-9108.9274104655287</v>
      </c>
      <c r="F198" s="48">
        <f t="shared" si="23"/>
        <v>-9109</v>
      </c>
      <c r="G198" s="48">
        <f t="shared" si="28"/>
        <v>9.9222030003147665E-2</v>
      </c>
      <c r="I198" s="48">
        <f t="shared" si="26"/>
        <v>9.9222030003147665E-2</v>
      </c>
      <c r="Q198" s="100">
        <f t="shared" si="25"/>
        <v>24671.07</v>
      </c>
      <c r="S198" s="53">
        <f t="shared" si="27"/>
        <v>0.1</v>
      </c>
      <c r="AB198" s="48">
        <v>7</v>
      </c>
      <c r="AD198" s="48" t="s">
        <v>967</v>
      </c>
      <c r="AF198" s="48" t="s">
        <v>962</v>
      </c>
    </row>
    <row r="199" spans="1:32" ht="12.95" customHeight="1" x14ac:dyDescent="0.2">
      <c r="A199" s="5" t="s">
        <v>1154</v>
      </c>
      <c r="B199" s="10" t="s">
        <v>1142</v>
      </c>
      <c r="C199" s="5">
        <v>39734.678</v>
      </c>
      <c r="D199" s="5"/>
      <c r="E199" s="48">
        <f t="shared" si="22"/>
        <v>-9075.9269898835519</v>
      </c>
      <c r="F199" s="48">
        <f t="shared" si="23"/>
        <v>-9076</v>
      </c>
      <c r="G199" s="48">
        <f t="shared" si="28"/>
        <v>9.9796919996151701E-2</v>
      </c>
      <c r="I199" s="48">
        <f t="shared" si="26"/>
        <v>9.9796919996151701E-2</v>
      </c>
      <c r="Q199" s="100">
        <f t="shared" si="25"/>
        <v>24716.178</v>
      </c>
      <c r="S199" s="53">
        <f t="shared" si="27"/>
        <v>0.1</v>
      </c>
    </row>
    <row r="200" spans="1:32" ht="12.95" customHeight="1" x14ac:dyDescent="0.2">
      <c r="A200" s="4" t="s">
        <v>1155</v>
      </c>
      <c r="B200" s="10"/>
      <c r="C200" s="5">
        <v>39745.606</v>
      </c>
      <c r="D200" s="5"/>
      <c r="E200" s="48">
        <f t="shared" si="22"/>
        <v>-9067.9322085560743</v>
      </c>
      <c r="F200" s="48">
        <f t="shared" si="23"/>
        <v>-9068</v>
      </c>
      <c r="G200" s="48">
        <f t="shared" si="28"/>
        <v>9.2663559997163247E-2</v>
      </c>
      <c r="I200" s="48">
        <f t="shared" si="26"/>
        <v>9.2663559997163247E-2</v>
      </c>
      <c r="Q200" s="100">
        <f t="shared" si="25"/>
        <v>24727.106</v>
      </c>
      <c r="S200" s="53">
        <f t="shared" si="27"/>
        <v>0.1</v>
      </c>
    </row>
    <row r="201" spans="1:32" ht="12.95" customHeight="1" x14ac:dyDescent="0.2">
      <c r="A201" s="4" t="s">
        <v>1156</v>
      </c>
      <c r="B201" s="10"/>
      <c r="C201" s="5">
        <v>39763.377999999997</v>
      </c>
      <c r="D201" s="5" t="s">
        <v>1157</v>
      </c>
      <c r="E201" s="48">
        <f t="shared" si="22"/>
        <v>-9054.9304466827307</v>
      </c>
      <c r="F201" s="48">
        <f t="shared" si="23"/>
        <v>-9055</v>
      </c>
      <c r="G201" s="48">
        <f t="shared" si="28"/>
        <v>9.5071849995292723E-2</v>
      </c>
      <c r="H201" s="48">
        <f>G201</f>
        <v>9.5071849995292723E-2</v>
      </c>
      <c r="Q201" s="100">
        <f t="shared" si="25"/>
        <v>24744.877999999997</v>
      </c>
      <c r="S201" s="53">
        <f>S$13</f>
        <v>0.2</v>
      </c>
    </row>
    <row r="202" spans="1:32" ht="12.95" customHeight="1" x14ac:dyDescent="0.2">
      <c r="A202" s="98" t="s">
        <v>954</v>
      </c>
      <c r="B202" s="99" t="s">
        <v>1142</v>
      </c>
      <c r="C202" s="98">
        <v>39771.58</v>
      </c>
      <c r="D202" s="98" t="s">
        <v>1190</v>
      </c>
      <c r="E202" s="4">
        <f t="shared" si="22"/>
        <v>-9048.9299711658932</v>
      </c>
      <c r="F202" s="48">
        <f t="shared" si="23"/>
        <v>-9049</v>
      </c>
      <c r="G202" s="48">
        <f t="shared" si="28"/>
        <v>9.5721830002730712E-2</v>
      </c>
      <c r="J202" s="48">
        <f>G202</f>
        <v>9.5721830002730712E-2</v>
      </c>
      <c r="Q202" s="100">
        <f t="shared" si="25"/>
        <v>24753.08</v>
      </c>
      <c r="S202" s="53">
        <f>S$15</f>
        <v>1</v>
      </c>
    </row>
    <row r="203" spans="1:32" ht="12.95" customHeight="1" x14ac:dyDescent="0.2">
      <c r="A203" s="4" t="s">
        <v>1156</v>
      </c>
      <c r="B203" s="10"/>
      <c r="C203" s="5">
        <v>39778.413</v>
      </c>
      <c r="D203" s="5" t="s">
        <v>1157</v>
      </c>
      <c r="E203" s="48">
        <f t="shared" si="22"/>
        <v>-9043.9310380756069</v>
      </c>
      <c r="F203" s="48">
        <f t="shared" si="23"/>
        <v>-9044</v>
      </c>
      <c r="G203" s="48">
        <f t="shared" si="28"/>
        <v>9.4263480001245625E-2</v>
      </c>
      <c r="H203" s="48">
        <f>G203</f>
        <v>9.4263480001245625E-2</v>
      </c>
      <c r="Q203" s="100">
        <f t="shared" si="25"/>
        <v>24759.913</v>
      </c>
      <c r="S203" s="53">
        <f>S$13</f>
        <v>0.2</v>
      </c>
    </row>
    <row r="204" spans="1:32" ht="12.95" customHeight="1" x14ac:dyDescent="0.2">
      <c r="A204" s="5" t="s">
        <v>1156</v>
      </c>
      <c r="B204" s="10" t="s">
        <v>1142</v>
      </c>
      <c r="C204" s="5">
        <v>39781.313999999998</v>
      </c>
      <c r="D204" s="5" t="s">
        <v>1157</v>
      </c>
      <c r="E204" s="48">
        <f t="shared" si="22"/>
        <v>-9041.8087045625216</v>
      </c>
      <c r="F204" s="48">
        <f t="shared" si="23"/>
        <v>-9042</v>
      </c>
      <c r="Q204" s="100">
        <f t="shared" si="25"/>
        <v>24762.813999999998</v>
      </c>
      <c r="S204" s="53"/>
      <c r="U204" s="48">
        <f>+C204-(C$7+F204*C$8)</f>
        <v>0.26148013999772957</v>
      </c>
    </row>
    <row r="205" spans="1:32" ht="12.95" customHeight="1" x14ac:dyDescent="0.2">
      <c r="A205" s="4" t="s">
        <v>1156</v>
      </c>
      <c r="B205" s="10"/>
      <c r="C205" s="5">
        <v>39785.247000000003</v>
      </c>
      <c r="D205" s="5" t="s">
        <v>1157</v>
      </c>
      <c r="E205" s="48">
        <f t="shared" si="22"/>
        <v>-9038.9313733984472</v>
      </c>
      <c r="F205" s="48">
        <f t="shared" si="23"/>
        <v>-9039</v>
      </c>
      <c r="G205" s="48">
        <f>+C205-(C$7+F205*C$8)</f>
        <v>9.3805130003602244E-2</v>
      </c>
      <c r="H205" s="48">
        <f>G205</f>
        <v>9.3805130003602244E-2</v>
      </c>
      <c r="Q205" s="100">
        <f t="shared" si="25"/>
        <v>24766.747000000003</v>
      </c>
      <c r="S205" s="53">
        <f>S$13</f>
        <v>0.2</v>
      </c>
    </row>
    <row r="206" spans="1:32" ht="12.95" customHeight="1" x14ac:dyDescent="0.2">
      <c r="A206" s="5" t="s">
        <v>1156</v>
      </c>
      <c r="B206" s="10" t="s">
        <v>1142</v>
      </c>
      <c r="C206" s="5">
        <v>39785.388299999999</v>
      </c>
      <c r="D206" s="5" t="s">
        <v>1157</v>
      </c>
      <c r="E206" s="48">
        <f t="shared" si="22"/>
        <v>-9038.8280001735639</v>
      </c>
      <c r="F206" s="48">
        <f t="shared" si="23"/>
        <v>-9039</v>
      </c>
      <c r="Q206" s="100">
        <f t="shared" si="25"/>
        <v>24766.888299999999</v>
      </c>
      <c r="S206" s="53"/>
      <c r="U206" s="48">
        <f>+C206-(C$7+F206*C$8)</f>
        <v>0.23510512999928324</v>
      </c>
    </row>
    <row r="207" spans="1:32" ht="12.95" customHeight="1" x14ac:dyDescent="0.2">
      <c r="A207" s="5" t="s">
        <v>1154</v>
      </c>
      <c r="B207" s="10" t="s">
        <v>1142</v>
      </c>
      <c r="C207" s="5">
        <v>39801.654000000002</v>
      </c>
      <c r="D207" s="5"/>
      <c r="E207" s="48">
        <f t="shared" si="22"/>
        <v>-9026.9282276041668</v>
      </c>
      <c r="F207" s="48">
        <f t="shared" si="23"/>
        <v>-9027</v>
      </c>
      <c r="G207" s="48">
        <f>+C207-(C$7+F207*C$8)</f>
        <v>9.8105090000899509E-2</v>
      </c>
      <c r="I207" s="48">
        <f>G207</f>
        <v>9.8105090000899509E-2</v>
      </c>
      <c r="Q207" s="100">
        <f t="shared" si="25"/>
        <v>24783.154000000002</v>
      </c>
      <c r="S207" s="53">
        <f>S$14</f>
        <v>0.1</v>
      </c>
    </row>
    <row r="208" spans="1:32" ht="12.95" customHeight="1" x14ac:dyDescent="0.2">
      <c r="A208" s="5" t="s">
        <v>1156</v>
      </c>
      <c r="B208" s="10" t="s">
        <v>1142</v>
      </c>
      <c r="C208" s="5">
        <v>39808.455000000002</v>
      </c>
      <c r="D208" s="5" t="s">
        <v>1157</v>
      </c>
      <c r="E208" s="48">
        <f t="shared" si="22"/>
        <v>-9021.9527052937556</v>
      </c>
      <c r="F208" s="48">
        <f t="shared" si="23"/>
        <v>-9022</v>
      </c>
      <c r="Q208" s="100">
        <f t="shared" si="25"/>
        <v>24789.955000000002</v>
      </c>
      <c r="S208" s="53"/>
      <c r="U208" s="48">
        <f>+C208-(C$7+F208*C$8)</f>
        <v>6.4646740000171121E-2</v>
      </c>
    </row>
    <row r="209" spans="1:21" ht="12.95" customHeight="1" x14ac:dyDescent="0.2">
      <c r="A209" s="5" t="s">
        <v>1154</v>
      </c>
      <c r="B209" s="10" t="s">
        <v>1142</v>
      </c>
      <c r="C209" s="5">
        <v>39917.836000000003</v>
      </c>
      <c r="D209" s="5"/>
      <c r="E209" s="48">
        <f t="shared" si="22"/>
        <v>-8941.9310017450007</v>
      </c>
      <c r="F209" s="48">
        <f t="shared" si="23"/>
        <v>-8942</v>
      </c>
      <c r="G209" s="48">
        <f t="shared" ref="G209:G214" si="29">+C209-(C$7+F209*C$8)</f>
        <v>9.4313140005397145E-2</v>
      </c>
      <c r="I209" s="48">
        <f t="shared" ref="I209:I214" si="30">G209</f>
        <v>9.4313140005397145E-2</v>
      </c>
      <c r="Q209" s="100">
        <f t="shared" si="25"/>
        <v>24899.336000000003</v>
      </c>
      <c r="S209" s="53">
        <f t="shared" ref="S209:S214" si="31">S$14</f>
        <v>0.1</v>
      </c>
    </row>
    <row r="210" spans="1:21" ht="12.95" customHeight="1" x14ac:dyDescent="0.2">
      <c r="A210" s="98" t="s">
        <v>1728</v>
      </c>
      <c r="B210" s="99" t="s">
        <v>1142</v>
      </c>
      <c r="C210" s="98">
        <v>40065.46</v>
      </c>
      <c r="D210" s="98" t="s">
        <v>1190</v>
      </c>
      <c r="E210" s="4">
        <f t="shared" si="22"/>
        <v>-8833.9312214844376</v>
      </c>
      <c r="F210" s="48">
        <f t="shared" si="23"/>
        <v>-8834</v>
      </c>
      <c r="G210" s="48">
        <f t="shared" si="29"/>
        <v>9.4012779998593032E-2</v>
      </c>
      <c r="I210" s="48">
        <f t="shared" si="30"/>
        <v>9.4012779998593032E-2</v>
      </c>
      <c r="Q210" s="100">
        <f t="shared" si="25"/>
        <v>25046.959999999999</v>
      </c>
      <c r="S210" s="53">
        <f t="shared" si="31"/>
        <v>0.1</v>
      </c>
    </row>
    <row r="211" spans="1:21" ht="12.95" customHeight="1" x14ac:dyDescent="0.2">
      <c r="A211" s="5" t="s">
        <v>1154</v>
      </c>
      <c r="B211" s="10" t="s">
        <v>1142</v>
      </c>
      <c r="C211" s="5">
        <v>40125.603999999999</v>
      </c>
      <c r="D211" s="5"/>
      <c r="E211" s="48">
        <f t="shared" si="22"/>
        <v>-8789.9306607084691</v>
      </c>
      <c r="F211" s="48">
        <f t="shared" si="23"/>
        <v>-8790</v>
      </c>
      <c r="G211" s="48">
        <f t="shared" si="29"/>
        <v>9.4779300001391675E-2</v>
      </c>
      <c r="I211" s="48">
        <f t="shared" si="30"/>
        <v>9.4779300001391675E-2</v>
      </c>
      <c r="Q211" s="100">
        <f t="shared" si="25"/>
        <v>25107.103999999999</v>
      </c>
      <c r="S211" s="53">
        <f t="shared" si="31"/>
        <v>0.1</v>
      </c>
    </row>
    <row r="212" spans="1:21" ht="12.95" customHeight="1" x14ac:dyDescent="0.2">
      <c r="A212" s="5" t="s">
        <v>1154</v>
      </c>
      <c r="B212" s="10" t="s">
        <v>1142</v>
      </c>
      <c r="C212" s="5">
        <v>40129.705000000002</v>
      </c>
      <c r="D212" s="5"/>
      <c r="E212" s="48">
        <f t="shared" si="22"/>
        <v>-8786.9304229500485</v>
      </c>
      <c r="F212" s="48">
        <f t="shared" si="23"/>
        <v>-8787</v>
      </c>
      <c r="G212" s="48">
        <f t="shared" si="29"/>
        <v>9.5104289997834712E-2</v>
      </c>
      <c r="I212" s="48">
        <f t="shared" si="30"/>
        <v>9.5104289997834712E-2</v>
      </c>
      <c r="Q212" s="100">
        <f t="shared" si="25"/>
        <v>25111.205000000002</v>
      </c>
      <c r="S212" s="53">
        <f t="shared" si="31"/>
        <v>0.1</v>
      </c>
    </row>
    <row r="213" spans="1:21" ht="12.95" customHeight="1" x14ac:dyDescent="0.2">
      <c r="A213" s="98" t="s">
        <v>957</v>
      </c>
      <c r="B213" s="99" t="s">
        <v>1142</v>
      </c>
      <c r="C213" s="98">
        <v>40151.574000000001</v>
      </c>
      <c r="D213" s="98" t="s">
        <v>1190</v>
      </c>
      <c r="E213" s="4">
        <f t="shared" ref="E213:E276" si="32">+(C213-C$7)/C$8</f>
        <v>-8770.9313496657724</v>
      </c>
      <c r="F213" s="48">
        <f t="shared" ref="F213:F276" si="33">ROUND(2*E213,0)/2</f>
        <v>-8771</v>
      </c>
      <c r="G213" s="48">
        <f t="shared" si="29"/>
        <v>9.3837569998868275E-2</v>
      </c>
      <c r="I213" s="48">
        <f t="shared" si="30"/>
        <v>9.3837569998868275E-2</v>
      </c>
      <c r="Q213" s="100">
        <f t="shared" ref="Q213:Q276" si="34">+C213-15018.5</f>
        <v>25133.074000000001</v>
      </c>
      <c r="S213" s="53">
        <f t="shared" si="31"/>
        <v>0.1</v>
      </c>
    </row>
    <row r="214" spans="1:21" ht="12.95" customHeight="1" x14ac:dyDescent="0.2">
      <c r="A214" s="5" t="s">
        <v>1154</v>
      </c>
      <c r="B214" s="10" t="s">
        <v>1142</v>
      </c>
      <c r="C214" s="5">
        <v>40151.576999999997</v>
      </c>
      <c r="D214" s="5"/>
      <c r="E214" s="48">
        <f t="shared" si="32"/>
        <v>-8770.9291549051613</v>
      </c>
      <c r="F214" s="48">
        <f t="shared" si="33"/>
        <v>-8771</v>
      </c>
      <c r="G214" s="48">
        <f t="shared" si="29"/>
        <v>9.6837569995841477E-2</v>
      </c>
      <c r="I214" s="48">
        <f t="shared" si="30"/>
        <v>9.6837569995841477E-2</v>
      </c>
      <c r="Q214" s="100">
        <f t="shared" si="34"/>
        <v>25133.076999999997</v>
      </c>
      <c r="S214" s="53">
        <f t="shared" si="31"/>
        <v>0.1</v>
      </c>
    </row>
    <row r="215" spans="1:21" ht="12.95" customHeight="1" x14ac:dyDescent="0.2">
      <c r="A215" s="4" t="s">
        <v>1158</v>
      </c>
      <c r="B215" s="10"/>
      <c r="C215" s="5">
        <v>40181.574000000001</v>
      </c>
      <c r="D215" s="5">
        <v>3.0000000000000001E-3</v>
      </c>
      <c r="E215" s="48">
        <f t="shared" si="32"/>
        <v>-8748.983743532508</v>
      </c>
      <c r="F215" s="48">
        <f t="shared" si="33"/>
        <v>-8749</v>
      </c>
      <c r="Q215" s="100">
        <f t="shared" si="34"/>
        <v>25163.074000000001</v>
      </c>
      <c r="S215" s="53"/>
      <c r="U215" s="48">
        <f>+C215-(C$7+F215*C$8)</f>
        <v>2.222083000378916E-2</v>
      </c>
    </row>
    <row r="216" spans="1:21" ht="12.95" customHeight="1" x14ac:dyDescent="0.2">
      <c r="A216" s="4" t="s">
        <v>1158</v>
      </c>
      <c r="B216" s="10"/>
      <c r="C216" s="5">
        <v>40188.478000000003</v>
      </c>
      <c r="D216" s="5">
        <v>3.0000000000000001E-3</v>
      </c>
      <c r="E216" s="48">
        <f t="shared" si="32"/>
        <v>-8743.9328677743706</v>
      </c>
      <c r="F216" s="48">
        <f t="shared" si="33"/>
        <v>-8744</v>
      </c>
      <c r="G216" s="48">
        <f t="shared" ref="G216:G279" si="35">+C216-(C$7+F216*C$8)</f>
        <v>9.1762480005854741E-2</v>
      </c>
      <c r="I216" s="48">
        <f t="shared" ref="I216:I235" si="36">G216</f>
        <v>9.1762480005854741E-2</v>
      </c>
      <c r="Q216" s="100">
        <f t="shared" si="34"/>
        <v>25169.978000000003</v>
      </c>
      <c r="S216" s="53">
        <f t="shared" ref="S216:S235" si="37">S$14</f>
        <v>0.1</v>
      </c>
    </row>
    <row r="217" spans="1:21" ht="12.95" customHeight="1" x14ac:dyDescent="0.2">
      <c r="A217" s="4" t="s">
        <v>1158</v>
      </c>
      <c r="B217" s="10"/>
      <c r="C217" s="5">
        <v>40203.517999999996</v>
      </c>
      <c r="D217" s="5">
        <v>5.0000000000000001E-3</v>
      </c>
      <c r="E217" s="48">
        <f t="shared" si="32"/>
        <v>-8732.9298012328982</v>
      </c>
      <c r="F217" s="48">
        <f t="shared" si="33"/>
        <v>-8733</v>
      </c>
      <c r="G217" s="48">
        <f t="shared" si="35"/>
        <v>9.5954109994636383E-2</v>
      </c>
      <c r="I217" s="48">
        <f t="shared" si="36"/>
        <v>9.5954109994636383E-2</v>
      </c>
      <c r="Q217" s="100">
        <f t="shared" si="34"/>
        <v>25185.017999999996</v>
      </c>
      <c r="S217" s="53">
        <f t="shared" si="37"/>
        <v>0.1</v>
      </c>
    </row>
    <row r="218" spans="1:21" ht="12.95" customHeight="1" x14ac:dyDescent="0.2">
      <c r="A218" s="5" t="s">
        <v>1154</v>
      </c>
      <c r="B218" s="10" t="s">
        <v>1142</v>
      </c>
      <c r="C218" s="5">
        <v>40211.718000000001</v>
      </c>
      <c r="D218" s="5"/>
      <c r="E218" s="48">
        <f t="shared" si="32"/>
        <v>-8726.9307888898038</v>
      </c>
      <c r="F218" s="48">
        <f t="shared" si="33"/>
        <v>-8727</v>
      </c>
      <c r="G218" s="48">
        <f t="shared" si="35"/>
        <v>9.4604090001666918E-2</v>
      </c>
      <c r="I218" s="48">
        <f t="shared" si="36"/>
        <v>9.4604090001666918E-2</v>
      </c>
      <c r="Q218" s="100">
        <f t="shared" si="34"/>
        <v>25193.218000000001</v>
      </c>
      <c r="S218" s="53">
        <f t="shared" si="37"/>
        <v>0.1</v>
      </c>
    </row>
    <row r="219" spans="1:21" ht="12.95" customHeight="1" x14ac:dyDescent="0.2">
      <c r="A219" s="4" t="s">
        <v>1158</v>
      </c>
      <c r="B219" s="10"/>
      <c r="C219" s="5">
        <v>40232.22</v>
      </c>
      <c r="D219" s="5">
        <v>3.0000000000000001E-3</v>
      </c>
      <c r="E219" s="48">
        <f t="shared" si="32"/>
        <v>-8711.9317948583302</v>
      </c>
      <c r="F219" s="48">
        <f t="shared" si="33"/>
        <v>-8712</v>
      </c>
      <c r="G219" s="48">
        <f t="shared" si="35"/>
        <v>9.3229040001460817E-2</v>
      </c>
      <c r="I219" s="48">
        <f t="shared" si="36"/>
        <v>9.3229040001460817E-2</v>
      </c>
      <c r="Q219" s="100">
        <f t="shared" si="34"/>
        <v>25213.72</v>
      </c>
      <c r="S219" s="53">
        <f t="shared" si="37"/>
        <v>0.1</v>
      </c>
    </row>
    <row r="220" spans="1:21" ht="12.95" customHeight="1" x14ac:dyDescent="0.2">
      <c r="A220" s="5" t="s">
        <v>1154</v>
      </c>
      <c r="B220" s="10" t="s">
        <v>1142</v>
      </c>
      <c r="C220" s="5">
        <v>40233.588000000003</v>
      </c>
      <c r="D220" s="5"/>
      <c r="E220" s="48">
        <f t="shared" si="32"/>
        <v>-8710.9309840186506</v>
      </c>
      <c r="F220" s="48">
        <f t="shared" si="33"/>
        <v>-8711</v>
      </c>
      <c r="G220" s="48">
        <f t="shared" si="35"/>
        <v>9.433736999926623E-2</v>
      </c>
      <c r="I220" s="48">
        <f t="shared" si="36"/>
        <v>9.433736999926623E-2</v>
      </c>
      <c r="Q220" s="100">
        <f t="shared" si="34"/>
        <v>25215.088000000003</v>
      </c>
      <c r="S220" s="53">
        <f t="shared" si="37"/>
        <v>0.1</v>
      </c>
    </row>
    <row r="221" spans="1:21" ht="12.95" customHeight="1" x14ac:dyDescent="0.2">
      <c r="A221" s="5" t="s">
        <v>1154</v>
      </c>
      <c r="B221" s="10" t="s">
        <v>1142</v>
      </c>
      <c r="C221" s="5">
        <v>40274.591999999997</v>
      </c>
      <c r="D221" s="5"/>
      <c r="E221" s="48">
        <f t="shared" si="32"/>
        <v>-8680.9329959557108</v>
      </c>
      <c r="F221" s="48">
        <f t="shared" si="33"/>
        <v>-8681</v>
      </c>
      <c r="G221" s="48">
        <f t="shared" si="35"/>
        <v>9.1587269991578069E-2</v>
      </c>
      <c r="I221" s="48">
        <f t="shared" si="36"/>
        <v>9.1587269991578069E-2</v>
      </c>
      <c r="Q221" s="100">
        <f t="shared" si="34"/>
        <v>25256.091999999997</v>
      </c>
      <c r="S221" s="53">
        <f t="shared" si="37"/>
        <v>0.1</v>
      </c>
    </row>
    <row r="222" spans="1:21" ht="12.95" customHeight="1" x14ac:dyDescent="0.2">
      <c r="A222" s="5" t="s">
        <v>1154</v>
      </c>
      <c r="B222" s="10" t="s">
        <v>1142</v>
      </c>
      <c r="C222" s="5">
        <v>40278.692999999999</v>
      </c>
      <c r="D222" s="5"/>
      <c r="E222" s="48">
        <f t="shared" si="32"/>
        <v>-8677.9327581972921</v>
      </c>
      <c r="F222" s="48">
        <f t="shared" si="33"/>
        <v>-8678</v>
      </c>
      <c r="G222" s="48">
        <f t="shared" si="35"/>
        <v>9.1912260002573021E-2</v>
      </c>
      <c r="I222" s="48">
        <f t="shared" si="36"/>
        <v>9.1912260002573021E-2</v>
      </c>
      <c r="Q222" s="100">
        <f t="shared" si="34"/>
        <v>25260.192999999999</v>
      </c>
      <c r="S222" s="53">
        <f t="shared" si="37"/>
        <v>0.1</v>
      </c>
    </row>
    <row r="223" spans="1:21" ht="12.95" customHeight="1" x14ac:dyDescent="0.2">
      <c r="A223" s="5" t="s">
        <v>1154</v>
      </c>
      <c r="B223" s="10" t="s">
        <v>1142</v>
      </c>
      <c r="C223" s="5">
        <v>40289.627999999997</v>
      </c>
      <c r="D223" s="5"/>
      <c r="E223" s="48">
        <f t="shared" si="32"/>
        <v>-8669.9328557617173</v>
      </c>
      <c r="F223" s="48">
        <f t="shared" si="33"/>
        <v>-8670</v>
      </c>
      <c r="G223" s="48">
        <f t="shared" si="35"/>
        <v>9.1778899994096719E-2</v>
      </c>
      <c r="I223" s="48">
        <f t="shared" si="36"/>
        <v>9.1778899994096719E-2</v>
      </c>
      <c r="Q223" s="100">
        <f t="shared" si="34"/>
        <v>25271.127999999997</v>
      </c>
      <c r="S223" s="53">
        <f t="shared" si="37"/>
        <v>0.1</v>
      </c>
    </row>
    <row r="224" spans="1:21" ht="12.95" customHeight="1" x14ac:dyDescent="0.2">
      <c r="A224" s="5" t="s">
        <v>1154</v>
      </c>
      <c r="B224" s="10" t="s">
        <v>1142</v>
      </c>
      <c r="C224" s="5">
        <v>40293.732000000004</v>
      </c>
      <c r="D224" s="5"/>
      <c r="E224" s="48">
        <f t="shared" si="32"/>
        <v>-8666.9304232426821</v>
      </c>
      <c r="F224" s="48">
        <f t="shared" si="33"/>
        <v>-8667</v>
      </c>
      <c r="G224" s="48">
        <f t="shared" si="35"/>
        <v>9.5103890002064873E-2</v>
      </c>
      <c r="I224" s="48">
        <f t="shared" si="36"/>
        <v>9.5103890002064873E-2</v>
      </c>
      <c r="Q224" s="100">
        <f t="shared" si="34"/>
        <v>25275.232000000004</v>
      </c>
      <c r="S224" s="53">
        <f t="shared" si="37"/>
        <v>0.1</v>
      </c>
    </row>
    <row r="225" spans="1:32" ht="12.95" customHeight="1" x14ac:dyDescent="0.2">
      <c r="A225" s="4" t="s">
        <v>969</v>
      </c>
      <c r="B225" s="4"/>
      <c r="C225" s="5">
        <v>40318.337</v>
      </c>
      <c r="D225" s="5"/>
      <c r="E225" s="48">
        <f t="shared" si="32"/>
        <v>-8648.929728279054</v>
      </c>
      <c r="F225" s="48">
        <f t="shared" si="33"/>
        <v>-8649</v>
      </c>
      <c r="G225" s="48">
        <f t="shared" si="35"/>
        <v>9.6053829998709261E-2</v>
      </c>
      <c r="I225" s="48">
        <f t="shared" si="36"/>
        <v>9.6053829998709261E-2</v>
      </c>
      <c r="Q225" s="100">
        <f t="shared" si="34"/>
        <v>25299.837</v>
      </c>
      <c r="S225" s="53">
        <f t="shared" si="37"/>
        <v>0.1</v>
      </c>
      <c r="AB225" s="48">
        <v>15</v>
      </c>
      <c r="AD225" s="48" t="s">
        <v>960</v>
      </c>
      <c r="AF225" s="48" t="s">
        <v>962</v>
      </c>
    </row>
    <row r="226" spans="1:32" ht="12.95" customHeight="1" x14ac:dyDescent="0.2">
      <c r="A226" s="5" t="s">
        <v>1154</v>
      </c>
      <c r="B226" s="10" t="s">
        <v>1142</v>
      </c>
      <c r="C226" s="5">
        <v>40323.800000000003</v>
      </c>
      <c r="D226" s="5"/>
      <c r="E226" s="48">
        <f t="shared" si="32"/>
        <v>-8644.9330692021831</v>
      </c>
      <c r="F226" s="48">
        <f t="shared" si="33"/>
        <v>-8645</v>
      </c>
      <c r="G226" s="48">
        <f t="shared" si="35"/>
        <v>9.1487149999011308E-2</v>
      </c>
      <c r="I226" s="48">
        <f t="shared" si="36"/>
        <v>9.1487149999011308E-2</v>
      </c>
      <c r="Q226" s="100">
        <f t="shared" si="34"/>
        <v>25305.300000000003</v>
      </c>
      <c r="S226" s="53">
        <f t="shared" si="37"/>
        <v>0.1</v>
      </c>
    </row>
    <row r="227" spans="1:32" ht="12.95" customHeight="1" x14ac:dyDescent="0.2">
      <c r="A227" s="4" t="s">
        <v>969</v>
      </c>
      <c r="B227" s="4"/>
      <c r="C227" s="5">
        <v>40363.440999999999</v>
      </c>
      <c r="D227" s="5"/>
      <c r="E227" s="48">
        <f t="shared" si="32"/>
        <v>-8615.9322340445615</v>
      </c>
      <c r="F227" s="48">
        <f t="shared" si="33"/>
        <v>-8616</v>
      </c>
      <c r="G227" s="48">
        <f t="shared" si="35"/>
        <v>9.2628719998174347E-2</v>
      </c>
      <c r="I227" s="48">
        <f t="shared" si="36"/>
        <v>9.2628719998174347E-2</v>
      </c>
      <c r="Q227" s="100">
        <f t="shared" si="34"/>
        <v>25344.940999999999</v>
      </c>
      <c r="S227" s="53">
        <f t="shared" si="37"/>
        <v>0.1</v>
      </c>
      <c r="AB227" s="48">
        <v>21</v>
      </c>
      <c r="AD227" s="48" t="s">
        <v>960</v>
      </c>
      <c r="AF227" s="48" t="s">
        <v>962</v>
      </c>
    </row>
    <row r="228" spans="1:32" ht="12.95" customHeight="1" x14ac:dyDescent="0.2">
      <c r="A228" s="5" t="s">
        <v>1154</v>
      </c>
      <c r="B228" s="10" t="s">
        <v>1142</v>
      </c>
      <c r="C228" s="5">
        <v>40412.650999999998</v>
      </c>
      <c r="D228" s="5"/>
      <c r="E228" s="48">
        <f t="shared" si="32"/>
        <v>-8579.930844117298</v>
      </c>
      <c r="F228" s="48">
        <f t="shared" si="33"/>
        <v>-8580</v>
      </c>
      <c r="G228" s="48">
        <f t="shared" si="35"/>
        <v>9.4528599998739082E-2</v>
      </c>
      <c r="I228" s="48">
        <f t="shared" si="36"/>
        <v>9.4528599998739082E-2</v>
      </c>
      <c r="Q228" s="100">
        <f t="shared" si="34"/>
        <v>25394.150999999998</v>
      </c>
      <c r="S228" s="53">
        <f t="shared" si="37"/>
        <v>0.1</v>
      </c>
    </row>
    <row r="229" spans="1:32" ht="12.95" customHeight="1" x14ac:dyDescent="0.2">
      <c r="A229" s="4" t="s">
        <v>970</v>
      </c>
      <c r="B229" s="4"/>
      <c r="C229" s="5">
        <v>40415.381999999998</v>
      </c>
      <c r="D229" s="5"/>
      <c r="E229" s="48">
        <f t="shared" si="32"/>
        <v>-8577.9328803723001</v>
      </c>
      <c r="F229" s="48">
        <f t="shared" si="33"/>
        <v>-8578</v>
      </c>
      <c r="G229" s="48">
        <f t="shared" si="35"/>
        <v>9.1745259996969253E-2</v>
      </c>
      <c r="I229" s="48">
        <f t="shared" si="36"/>
        <v>9.1745259996969253E-2</v>
      </c>
      <c r="Q229" s="100">
        <f t="shared" si="34"/>
        <v>25396.881999999998</v>
      </c>
      <c r="S229" s="53">
        <f t="shared" si="37"/>
        <v>0.1</v>
      </c>
      <c r="AB229" s="48">
        <v>17</v>
      </c>
      <c r="AD229" s="48" t="s">
        <v>960</v>
      </c>
      <c r="AF229" s="48" t="s">
        <v>962</v>
      </c>
    </row>
    <row r="230" spans="1:32" ht="12.95" customHeight="1" x14ac:dyDescent="0.2">
      <c r="A230" s="4" t="s">
        <v>970</v>
      </c>
      <c r="B230" s="4"/>
      <c r="C230" s="5">
        <v>40419.483999999997</v>
      </c>
      <c r="D230" s="5"/>
      <c r="E230" s="48">
        <f t="shared" si="32"/>
        <v>-8574.9319110270117</v>
      </c>
      <c r="F230" s="48">
        <f t="shared" si="33"/>
        <v>-8575</v>
      </c>
      <c r="G230" s="48">
        <f t="shared" si="35"/>
        <v>9.3070249997253995E-2</v>
      </c>
      <c r="I230" s="48">
        <f t="shared" si="36"/>
        <v>9.3070249997253995E-2</v>
      </c>
      <c r="Q230" s="100">
        <f t="shared" si="34"/>
        <v>25400.983999999997</v>
      </c>
      <c r="S230" s="53">
        <f t="shared" si="37"/>
        <v>0.1</v>
      </c>
      <c r="AB230" s="48">
        <v>21</v>
      </c>
      <c r="AD230" s="48" t="s">
        <v>960</v>
      </c>
      <c r="AF230" s="48" t="s">
        <v>962</v>
      </c>
    </row>
    <row r="231" spans="1:32" ht="12.95" customHeight="1" x14ac:dyDescent="0.2">
      <c r="A231" s="5" t="s">
        <v>1154</v>
      </c>
      <c r="B231" s="10" t="s">
        <v>1142</v>
      </c>
      <c r="C231" s="5">
        <v>40442.718999999997</v>
      </c>
      <c r="D231" s="5"/>
      <c r="E231" s="48">
        <f t="shared" si="32"/>
        <v>-8557.933490076799</v>
      </c>
      <c r="F231" s="48">
        <f t="shared" si="33"/>
        <v>-8558</v>
      </c>
      <c r="G231" s="48">
        <f t="shared" si="35"/>
        <v>9.0911859995685518E-2</v>
      </c>
      <c r="I231" s="48">
        <f t="shared" si="36"/>
        <v>9.0911859995685518E-2</v>
      </c>
      <c r="Q231" s="100">
        <f t="shared" si="34"/>
        <v>25424.218999999997</v>
      </c>
      <c r="S231" s="53">
        <f t="shared" si="37"/>
        <v>0.1</v>
      </c>
    </row>
    <row r="232" spans="1:32" ht="12.95" customHeight="1" x14ac:dyDescent="0.2">
      <c r="A232" s="5" t="s">
        <v>1154</v>
      </c>
      <c r="B232" s="10" t="s">
        <v>1142</v>
      </c>
      <c r="C232" s="5">
        <v>40446.813999999998</v>
      </c>
      <c r="D232" s="5"/>
      <c r="E232" s="48">
        <f t="shared" si="32"/>
        <v>-8554.9376418396077</v>
      </c>
      <c r="F232" s="48">
        <f t="shared" si="33"/>
        <v>-8555</v>
      </c>
      <c r="G232" s="48">
        <f t="shared" si="35"/>
        <v>8.5236849998182151E-2</v>
      </c>
      <c r="I232" s="48">
        <f t="shared" si="36"/>
        <v>8.5236849998182151E-2</v>
      </c>
      <c r="Q232" s="100">
        <f t="shared" si="34"/>
        <v>25428.313999999998</v>
      </c>
      <c r="S232" s="53">
        <f t="shared" si="37"/>
        <v>0.1</v>
      </c>
    </row>
    <row r="233" spans="1:32" ht="12.95" customHeight="1" x14ac:dyDescent="0.2">
      <c r="A233" s="5" t="s">
        <v>1154</v>
      </c>
      <c r="B233" s="10" t="s">
        <v>1142</v>
      </c>
      <c r="C233" s="5">
        <v>40453.646000000001</v>
      </c>
      <c r="D233" s="5"/>
      <c r="E233" s="48">
        <f t="shared" si="32"/>
        <v>-8549.9394403361894</v>
      </c>
      <c r="F233" s="48">
        <f t="shared" si="33"/>
        <v>-8550</v>
      </c>
      <c r="G233" s="48">
        <f t="shared" si="35"/>
        <v>8.2778500000131316E-2</v>
      </c>
      <c r="I233" s="48">
        <f t="shared" si="36"/>
        <v>8.2778500000131316E-2</v>
      </c>
      <c r="Q233" s="100">
        <f t="shared" si="34"/>
        <v>25435.146000000001</v>
      </c>
      <c r="S233" s="53">
        <f t="shared" si="37"/>
        <v>0.1</v>
      </c>
    </row>
    <row r="234" spans="1:32" ht="12.95" customHeight="1" x14ac:dyDescent="0.2">
      <c r="A234" s="5" t="s">
        <v>1154</v>
      </c>
      <c r="B234" s="10" t="s">
        <v>1142</v>
      </c>
      <c r="C234" s="5">
        <v>40457.756999999998</v>
      </c>
      <c r="D234" s="5"/>
      <c r="E234" s="48">
        <f t="shared" si="32"/>
        <v>-8546.9318867090642</v>
      </c>
      <c r="F234" s="48">
        <f t="shared" si="33"/>
        <v>-8547</v>
      </c>
      <c r="G234" s="48">
        <f t="shared" si="35"/>
        <v>9.3103489998611622E-2</v>
      </c>
      <c r="I234" s="48">
        <f t="shared" si="36"/>
        <v>9.3103489998611622E-2</v>
      </c>
      <c r="Q234" s="100">
        <f t="shared" si="34"/>
        <v>25439.256999999998</v>
      </c>
      <c r="S234" s="53">
        <f t="shared" si="37"/>
        <v>0.1</v>
      </c>
    </row>
    <row r="235" spans="1:32" ht="12.95" customHeight="1" x14ac:dyDescent="0.2">
      <c r="A235" s="5" t="s">
        <v>1154</v>
      </c>
      <c r="B235" s="10" t="s">
        <v>1142</v>
      </c>
      <c r="C235" s="5">
        <v>40468.690999999999</v>
      </c>
      <c r="D235" s="5"/>
      <c r="E235" s="48">
        <f t="shared" si="32"/>
        <v>-8538.9327158603592</v>
      </c>
      <c r="F235" s="48">
        <f t="shared" si="33"/>
        <v>-8539</v>
      </c>
      <c r="G235" s="48">
        <f t="shared" si="35"/>
        <v>9.1970129993569572E-2</v>
      </c>
      <c r="I235" s="48">
        <f t="shared" si="36"/>
        <v>9.1970129993569572E-2</v>
      </c>
      <c r="Q235" s="100">
        <f t="shared" si="34"/>
        <v>25450.190999999999</v>
      </c>
      <c r="S235" s="53">
        <f t="shared" si="37"/>
        <v>0.1</v>
      </c>
    </row>
    <row r="236" spans="1:32" ht="12.95" customHeight="1" x14ac:dyDescent="0.2">
      <c r="A236" s="4" t="s">
        <v>1159</v>
      </c>
      <c r="B236" s="10"/>
      <c r="C236" s="5">
        <v>40475.5216</v>
      </c>
      <c r="D236" s="5"/>
      <c r="E236" s="48">
        <f t="shared" si="32"/>
        <v>-8533.935538578562</v>
      </c>
      <c r="F236" s="48">
        <f t="shared" si="33"/>
        <v>-8534</v>
      </c>
      <c r="G236" s="48">
        <f t="shared" si="35"/>
        <v>8.8111780001781881E-2</v>
      </c>
      <c r="J236" s="48">
        <f>G236</f>
        <v>8.8111780001781881E-2</v>
      </c>
      <c r="Q236" s="100">
        <f t="shared" si="34"/>
        <v>25457.0216</v>
      </c>
      <c r="S236" s="53">
        <f>S$15</f>
        <v>1</v>
      </c>
    </row>
    <row r="237" spans="1:32" ht="12.95" customHeight="1" x14ac:dyDescent="0.2">
      <c r="A237" s="4" t="s">
        <v>970</v>
      </c>
      <c r="B237" s="4"/>
      <c r="C237" s="5">
        <v>40482.360999999997</v>
      </c>
      <c r="D237" s="5"/>
      <c r="E237" s="48">
        <f t="shared" si="32"/>
        <v>-8528.931923332304</v>
      </c>
      <c r="F237" s="48">
        <f t="shared" si="33"/>
        <v>-8529</v>
      </c>
      <c r="G237" s="48">
        <f t="shared" si="35"/>
        <v>9.3053429998690262E-2</v>
      </c>
      <c r="I237" s="48">
        <f t="shared" ref="I237:I282" si="38">G237</f>
        <v>9.3053429998690262E-2</v>
      </c>
      <c r="Q237" s="100">
        <f t="shared" si="34"/>
        <v>25463.860999999997</v>
      </c>
      <c r="S237" s="53">
        <f t="shared" ref="S237:S282" si="39">S$14</f>
        <v>0.1</v>
      </c>
      <c r="AB237" s="48">
        <v>15</v>
      </c>
      <c r="AD237" s="48" t="s">
        <v>960</v>
      </c>
      <c r="AF237" s="48" t="s">
        <v>962</v>
      </c>
    </row>
    <row r="238" spans="1:32" ht="12.95" customHeight="1" x14ac:dyDescent="0.2">
      <c r="A238" s="98" t="s">
        <v>1697</v>
      </c>
      <c r="B238" s="99" t="s">
        <v>1142</v>
      </c>
      <c r="C238" s="98">
        <v>40505.595999999998</v>
      </c>
      <c r="D238" s="98" t="s">
        <v>1190</v>
      </c>
      <c r="E238" s="4">
        <f t="shared" si="32"/>
        <v>-8511.9335023820895</v>
      </c>
      <c r="F238" s="48">
        <f t="shared" si="33"/>
        <v>-8512</v>
      </c>
      <c r="G238" s="48">
        <f t="shared" si="35"/>
        <v>9.0895039997121785E-2</v>
      </c>
      <c r="I238" s="48">
        <f t="shared" si="38"/>
        <v>9.0895039997121785E-2</v>
      </c>
      <c r="Q238" s="100">
        <f t="shared" si="34"/>
        <v>25487.095999999998</v>
      </c>
      <c r="S238" s="53">
        <f t="shared" si="39"/>
        <v>0.1</v>
      </c>
    </row>
    <row r="239" spans="1:32" ht="12.95" customHeight="1" x14ac:dyDescent="0.2">
      <c r="A239" s="4" t="s">
        <v>971</v>
      </c>
      <c r="B239" s="4"/>
      <c r="C239" s="5">
        <v>40523.362000000001</v>
      </c>
      <c r="D239" s="5"/>
      <c r="E239" s="48">
        <f t="shared" si="32"/>
        <v>-8498.9361300299679</v>
      </c>
      <c r="F239" s="48">
        <f t="shared" si="33"/>
        <v>-8499</v>
      </c>
      <c r="G239" s="48">
        <f t="shared" si="35"/>
        <v>8.7303330001304857E-2</v>
      </c>
      <c r="I239" s="48">
        <f t="shared" si="38"/>
        <v>8.7303330001304857E-2</v>
      </c>
      <c r="Q239" s="100">
        <f t="shared" si="34"/>
        <v>25504.862000000001</v>
      </c>
      <c r="S239" s="53">
        <f t="shared" si="39"/>
        <v>0.1</v>
      </c>
      <c r="AB239" s="48">
        <v>18</v>
      </c>
      <c r="AD239" s="48" t="s">
        <v>960</v>
      </c>
      <c r="AF239" s="48" t="s">
        <v>962</v>
      </c>
    </row>
    <row r="240" spans="1:32" ht="12.95" customHeight="1" x14ac:dyDescent="0.2">
      <c r="A240" s="5" t="s">
        <v>1154</v>
      </c>
      <c r="B240" s="10" t="s">
        <v>1142</v>
      </c>
      <c r="C240" s="5">
        <v>40554.803999999996</v>
      </c>
      <c r="D240" s="5"/>
      <c r="E240" s="48">
        <f t="shared" si="32"/>
        <v>-8475.9335756285673</v>
      </c>
      <c r="F240" s="48">
        <f t="shared" si="33"/>
        <v>-8476</v>
      </c>
      <c r="G240" s="48">
        <f t="shared" si="35"/>
        <v>9.0794919997279067E-2</v>
      </c>
      <c r="I240" s="48">
        <f t="shared" si="38"/>
        <v>9.0794919997279067E-2</v>
      </c>
      <c r="Q240" s="100">
        <f t="shared" si="34"/>
        <v>25536.303999999996</v>
      </c>
      <c r="S240" s="53">
        <f t="shared" si="39"/>
        <v>0.1</v>
      </c>
    </row>
    <row r="241" spans="1:32" ht="12.95" customHeight="1" x14ac:dyDescent="0.2">
      <c r="A241" s="5" t="s">
        <v>1154</v>
      </c>
      <c r="B241" s="10" t="s">
        <v>1142</v>
      </c>
      <c r="C241" s="5">
        <v>40561.64</v>
      </c>
      <c r="D241" s="5"/>
      <c r="E241" s="48">
        <f t="shared" si="32"/>
        <v>-8470.9324477776663</v>
      </c>
      <c r="F241" s="48">
        <f t="shared" si="33"/>
        <v>-8471</v>
      </c>
      <c r="G241" s="48">
        <f t="shared" si="35"/>
        <v>9.2336570000043139E-2</v>
      </c>
      <c r="I241" s="48">
        <f t="shared" si="38"/>
        <v>9.2336570000043139E-2</v>
      </c>
      <c r="Q241" s="100">
        <f t="shared" si="34"/>
        <v>25543.14</v>
      </c>
      <c r="S241" s="53">
        <f t="shared" si="39"/>
        <v>0.1</v>
      </c>
    </row>
    <row r="242" spans="1:32" ht="12.95" customHeight="1" x14ac:dyDescent="0.2">
      <c r="A242" s="5" t="s">
        <v>1154</v>
      </c>
      <c r="B242" s="10" t="s">
        <v>1142</v>
      </c>
      <c r="C242" s="5">
        <v>40572.572999999997</v>
      </c>
      <c r="D242" s="5"/>
      <c r="E242" s="48">
        <f t="shared" si="32"/>
        <v>-8462.9340085158346</v>
      </c>
      <c r="F242" s="48">
        <f t="shared" si="33"/>
        <v>-8463</v>
      </c>
      <c r="G242" s="48">
        <f t="shared" si="35"/>
        <v>9.0203209998435341E-2</v>
      </c>
      <c r="I242" s="48">
        <f t="shared" si="38"/>
        <v>9.0203209998435341E-2</v>
      </c>
      <c r="Q242" s="100">
        <f t="shared" si="34"/>
        <v>25554.072999999997</v>
      </c>
      <c r="S242" s="53">
        <f t="shared" si="39"/>
        <v>0.1</v>
      </c>
    </row>
    <row r="243" spans="1:32" ht="12.95" customHeight="1" x14ac:dyDescent="0.2">
      <c r="A243" s="5" t="s">
        <v>1154</v>
      </c>
      <c r="B243" s="10" t="s">
        <v>1142</v>
      </c>
      <c r="C243" s="5">
        <v>40587.607000000004</v>
      </c>
      <c r="D243" s="5"/>
      <c r="E243" s="48">
        <f t="shared" si="32"/>
        <v>-8451.9353314955806</v>
      </c>
      <c r="F243" s="48">
        <f t="shared" si="33"/>
        <v>-8452</v>
      </c>
      <c r="G243" s="48">
        <f t="shared" si="35"/>
        <v>8.8394840000546537E-2</v>
      </c>
      <c r="I243" s="48">
        <f t="shared" si="38"/>
        <v>8.8394840000546537E-2</v>
      </c>
      <c r="Q243" s="100">
        <f t="shared" si="34"/>
        <v>25569.107000000004</v>
      </c>
      <c r="S243" s="53">
        <f t="shared" si="39"/>
        <v>0.1</v>
      </c>
    </row>
    <row r="244" spans="1:32" ht="12.95" customHeight="1" x14ac:dyDescent="0.2">
      <c r="A244" s="4" t="s">
        <v>973</v>
      </c>
      <c r="B244" s="4"/>
      <c r="C244" s="5">
        <v>40799.472999999998</v>
      </c>
      <c r="D244" s="5"/>
      <c r="E244" s="48">
        <f t="shared" si="32"/>
        <v>-8296.9369474612449</v>
      </c>
      <c r="F244" s="48">
        <f t="shared" si="33"/>
        <v>-8297</v>
      </c>
      <c r="G244" s="48">
        <f t="shared" si="35"/>
        <v>8.6185989996010903E-2</v>
      </c>
      <c r="I244" s="48">
        <f t="shared" si="38"/>
        <v>8.6185989996010903E-2</v>
      </c>
      <c r="Q244" s="100">
        <f t="shared" si="34"/>
        <v>25780.972999999998</v>
      </c>
      <c r="S244" s="53">
        <f t="shared" si="39"/>
        <v>0.1</v>
      </c>
      <c r="AB244" s="48">
        <v>7</v>
      </c>
      <c r="AD244" s="48" t="s">
        <v>972</v>
      </c>
      <c r="AF244" s="48" t="s">
        <v>962</v>
      </c>
    </row>
    <row r="245" spans="1:32" ht="12.95" customHeight="1" x14ac:dyDescent="0.2">
      <c r="A245" s="4" t="s">
        <v>974</v>
      </c>
      <c r="B245" s="4"/>
      <c r="C245" s="5">
        <v>40825.442999999999</v>
      </c>
      <c r="D245" s="5"/>
      <c r="E245" s="48">
        <f t="shared" si="32"/>
        <v>-8277.9376364185482</v>
      </c>
      <c r="F245" s="48">
        <f t="shared" si="33"/>
        <v>-8278</v>
      </c>
      <c r="G245" s="48">
        <f t="shared" si="35"/>
        <v>8.5244260000763461E-2</v>
      </c>
      <c r="I245" s="48">
        <f t="shared" si="38"/>
        <v>8.5244260000763461E-2</v>
      </c>
      <c r="Q245" s="100">
        <f t="shared" si="34"/>
        <v>25806.942999999999</v>
      </c>
      <c r="S245" s="53">
        <f t="shared" si="39"/>
        <v>0.1</v>
      </c>
      <c r="AB245" s="48">
        <v>12</v>
      </c>
      <c r="AD245" s="48" t="s">
        <v>960</v>
      </c>
      <c r="AF245" s="48" t="s">
        <v>962</v>
      </c>
    </row>
    <row r="246" spans="1:32" ht="12.95" customHeight="1" x14ac:dyDescent="0.2">
      <c r="A246" s="98" t="s">
        <v>1814</v>
      </c>
      <c r="B246" s="99" t="s">
        <v>1142</v>
      </c>
      <c r="C246" s="98">
        <v>40836.379000000001</v>
      </c>
      <c r="D246" s="98" t="s">
        <v>1190</v>
      </c>
      <c r="E246" s="4">
        <f t="shared" si="32"/>
        <v>-8269.9370023961001</v>
      </c>
      <c r="F246" s="48">
        <f t="shared" si="33"/>
        <v>-8270</v>
      </c>
      <c r="G246" s="48">
        <f t="shared" si="35"/>
        <v>8.6110899996128865E-2</v>
      </c>
      <c r="I246" s="48">
        <f t="shared" si="38"/>
        <v>8.6110899996128865E-2</v>
      </c>
      <c r="Q246" s="100">
        <f t="shared" si="34"/>
        <v>25817.879000000001</v>
      </c>
      <c r="S246" s="53">
        <f t="shared" si="39"/>
        <v>0.1</v>
      </c>
    </row>
    <row r="247" spans="1:32" ht="12.95" customHeight="1" x14ac:dyDescent="0.2">
      <c r="A247" s="4" t="s">
        <v>974</v>
      </c>
      <c r="B247" s="4"/>
      <c r="C247" s="5">
        <v>40836.381999999998</v>
      </c>
      <c r="D247" s="5"/>
      <c r="E247" s="48">
        <f t="shared" si="32"/>
        <v>-8269.9348076354891</v>
      </c>
      <c r="F247" s="48">
        <f t="shared" si="33"/>
        <v>-8270</v>
      </c>
      <c r="G247" s="48">
        <f t="shared" si="35"/>
        <v>8.9110899993102066E-2</v>
      </c>
      <c r="I247" s="48">
        <f t="shared" si="38"/>
        <v>8.9110899993102066E-2</v>
      </c>
      <c r="Q247" s="100">
        <f t="shared" si="34"/>
        <v>25817.881999999998</v>
      </c>
      <c r="S247" s="53">
        <f t="shared" si="39"/>
        <v>0.1</v>
      </c>
      <c r="AB247" s="48">
        <v>20</v>
      </c>
      <c r="AD247" s="48" t="s">
        <v>960</v>
      </c>
      <c r="AF247" s="48" t="s">
        <v>962</v>
      </c>
    </row>
    <row r="248" spans="1:32" ht="12.95" customHeight="1" x14ac:dyDescent="0.2">
      <c r="A248" s="98" t="s">
        <v>1821</v>
      </c>
      <c r="B248" s="99" t="s">
        <v>1142</v>
      </c>
      <c r="C248" s="98">
        <v>40837.743999999999</v>
      </c>
      <c r="D248" s="98" t="s">
        <v>1190</v>
      </c>
      <c r="E248" s="4">
        <f t="shared" si="32"/>
        <v>-8268.9383863170387</v>
      </c>
      <c r="F248" s="48">
        <f t="shared" si="33"/>
        <v>-8269</v>
      </c>
      <c r="G248" s="48">
        <f t="shared" si="35"/>
        <v>8.4219229996961076E-2</v>
      </c>
      <c r="I248" s="48">
        <f t="shared" si="38"/>
        <v>8.4219229996961076E-2</v>
      </c>
      <c r="Q248" s="100">
        <f t="shared" si="34"/>
        <v>25819.243999999999</v>
      </c>
      <c r="S248" s="53">
        <f t="shared" si="39"/>
        <v>0.1</v>
      </c>
    </row>
    <row r="249" spans="1:32" ht="12.95" customHeight="1" x14ac:dyDescent="0.2">
      <c r="A249" s="98" t="s">
        <v>1817</v>
      </c>
      <c r="B249" s="99" t="s">
        <v>1142</v>
      </c>
      <c r="C249" s="98">
        <v>40855.512999999999</v>
      </c>
      <c r="D249" s="98" t="s">
        <v>1190</v>
      </c>
      <c r="E249" s="4">
        <f t="shared" si="32"/>
        <v>-8255.9388192043061</v>
      </c>
      <c r="F249" s="48">
        <f t="shared" si="33"/>
        <v>-8256</v>
      </c>
      <c r="G249" s="48">
        <f t="shared" si="35"/>
        <v>8.362751999811735E-2</v>
      </c>
      <c r="I249" s="48">
        <f t="shared" si="38"/>
        <v>8.362751999811735E-2</v>
      </c>
      <c r="Q249" s="100">
        <f t="shared" si="34"/>
        <v>25837.012999999999</v>
      </c>
      <c r="S249" s="53">
        <f t="shared" si="39"/>
        <v>0.1</v>
      </c>
    </row>
    <row r="250" spans="1:32" ht="12.95" customHeight="1" x14ac:dyDescent="0.2">
      <c r="A250" s="98" t="s">
        <v>1817</v>
      </c>
      <c r="B250" s="99" t="s">
        <v>1142</v>
      </c>
      <c r="C250" s="98">
        <v>40855.514999999999</v>
      </c>
      <c r="D250" s="98" t="s">
        <v>1190</v>
      </c>
      <c r="E250" s="4">
        <f t="shared" si="32"/>
        <v>-8255.937356030563</v>
      </c>
      <c r="F250" s="48">
        <f t="shared" si="33"/>
        <v>-8256</v>
      </c>
      <c r="G250" s="48">
        <f t="shared" si="35"/>
        <v>8.5627519998524804E-2</v>
      </c>
      <c r="I250" s="48">
        <f t="shared" si="38"/>
        <v>8.5627519998524804E-2</v>
      </c>
      <c r="Q250" s="100">
        <f t="shared" si="34"/>
        <v>25837.014999999999</v>
      </c>
      <c r="S250" s="53">
        <f t="shared" si="39"/>
        <v>0.1</v>
      </c>
    </row>
    <row r="251" spans="1:32" ht="12.95" customHeight="1" x14ac:dyDescent="0.2">
      <c r="A251" s="98" t="s">
        <v>1821</v>
      </c>
      <c r="B251" s="99" t="s">
        <v>1142</v>
      </c>
      <c r="C251" s="98">
        <v>40855.516000000003</v>
      </c>
      <c r="D251" s="98" t="s">
        <v>1190</v>
      </c>
      <c r="E251" s="4">
        <f t="shared" si="32"/>
        <v>-8255.9366244436897</v>
      </c>
      <c r="F251" s="48">
        <f t="shared" si="33"/>
        <v>-8256</v>
      </c>
      <c r="G251" s="48">
        <f t="shared" si="35"/>
        <v>8.6627520002366509E-2</v>
      </c>
      <c r="I251" s="48">
        <f t="shared" si="38"/>
        <v>8.6627520002366509E-2</v>
      </c>
      <c r="Q251" s="100">
        <f t="shared" si="34"/>
        <v>25837.016000000003</v>
      </c>
      <c r="S251" s="53">
        <f t="shared" si="39"/>
        <v>0.1</v>
      </c>
    </row>
    <row r="252" spans="1:32" ht="12.95" customHeight="1" x14ac:dyDescent="0.2">
      <c r="A252" s="98" t="s">
        <v>1821</v>
      </c>
      <c r="B252" s="99" t="s">
        <v>1142</v>
      </c>
      <c r="C252" s="98">
        <v>40877.383999999998</v>
      </c>
      <c r="D252" s="98" t="s">
        <v>1190</v>
      </c>
      <c r="E252" s="4">
        <f t="shared" si="32"/>
        <v>-8239.938282746285</v>
      </c>
      <c r="F252" s="48">
        <f t="shared" si="33"/>
        <v>-8240</v>
      </c>
      <c r="G252" s="48">
        <f t="shared" si="35"/>
        <v>8.4360799999558367E-2</v>
      </c>
      <c r="I252" s="48">
        <f t="shared" si="38"/>
        <v>8.4360799999558367E-2</v>
      </c>
      <c r="Q252" s="100">
        <f t="shared" si="34"/>
        <v>25858.883999999998</v>
      </c>
      <c r="S252" s="53">
        <f t="shared" si="39"/>
        <v>0.1</v>
      </c>
    </row>
    <row r="253" spans="1:32" ht="12.95" customHeight="1" x14ac:dyDescent="0.2">
      <c r="A253" s="4" t="s">
        <v>975</v>
      </c>
      <c r="B253" s="4"/>
      <c r="C253" s="5">
        <v>40888.324000000001</v>
      </c>
      <c r="D253" s="5"/>
      <c r="E253" s="48">
        <f t="shared" si="32"/>
        <v>-8231.9347223763543</v>
      </c>
      <c r="F253" s="48">
        <f t="shared" si="33"/>
        <v>-8232</v>
      </c>
      <c r="G253" s="48">
        <f t="shared" si="35"/>
        <v>8.9227440003014635E-2</v>
      </c>
      <c r="I253" s="48">
        <f t="shared" si="38"/>
        <v>8.9227440003014635E-2</v>
      </c>
      <c r="Q253" s="100">
        <f t="shared" si="34"/>
        <v>25869.824000000001</v>
      </c>
      <c r="S253" s="53">
        <f t="shared" si="39"/>
        <v>0.1</v>
      </c>
      <c r="AB253" s="48">
        <v>16</v>
      </c>
      <c r="AD253" s="48" t="s">
        <v>960</v>
      </c>
      <c r="AF253" s="48" t="s">
        <v>962</v>
      </c>
    </row>
    <row r="254" spans="1:32" ht="12.95" customHeight="1" x14ac:dyDescent="0.2">
      <c r="A254" s="4" t="s">
        <v>975</v>
      </c>
      <c r="B254" s="4"/>
      <c r="C254" s="5">
        <v>40903.357000000004</v>
      </c>
      <c r="D254" s="5"/>
      <c r="E254" s="48">
        <f t="shared" si="32"/>
        <v>-8220.9367769429718</v>
      </c>
      <c r="F254" s="48">
        <f t="shared" si="33"/>
        <v>-8221</v>
      </c>
      <c r="G254" s="48">
        <f t="shared" si="35"/>
        <v>8.6419070001284126E-2</v>
      </c>
      <c r="I254" s="48">
        <f t="shared" si="38"/>
        <v>8.6419070001284126E-2</v>
      </c>
      <c r="Q254" s="100">
        <f t="shared" si="34"/>
        <v>25884.857000000004</v>
      </c>
      <c r="S254" s="53">
        <f t="shared" si="39"/>
        <v>0.1</v>
      </c>
      <c r="AB254" s="48">
        <v>20</v>
      </c>
      <c r="AD254" s="48" t="s">
        <v>960</v>
      </c>
      <c r="AF254" s="48" t="s">
        <v>962</v>
      </c>
    </row>
    <row r="255" spans="1:32" ht="12.95" customHeight="1" x14ac:dyDescent="0.2">
      <c r="A255" s="98" t="s">
        <v>1814</v>
      </c>
      <c r="B255" s="99" t="s">
        <v>1142</v>
      </c>
      <c r="C255" s="98">
        <v>40940.260999999999</v>
      </c>
      <c r="D255" s="98" t="s">
        <v>1190</v>
      </c>
      <c r="E255" s="4">
        <f t="shared" si="32"/>
        <v>-8193.9382950515774</v>
      </c>
      <c r="F255" s="48">
        <f t="shared" si="33"/>
        <v>-8194</v>
      </c>
      <c r="G255" s="48">
        <f t="shared" si="35"/>
        <v>8.4343979993718676E-2</v>
      </c>
      <c r="I255" s="48">
        <f t="shared" si="38"/>
        <v>8.4343979993718676E-2</v>
      </c>
      <c r="Q255" s="100">
        <f t="shared" si="34"/>
        <v>25921.760999999999</v>
      </c>
      <c r="S255" s="53">
        <f t="shared" si="39"/>
        <v>0.1</v>
      </c>
    </row>
    <row r="256" spans="1:32" ht="12.95" customHeight="1" x14ac:dyDescent="0.2">
      <c r="A256" s="98" t="s">
        <v>1814</v>
      </c>
      <c r="B256" s="99" t="s">
        <v>1142</v>
      </c>
      <c r="C256" s="98">
        <v>40940.262000000002</v>
      </c>
      <c r="D256" s="98" t="s">
        <v>1190</v>
      </c>
      <c r="E256" s="4">
        <f t="shared" si="32"/>
        <v>-8193.9375634647022</v>
      </c>
      <c r="F256" s="48">
        <f t="shared" si="33"/>
        <v>-8194</v>
      </c>
      <c r="G256" s="48">
        <f t="shared" si="35"/>
        <v>8.5343979997560382E-2</v>
      </c>
      <c r="I256" s="48">
        <f t="shared" si="38"/>
        <v>8.5343979997560382E-2</v>
      </c>
      <c r="Q256" s="100">
        <f t="shared" si="34"/>
        <v>25921.762000000002</v>
      </c>
      <c r="S256" s="53">
        <f t="shared" si="39"/>
        <v>0.1</v>
      </c>
    </row>
    <row r="257" spans="1:32" ht="12.95" customHeight="1" x14ac:dyDescent="0.2">
      <c r="A257" s="98" t="s">
        <v>1814</v>
      </c>
      <c r="B257" s="99" t="s">
        <v>1142</v>
      </c>
      <c r="C257" s="98">
        <v>40940.267999999996</v>
      </c>
      <c r="D257" s="98" t="s">
        <v>1190</v>
      </c>
      <c r="E257" s="4">
        <f t="shared" si="32"/>
        <v>-8193.9331739434801</v>
      </c>
      <c r="F257" s="48">
        <f t="shared" si="33"/>
        <v>-8194</v>
      </c>
      <c r="G257" s="48">
        <f t="shared" si="35"/>
        <v>9.1343979991506785E-2</v>
      </c>
      <c r="I257" s="48">
        <f t="shared" si="38"/>
        <v>9.1343979991506785E-2</v>
      </c>
      <c r="Q257" s="100">
        <f t="shared" si="34"/>
        <v>25921.767999999996</v>
      </c>
      <c r="S257" s="53">
        <f t="shared" si="39"/>
        <v>0.1</v>
      </c>
    </row>
    <row r="258" spans="1:32" ht="12.95" customHeight="1" x14ac:dyDescent="0.2">
      <c r="A258" s="98" t="s">
        <v>1814</v>
      </c>
      <c r="B258" s="99" t="s">
        <v>1142</v>
      </c>
      <c r="C258" s="98">
        <v>40940.269</v>
      </c>
      <c r="D258" s="98" t="s">
        <v>1190</v>
      </c>
      <c r="E258" s="4">
        <f t="shared" si="32"/>
        <v>-8193.9324423566068</v>
      </c>
      <c r="F258" s="48">
        <f t="shared" si="33"/>
        <v>-8194</v>
      </c>
      <c r="G258" s="48">
        <f t="shared" si="35"/>
        <v>9.2343979995348491E-2</v>
      </c>
      <c r="I258" s="48">
        <f t="shared" si="38"/>
        <v>9.2343979995348491E-2</v>
      </c>
      <c r="Q258" s="100">
        <f t="shared" si="34"/>
        <v>25921.769</v>
      </c>
      <c r="S258" s="53">
        <f t="shared" si="39"/>
        <v>0.1</v>
      </c>
    </row>
    <row r="259" spans="1:32" ht="12.95" customHeight="1" x14ac:dyDescent="0.2">
      <c r="A259" s="98" t="s">
        <v>1821</v>
      </c>
      <c r="B259" s="99" t="s">
        <v>1142</v>
      </c>
      <c r="C259" s="98">
        <v>40941.631999999998</v>
      </c>
      <c r="D259" s="98" t="s">
        <v>1190</v>
      </c>
      <c r="E259" s="4">
        <f t="shared" si="32"/>
        <v>-8192.9352894512867</v>
      </c>
      <c r="F259" s="48">
        <f t="shared" si="33"/>
        <v>-8193</v>
      </c>
      <c r="G259" s="48">
        <f t="shared" si="35"/>
        <v>8.8452309995773248E-2</v>
      </c>
      <c r="I259" s="48">
        <f t="shared" si="38"/>
        <v>8.8452309995773248E-2</v>
      </c>
      <c r="Q259" s="100">
        <f t="shared" si="34"/>
        <v>25923.131999999998</v>
      </c>
      <c r="S259" s="53">
        <f t="shared" si="39"/>
        <v>0.1</v>
      </c>
    </row>
    <row r="260" spans="1:32" ht="12.95" customHeight="1" x14ac:dyDescent="0.2">
      <c r="A260" s="98" t="s">
        <v>1856</v>
      </c>
      <c r="B260" s="99" t="s">
        <v>1142</v>
      </c>
      <c r="C260" s="98">
        <v>40985.368999999999</v>
      </c>
      <c r="D260" s="98" t="s">
        <v>1190</v>
      </c>
      <c r="E260" s="4">
        <f t="shared" si="32"/>
        <v>-8160.9378744696005</v>
      </c>
      <c r="F260" s="48">
        <f t="shared" si="33"/>
        <v>-8161</v>
      </c>
      <c r="G260" s="48">
        <f t="shared" si="35"/>
        <v>8.4918870001274627E-2</v>
      </c>
      <c r="I260" s="48">
        <f t="shared" si="38"/>
        <v>8.4918870001274627E-2</v>
      </c>
      <c r="Q260" s="100">
        <f t="shared" si="34"/>
        <v>25966.868999999999</v>
      </c>
      <c r="S260" s="53">
        <f t="shared" si="39"/>
        <v>0.1</v>
      </c>
    </row>
    <row r="261" spans="1:32" ht="12.95" customHeight="1" x14ac:dyDescent="0.2">
      <c r="A261" s="4" t="s">
        <v>976</v>
      </c>
      <c r="B261" s="4"/>
      <c r="C261" s="5">
        <v>41041.415999999997</v>
      </c>
      <c r="D261" s="5"/>
      <c r="E261" s="48">
        <f t="shared" si="32"/>
        <v>-8119.9346251045654</v>
      </c>
      <c r="F261" s="48">
        <f t="shared" si="33"/>
        <v>-8120</v>
      </c>
      <c r="G261" s="48">
        <f t="shared" si="35"/>
        <v>8.9360399993893225E-2</v>
      </c>
      <c r="I261" s="48">
        <f t="shared" si="38"/>
        <v>8.9360399993893225E-2</v>
      </c>
      <c r="Q261" s="100">
        <f t="shared" si="34"/>
        <v>26022.915999999997</v>
      </c>
      <c r="S261" s="53">
        <f t="shared" si="39"/>
        <v>0.1</v>
      </c>
      <c r="AB261" s="48">
        <v>14</v>
      </c>
      <c r="AD261" s="48" t="s">
        <v>960</v>
      </c>
      <c r="AF261" s="48" t="s">
        <v>962</v>
      </c>
    </row>
    <row r="262" spans="1:32" ht="12.95" customHeight="1" x14ac:dyDescent="0.2">
      <c r="A262" s="4" t="s">
        <v>977</v>
      </c>
      <c r="B262" s="4"/>
      <c r="C262" s="5">
        <v>41056.447</v>
      </c>
      <c r="D262" s="5"/>
      <c r="E262" s="48">
        <f t="shared" si="32"/>
        <v>-8108.9381428449269</v>
      </c>
      <c r="F262" s="48">
        <f t="shared" si="33"/>
        <v>-8109</v>
      </c>
      <c r="G262" s="48">
        <f t="shared" si="35"/>
        <v>8.455202999903122E-2</v>
      </c>
      <c r="I262" s="48">
        <f t="shared" si="38"/>
        <v>8.455202999903122E-2</v>
      </c>
      <c r="Q262" s="100">
        <f t="shared" si="34"/>
        <v>26037.947</v>
      </c>
      <c r="S262" s="53">
        <f t="shared" si="39"/>
        <v>0.1</v>
      </c>
      <c r="AB262" s="48">
        <v>17</v>
      </c>
      <c r="AD262" s="48" t="s">
        <v>960</v>
      </c>
      <c r="AF262" s="48" t="s">
        <v>962</v>
      </c>
    </row>
    <row r="263" spans="1:32" ht="12.95" customHeight="1" x14ac:dyDescent="0.2">
      <c r="A263" s="98" t="s">
        <v>1865</v>
      </c>
      <c r="B263" s="99" t="s">
        <v>1142</v>
      </c>
      <c r="C263" s="98">
        <v>41060.542999999998</v>
      </c>
      <c r="D263" s="98" t="s">
        <v>1190</v>
      </c>
      <c r="E263" s="4">
        <f t="shared" si="32"/>
        <v>-8105.9415630208669</v>
      </c>
      <c r="F263" s="48">
        <f t="shared" si="33"/>
        <v>-8106</v>
      </c>
      <c r="G263" s="48">
        <f t="shared" si="35"/>
        <v>7.9877019998093601E-2</v>
      </c>
      <c r="I263" s="48">
        <f t="shared" si="38"/>
        <v>7.9877019998093601E-2</v>
      </c>
      <c r="Q263" s="100">
        <f t="shared" si="34"/>
        <v>26042.042999999998</v>
      </c>
      <c r="S263" s="53">
        <f t="shared" si="39"/>
        <v>0.1</v>
      </c>
    </row>
    <row r="264" spans="1:32" ht="12.95" customHeight="1" x14ac:dyDescent="0.2">
      <c r="A264" s="98" t="s">
        <v>1856</v>
      </c>
      <c r="B264" s="99" t="s">
        <v>1142</v>
      </c>
      <c r="C264" s="98">
        <v>41213.637999999999</v>
      </c>
      <c r="D264" s="98" t="s">
        <v>1190</v>
      </c>
      <c r="E264" s="4">
        <f t="shared" si="32"/>
        <v>-7993.9392709884623</v>
      </c>
      <c r="F264" s="48">
        <f t="shared" si="33"/>
        <v>-7994</v>
      </c>
      <c r="G264" s="48">
        <f t="shared" si="35"/>
        <v>8.3009980000497308E-2</v>
      </c>
      <c r="I264" s="48">
        <f t="shared" si="38"/>
        <v>8.3009980000497308E-2</v>
      </c>
      <c r="Q264" s="100">
        <f t="shared" si="34"/>
        <v>26195.137999999999</v>
      </c>
      <c r="S264" s="53">
        <f t="shared" si="39"/>
        <v>0.1</v>
      </c>
    </row>
    <row r="265" spans="1:32" ht="12.95" customHeight="1" x14ac:dyDescent="0.2">
      <c r="A265" s="4" t="s">
        <v>978</v>
      </c>
      <c r="B265" s="4"/>
      <c r="C265" s="5">
        <v>41216.372000000003</v>
      </c>
      <c r="D265" s="5"/>
      <c r="E265" s="48">
        <f t="shared" si="32"/>
        <v>-7991.939112482848</v>
      </c>
      <c r="F265" s="48">
        <f t="shared" si="33"/>
        <v>-7992</v>
      </c>
      <c r="G265" s="48">
        <f t="shared" si="35"/>
        <v>8.3226640002976637E-2</v>
      </c>
      <c r="I265" s="48">
        <f t="shared" si="38"/>
        <v>8.3226640002976637E-2</v>
      </c>
      <c r="Q265" s="100">
        <f t="shared" si="34"/>
        <v>26197.872000000003</v>
      </c>
      <c r="S265" s="53">
        <f t="shared" si="39"/>
        <v>0.1</v>
      </c>
      <c r="AB265" s="48">
        <v>13</v>
      </c>
      <c r="AD265" s="48" t="s">
        <v>960</v>
      </c>
      <c r="AF265" s="48" t="s">
        <v>962</v>
      </c>
    </row>
    <row r="266" spans="1:32" ht="12.95" customHeight="1" x14ac:dyDescent="0.2">
      <c r="A266" s="4" t="s">
        <v>978</v>
      </c>
      <c r="B266" s="4"/>
      <c r="C266" s="5">
        <v>41253.275999999998</v>
      </c>
      <c r="D266" s="5"/>
      <c r="E266" s="48">
        <f t="shared" si="32"/>
        <v>-7964.9406305914517</v>
      </c>
      <c r="F266" s="48">
        <f t="shared" si="33"/>
        <v>-7965</v>
      </c>
      <c r="G266" s="48">
        <f t="shared" si="35"/>
        <v>8.1151549995411187E-2</v>
      </c>
      <c r="I266" s="48">
        <f t="shared" si="38"/>
        <v>8.1151549995411187E-2</v>
      </c>
      <c r="Q266" s="100">
        <f t="shared" si="34"/>
        <v>26234.775999999998</v>
      </c>
      <c r="S266" s="53">
        <f t="shared" si="39"/>
        <v>0.1</v>
      </c>
      <c r="AB266" s="48">
        <v>12</v>
      </c>
      <c r="AD266" s="48" t="s">
        <v>960</v>
      </c>
      <c r="AF266" s="48" t="s">
        <v>962</v>
      </c>
    </row>
    <row r="267" spans="1:32" ht="12.95" customHeight="1" x14ac:dyDescent="0.2">
      <c r="A267" s="4" t="s">
        <v>979</v>
      </c>
      <c r="B267" s="4"/>
      <c r="C267" s="5">
        <v>41257.375</v>
      </c>
      <c r="D267" s="5"/>
      <c r="E267" s="48">
        <f t="shared" si="32"/>
        <v>-7961.9418560067752</v>
      </c>
      <c r="F267" s="48">
        <f t="shared" si="33"/>
        <v>-7962</v>
      </c>
      <c r="G267" s="48">
        <f t="shared" si="35"/>
        <v>7.9476539998722728E-2</v>
      </c>
      <c r="I267" s="48">
        <f t="shared" si="38"/>
        <v>7.9476539998722728E-2</v>
      </c>
      <c r="Q267" s="100">
        <f t="shared" si="34"/>
        <v>26238.875</v>
      </c>
      <c r="S267" s="53">
        <f t="shared" si="39"/>
        <v>0.1</v>
      </c>
      <c r="AB267" s="48">
        <v>10</v>
      </c>
      <c r="AD267" s="48" t="s">
        <v>960</v>
      </c>
      <c r="AF267" s="48" t="s">
        <v>962</v>
      </c>
    </row>
    <row r="268" spans="1:32" ht="12.95" customHeight="1" x14ac:dyDescent="0.2">
      <c r="A268" s="4" t="s">
        <v>979</v>
      </c>
      <c r="B268" s="4"/>
      <c r="C268" s="5">
        <v>41324.353000000003</v>
      </c>
      <c r="D268" s="5"/>
      <c r="E268" s="48">
        <f t="shared" si="32"/>
        <v>-7912.9416305536479</v>
      </c>
      <c r="F268" s="48">
        <f t="shared" si="33"/>
        <v>-7913</v>
      </c>
      <c r="G268" s="48">
        <f t="shared" si="35"/>
        <v>7.978471000387799E-2</v>
      </c>
      <c r="I268" s="48">
        <f t="shared" si="38"/>
        <v>7.978471000387799E-2</v>
      </c>
      <c r="Q268" s="100">
        <f t="shared" si="34"/>
        <v>26305.853000000003</v>
      </c>
      <c r="S268" s="53">
        <f t="shared" si="39"/>
        <v>0.1</v>
      </c>
      <c r="AB268" s="48">
        <v>12</v>
      </c>
      <c r="AD268" s="48" t="s">
        <v>972</v>
      </c>
      <c r="AF268" s="48" t="s">
        <v>962</v>
      </c>
    </row>
    <row r="269" spans="1:32" ht="12.95" customHeight="1" x14ac:dyDescent="0.2">
      <c r="A269" s="4" t="s">
        <v>980</v>
      </c>
      <c r="B269" s="4"/>
      <c r="C269" s="5">
        <v>41324.36</v>
      </c>
      <c r="D269" s="5"/>
      <c r="E269" s="48">
        <f t="shared" si="32"/>
        <v>-7912.9365094455516</v>
      </c>
      <c r="F269" s="48">
        <f t="shared" si="33"/>
        <v>-7913</v>
      </c>
      <c r="G269" s="48">
        <f t="shared" si="35"/>
        <v>8.6784710001666099E-2</v>
      </c>
      <c r="I269" s="48">
        <f t="shared" si="38"/>
        <v>8.6784710001666099E-2</v>
      </c>
      <c r="Q269" s="100">
        <f t="shared" si="34"/>
        <v>26305.86</v>
      </c>
      <c r="S269" s="53">
        <f t="shared" si="39"/>
        <v>0.1</v>
      </c>
      <c r="AB269" s="48">
        <v>13</v>
      </c>
      <c r="AD269" s="48" t="s">
        <v>960</v>
      </c>
      <c r="AF269" s="48" t="s">
        <v>962</v>
      </c>
    </row>
    <row r="270" spans="1:32" ht="12.95" customHeight="1" x14ac:dyDescent="0.2">
      <c r="A270" s="98" t="s">
        <v>1856</v>
      </c>
      <c r="B270" s="99" t="s">
        <v>1142</v>
      </c>
      <c r="C270" s="98">
        <v>41335.29</v>
      </c>
      <c r="D270" s="98" t="s">
        <v>1190</v>
      </c>
      <c r="E270" s="4">
        <f t="shared" si="32"/>
        <v>-7904.9402649443318</v>
      </c>
      <c r="F270" s="48">
        <f t="shared" si="33"/>
        <v>-7905</v>
      </c>
      <c r="G270" s="48">
        <f t="shared" si="35"/>
        <v>8.1651349995809142E-2</v>
      </c>
      <c r="I270" s="48">
        <f t="shared" si="38"/>
        <v>8.1651349995809142E-2</v>
      </c>
      <c r="Q270" s="100">
        <f t="shared" si="34"/>
        <v>26316.79</v>
      </c>
      <c r="S270" s="53">
        <f t="shared" si="39"/>
        <v>0.1</v>
      </c>
    </row>
    <row r="271" spans="1:32" ht="12.95" customHeight="1" x14ac:dyDescent="0.2">
      <c r="A271" s="4" t="s">
        <v>980</v>
      </c>
      <c r="B271" s="4"/>
      <c r="C271" s="5">
        <v>41335.294000000002</v>
      </c>
      <c r="D271" s="5"/>
      <c r="E271" s="48">
        <f t="shared" si="32"/>
        <v>-7904.9373385968465</v>
      </c>
      <c r="F271" s="48">
        <f t="shared" si="33"/>
        <v>-7905</v>
      </c>
      <c r="G271" s="48">
        <f t="shared" si="35"/>
        <v>8.5651349996624049E-2</v>
      </c>
      <c r="I271" s="48">
        <f t="shared" si="38"/>
        <v>8.5651349996624049E-2</v>
      </c>
      <c r="Q271" s="100">
        <f t="shared" si="34"/>
        <v>26316.794000000002</v>
      </c>
      <c r="S271" s="53">
        <f t="shared" si="39"/>
        <v>0.1</v>
      </c>
      <c r="AB271" s="48">
        <v>9</v>
      </c>
      <c r="AD271" s="48" t="s">
        <v>960</v>
      </c>
      <c r="AF271" s="48" t="s">
        <v>962</v>
      </c>
    </row>
    <row r="272" spans="1:32" ht="12.95" customHeight="1" x14ac:dyDescent="0.2">
      <c r="A272" s="4" t="s">
        <v>980</v>
      </c>
      <c r="B272" s="4"/>
      <c r="C272" s="5">
        <v>41350.326000000001</v>
      </c>
      <c r="D272" s="5"/>
      <c r="E272" s="48">
        <f t="shared" si="32"/>
        <v>-7893.9401247503392</v>
      </c>
      <c r="F272" s="48">
        <f t="shared" si="33"/>
        <v>-7894</v>
      </c>
      <c r="G272" s="48">
        <f t="shared" si="35"/>
        <v>8.1842979998327792E-2</v>
      </c>
      <c r="I272" s="48">
        <f t="shared" si="38"/>
        <v>8.1842979998327792E-2</v>
      </c>
      <c r="Q272" s="100">
        <f t="shared" si="34"/>
        <v>26331.826000000001</v>
      </c>
      <c r="S272" s="53">
        <f t="shared" si="39"/>
        <v>0.1</v>
      </c>
      <c r="AB272" s="48">
        <v>11</v>
      </c>
      <c r="AD272" s="48" t="s">
        <v>960</v>
      </c>
      <c r="AF272" s="48" t="s">
        <v>962</v>
      </c>
    </row>
    <row r="273" spans="1:32" ht="12.95" customHeight="1" x14ac:dyDescent="0.2">
      <c r="A273" s="5" t="s">
        <v>1160</v>
      </c>
      <c r="B273" s="10"/>
      <c r="C273" s="5">
        <v>41365.366999999998</v>
      </c>
      <c r="D273" s="5"/>
      <c r="E273" s="48">
        <f t="shared" si="32"/>
        <v>-7882.9363266219934</v>
      </c>
      <c r="F273" s="48">
        <f t="shared" si="33"/>
        <v>-7883</v>
      </c>
      <c r="G273" s="48">
        <f t="shared" si="35"/>
        <v>8.7034609998227097E-2</v>
      </c>
      <c r="I273" s="48">
        <f t="shared" si="38"/>
        <v>8.7034609998227097E-2</v>
      </c>
      <c r="Q273" s="100">
        <f t="shared" si="34"/>
        <v>26346.866999999998</v>
      </c>
      <c r="S273" s="53">
        <f t="shared" si="39"/>
        <v>0.1</v>
      </c>
    </row>
    <row r="274" spans="1:32" ht="12.95" customHeight="1" x14ac:dyDescent="0.2">
      <c r="A274" s="4" t="s">
        <v>980</v>
      </c>
      <c r="B274" s="4"/>
      <c r="C274" s="5">
        <v>41380.398000000001</v>
      </c>
      <c r="D274" s="5"/>
      <c r="E274" s="48">
        <f t="shared" si="32"/>
        <v>-7871.939844362355</v>
      </c>
      <c r="F274" s="48">
        <f t="shared" si="33"/>
        <v>-7872</v>
      </c>
      <c r="G274" s="48">
        <f t="shared" si="35"/>
        <v>8.2226240003365092E-2</v>
      </c>
      <c r="I274" s="48">
        <f t="shared" si="38"/>
        <v>8.2226240003365092E-2</v>
      </c>
      <c r="Q274" s="100">
        <f t="shared" si="34"/>
        <v>26361.898000000001</v>
      </c>
      <c r="S274" s="53">
        <f t="shared" si="39"/>
        <v>0.1</v>
      </c>
      <c r="AB274" s="48">
        <v>13</v>
      </c>
      <c r="AD274" s="48" t="s">
        <v>960</v>
      </c>
      <c r="AF274" s="48" t="s">
        <v>962</v>
      </c>
    </row>
    <row r="275" spans="1:32" ht="12.95" customHeight="1" x14ac:dyDescent="0.2">
      <c r="A275" s="4" t="s">
        <v>980</v>
      </c>
      <c r="B275" s="4"/>
      <c r="C275" s="5">
        <v>41391.332000000002</v>
      </c>
      <c r="D275" s="5"/>
      <c r="E275" s="48">
        <f t="shared" si="32"/>
        <v>-7863.9406735136508</v>
      </c>
      <c r="F275" s="48">
        <f t="shared" si="33"/>
        <v>-7864</v>
      </c>
      <c r="G275" s="48">
        <f t="shared" si="35"/>
        <v>8.1092879998323042E-2</v>
      </c>
      <c r="I275" s="48">
        <f t="shared" si="38"/>
        <v>8.1092879998323042E-2</v>
      </c>
      <c r="Q275" s="100">
        <f t="shared" si="34"/>
        <v>26372.832000000002</v>
      </c>
      <c r="S275" s="53">
        <f t="shared" si="39"/>
        <v>0.1</v>
      </c>
      <c r="AB275" s="48">
        <v>12</v>
      </c>
      <c r="AD275" s="48" t="s">
        <v>960</v>
      </c>
      <c r="AF275" s="48" t="s">
        <v>962</v>
      </c>
    </row>
    <row r="276" spans="1:32" ht="12.95" customHeight="1" x14ac:dyDescent="0.2">
      <c r="A276" s="4" t="s">
        <v>980</v>
      </c>
      <c r="B276" s="4"/>
      <c r="C276" s="5">
        <v>41395.432999999997</v>
      </c>
      <c r="D276" s="5"/>
      <c r="E276" s="48">
        <f t="shared" si="32"/>
        <v>-7860.9404357552366</v>
      </c>
      <c r="F276" s="48">
        <f t="shared" si="33"/>
        <v>-7861</v>
      </c>
      <c r="G276" s="48">
        <f t="shared" si="35"/>
        <v>8.1417869994766079E-2</v>
      </c>
      <c r="I276" s="48">
        <f t="shared" si="38"/>
        <v>8.1417869994766079E-2</v>
      </c>
      <c r="Q276" s="100">
        <f t="shared" si="34"/>
        <v>26376.932999999997</v>
      </c>
      <c r="S276" s="53">
        <f t="shared" si="39"/>
        <v>0.1</v>
      </c>
      <c r="AB276" s="48">
        <v>9</v>
      </c>
      <c r="AD276" s="48" t="s">
        <v>960</v>
      </c>
      <c r="AF276" s="48" t="s">
        <v>962</v>
      </c>
    </row>
    <row r="277" spans="1:32" ht="12.95" customHeight="1" x14ac:dyDescent="0.2">
      <c r="A277" s="5" t="s">
        <v>1161</v>
      </c>
      <c r="B277" s="10"/>
      <c r="C277" s="5">
        <v>41395.438999999998</v>
      </c>
      <c r="D277" s="5">
        <v>4.0000000000000001E-3</v>
      </c>
      <c r="E277" s="48">
        <f t="shared" ref="E277:E340" si="40">+(C277-C$7)/C$8</f>
        <v>-7860.9360462340092</v>
      </c>
      <c r="F277" s="48">
        <f t="shared" ref="F277:F340" si="41">ROUND(2*E277,0)/2</f>
        <v>-7861</v>
      </c>
      <c r="G277" s="48">
        <f t="shared" si="35"/>
        <v>8.741786999598844E-2</v>
      </c>
      <c r="I277" s="48">
        <f t="shared" si="38"/>
        <v>8.741786999598844E-2</v>
      </c>
      <c r="Q277" s="100">
        <f t="shared" ref="Q277:Q340" si="42">+C277-15018.5</f>
        <v>26376.938999999998</v>
      </c>
      <c r="S277" s="53">
        <f t="shared" si="39"/>
        <v>0.1</v>
      </c>
    </row>
    <row r="278" spans="1:32" ht="12.95" customHeight="1" x14ac:dyDescent="0.2">
      <c r="A278" s="4" t="s">
        <v>981</v>
      </c>
      <c r="B278" s="4"/>
      <c r="C278" s="5">
        <v>41410.464999999997</v>
      </c>
      <c r="D278" s="5"/>
      <c r="E278" s="48">
        <f t="shared" si="40"/>
        <v>-7849.9432219087303</v>
      </c>
      <c r="F278" s="48">
        <f t="shared" si="41"/>
        <v>-7850</v>
      </c>
      <c r="G278" s="48">
        <f t="shared" si="35"/>
        <v>7.7609499996469822E-2</v>
      </c>
      <c r="I278" s="48">
        <f t="shared" si="38"/>
        <v>7.7609499996469822E-2</v>
      </c>
      <c r="Q278" s="100">
        <f t="shared" si="42"/>
        <v>26391.964999999997</v>
      </c>
      <c r="S278" s="53">
        <f t="shared" si="39"/>
        <v>0.1</v>
      </c>
      <c r="AB278" s="48">
        <v>10</v>
      </c>
      <c r="AD278" s="48" t="s">
        <v>960</v>
      </c>
      <c r="AF278" s="48" t="s">
        <v>962</v>
      </c>
    </row>
    <row r="279" spans="1:32" ht="12.95" customHeight="1" x14ac:dyDescent="0.2">
      <c r="A279" s="5" t="s">
        <v>1162</v>
      </c>
      <c r="B279" s="10" t="s">
        <v>1163</v>
      </c>
      <c r="C279" s="5">
        <v>41477.449000000001</v>
      </c>
      <c r="D279" s="5">
        <v>8.9999999999999993E-3</v>
      </c>
      <c r="E279" s="48">
        <f t="shared" si="40"/>
        <v>-7800.9386069343745</v>
      </c>
      <c r="F279" s="48">
        <f t="shared" si="41"/>
        <v>-7801</v>
      </c>
      <c r="G279" s="48">
        <f t="shared" si="35"/>
        <v>8.3917670002847444E-2</v>
      </c>
      <c r="I279" s="48">
        <f t="shared" si="38"/>
        <v>8.3917670002847444E-2</v>
      </c>
      <c r="Q279" s="100">
        <f t="shared" si="42"/>
        <v>26458.949000000001</v>
      </c>
      <c r="S279" s="53">
        <f t="shared" si="39"/>
        <v>0.1</v>
      </c>
    </row>
    <row r="280" spans="1:32" ht="12.95" customHeight="1" x14ac:dyDescent="0.2">
      <c r="A280" s="4" t="s">
        <v>982</v>
      </c>
      <c r="B280" s="4"/>
      <c r="C280" s="5">
        <v>41503.415999999997</v>
      </c>
      <c r="D280" s="5"/>
      <c r="E280" s="48">
        <f t="shared" si="40"/>
        <v>-7781.9414906522943</v>
      </c>
      <c r="F280" s="48">
        <f t="shared" si="41"/>
        <v>-7782</v>
      </c>
      <c r="G280" s="48">
        <f t="shared" ref="G280:G343" si="43">+C280-(C$7+F280*C$8)</f>
        <v>7.9975939996074885E-2</v>
      </c>
      <c r="I280" s="48">
        <f t="shared" si="38"/>
        <v>7.9975939996074885E-2</v>
      </c>
      <c r="Q280" s="100">
        <f t="shared" si="42"/>
        <v>26484.915999999997</v>
      </c>
      <c r="S280" s="53">
        <f t="shared" si="39"/>
        <v>0.1</v>
      </c>
      <c r="AB280" s="48">
        <v>12</v>
      </c>
      <c r="AD280" s="48" t="s">
        <v>960</v>
      </c>
      <c r="AF280" s="48" t="s">
        <v>962</v>
      </c>
    </row>
    <row r="281" spans="1:32" ht="12.95" customHeight="1" x14ac:dyDescent="0.2">
      <c r="A281" s="98" t="s">
        <v>1915</v>
      </c>
      <c r="B281" s="99" t="s">
        <v>1142</v>
      </c>
      <c r="C281" s="98">
        <v>41518.451999999997</v>
      </c>
      <c r="D281" s="98" t="s">
        <v>1190</v>
      </c>
      <c r="E281" s="4">
        <f t="shared" si="40"/>
        <v>-7770.9413504583017</v>
      </c>
      <c r="F281" s="48">
        <f t="shared" si="41"/>
        <v>-7771</v>
      </c>
      <c r="G281" s="48">
        <f t="shared" si="43"/>
        <v>8.0167569998593535E-2</v>
      </c>
      <c r="I281" s="48">
        <f t="shared" si="38"/>
        <v>8.0167569998593535E-2</v>
      </c>
      <c r="Q281" s="100">
        <f t="shared" si="42"/>
        <v>26499.951999999997</v>
      </c>
      <c r="S281" s="53">
        <f t="shared" si="39"/>
        <v>0.1</v>
      </c>
    </row>
    <row r="282" spans="1:32" ht="12.95" customHeight="1" x14ac:dyDescent="0.2">
      <c r="A282" s="4" t="s">
        <v>983</v>
      </c>
      <c r="B282" s="4"/>
      <c r="C282" s="5">
        <v>41570.385999999999</v>
      </c>
      <c r="D282" s="5"/>
      <c r="E282" s="48">
        <f t="shared" si="40"/>
        <v>-7732.9471178941358</v>
      </c>
      <c r="F282" s="48">
        <f t="shared" si="41"/>
        <v>-7733</v>
      </c>
      <c r="G282" s="48">
        <f t="shared" si="43"/>
        <v>7.2284109999600332E-2</v>
      </c>
      <c r="I282" s="48">
        <f t="shared" si="38"/>
        <v>7.2284109999600332E-2</v>
      </c>
      <c r="Q282" s="100">
        <f t="shared" si="42"/>
        <v>26551.885999999999</v>
      </c>
      <c r="S282" s="53">
        <f t="shared" si="39"/>
        <v>0.1</v>
      </c>
      <c r="AB282" s="48">
        <v>10</v>
      </c>
      <c r="AD282" s="48" t="s">
        <v>960</v>
      </c>
      <c r="AF282" s="48" t="s">
        <v>962</v>
      </c>
    </row>
    <row r="283" spans="1:32" ht="12.95" customHeight="1" x14ac:dyDescent="0.2">
      <c r="A283" s="98" t="s">
        <v>955</v>
      </c>
      <c r="B283" s="99" t="s">
        <v>1142</v>
      </c>
      <c r="C283" s="98">
        <v>41570.39</v>
      </c>
      <c r="D283" s="98" t="s">
        <v>1190</v>
      </c>
      <c r="E283" s="4">
        <f t="shared" si="40"/>
        <v>-7732.9441915466505</v>
      </c>
      <c r="F283" s="48">
        <f t="shared" si="41"/>
        <v>-7733</v>
      </c>
      <c r="G283" s="48">
        <f t="shared" si="43"/>
        <v>7.6284110000415239E-2</v>
      </c>
      <c r="H283" s="48">
        <f>G283</f>
        <v>7.6284110000415239E-2</v>
      </c>
      <c r="Q283" s="100">
        <f t="shared" si="42"/>
        <v>26551.89</v>
      </c>
      <c r="S283" s="53">
        <f>S$13</f>
        <v>0.2</v>
      </c>
    </row>
    <row r="284" spans="1:32" ht="12.95" customHeight="1" x14ac:dyDescent="0.2">
      <c r="A284" s="98" t="s">
        <v>1926</v>
      </c>
      <c r="B284" s="99" t="s">
        <v>1142</v>
      </c>
      <c r="C284" s="98">
        <v>41570.392</v>
      </c>
      <c r="D284" s="98" t="s">
        <v>1190</v>
      </c>
      <c r="E284" s="4">
        <f t="shared" si="40"/>
        <v>-7732.9427283729083</v>
      </c>
      <c r="F284" s="48">
        <f t="shared" si="41"/>
        <v>-7733</v>
      </c>
      <c r="G284" s="48">
        <f t="shared" si="43"/>
        <v>7.8284110000822693E-2</v>
      </c>
      <c r="I284" s="48">
        <f t="shared" ref="I284:I318" si="44">G284</f>
        <v>7.8284110000822693E-2</v>
      </c>
      <c r="Q284" s="100">
        <f t="shared" si="42"/>
        <v>26551.892</v>
      </c>
      <c r="S284" s="53">
        <f t="shared" ref="S284:S318" si="45">S$14</f>
        <v>0.1</v>
      </c>
    </row>
    <row r="285" spans="1:32" ht="12.95" customHeight="1" x14ac:dyDescent="0.2">
      <c r="A285" s="4" t="s">
        <v>983</v>
      </c>
      <c r="B285" s="4"/>
      <c r="C285" s="5">
        <v>41581.326000000001</v>
      </c>
      <c r="D285" s="5"/>
      <c r="E285" s="48">
        <f t="shared" si="40"/>
        <v>-7724.9435575242042</v>
      </c>
      <c r="F285" s="48">
        <f t="shared" si="41"/>
        <v>-7725</v>
      </c>
      <c r="G285" s="48">
        <f t="shared" si="43"/>
        <v>7.7150750003056601E-2</v>
      </c>
      <c r="I285" s="48">
        <f t="shared" si="44"/>
        <v>7.7150750003056601E-2</v>
      </c>
      <c r="Q285" s="100">
        <f t="shared" si="42"/>
        <v>26562.826000000001</v>
      </c>
      <c r="S285" s="53">
        <f t="shared" si="45"/>
        <v>0.1</v>
      </c>
      <c r="AB285" s="48">
        <v>13</v>
      </c>
      <c r="AD285" s="48" t="s">
        <v>960</v>
      </c>
      <c r="AF285" s="48" t="s">
        <v>962</v>
      </c>
    </row>
    <row r="286" spans="1:32" ht="12.95" customHeight="1" x14ac:dyDescent="0.2">
      <c r="A286" s="4" t="s">
        <v>983</v>
      </c>
      <c r="B286" s="4"/>
      <c r="C286" s="5">
        <v>41581.326999999997</v>
      </c>
      <c r="D286" s="5"/>
      <c r="E286" s="48">
        <f t="shared" si="40"/>
        <v>-7724.9428259373353</v>
      </c>
      <c r="F286" s="48">
        <f t="shared" si="41"/>
        <v>-7725</v>
      </c>
      <c r="G286" s="48">
        <f t="shared" si="43"/>
        <v>7.8150749999622349E-2</v>
      </c>
      <c r="I286" s="48">
        <f t="shared" si="44"/>
        <v>7.8150749999622349E-2</v>
      </c>
      <c r="Q286" s="100">
        <f t="shared" si="42"/>
        <v>26562.826999999997</v>
      </c>
      <c r="S286" s="53">
        <f t="shared" si="45"/>
        <v>0.1</v>
      </c>
      <c r="AB286" s="48">
        <v>10</v>
      </c>
      <c r="AD286" s="48" t="s">
        <v>972</v>
      </c>
      <c r="AF286" s="48" t="s">
        <v>962</v>
      </c>
    </row>
    <row r="287" spans="1:32" ht="12.95" customHeight="1" x14ac:dyDescent="0.2">
      <c r="A287" s="4" t="s">
        <v>983</v>
      </c>
      <c r="B287" s="4"/>
      <c r="C287" s="5">
        <v>41585.428999999996</v>
      </c>
      <c r="D287" s="5"/>
      <c r="E287" s="48">
        <f t="shared" si="40"/>
        <v>-7721.9418565920478</v>
      </c>
      <c r="F287" s="48">
        <f t="shared" si="41"/>
        <v>-7722</v>
      </c>
      <c r="G287" s="48">
        <f t="shared" si="43"/>
        <v>7.9475739992631134E-2</v>
      </c>
      <c r="I287" s="48">
        <f t="shared" si="44"/>
        <v>7.9475739992631134E-2</v>
      </c>
      <c r="Q287" s="100">
        <f t="shared" si="42"/>
        <v>26566.928999999996</v>
      </c>
      <c r="S287" s="53">
        <f t="shared" si="45"/>
        <v>0.1</v>
      </c>
      <c r="AB287" s="48">
        <v>14</v>
      </c>
      <c r="AD287" s="48" t="s">
        <v>960</v>
      </c>
      <c r="AF287" s="48" t="s">
        <v>962</v>
      </c>
    </row>
    <row r="288" spans="1:32" ht="12.95" customHeight="1" x14ac:dyDescent="0.2">
      <c r="A288" s="98" t="s">
        <v>1856</v>
      </c>
      <c r="B288" s="99" t="s">
        <v>1142</v>
      </c>
      <c r="C288" s="98">
        <v>41593.625999999997</v>
      </c>
      <c r="D288" s="98" t="s">
        <v>1190</v>
      </c>
      <c r="E288" s="4">
        <f t="shared" si="40"/>
        <v>-7715.945039009569</v>
      </c>
      <c r="F288" s="48">
        <f t="shared" si="41"/>
        <v>-7716</v>
      </c>
      <c r="G288" s="48">
        <f t="shared" si="43"/>
        <v>7.512571999541251E-2</v>
      </c>
      <c r="I288" s="48">
        <f t="shared" si="44"/>
        <v>7.512571999541251E-2</v>
      </c>
      <c r="Q288" s="100">
        <f t="shared" si="42"/>
        <v>26575.125999999997</v>
      </c>
      <c r="S288" s="53">
        <f t="shared" si="45"/>
        <v>0.1</v>
      </c>
    </row>
    <row r="289" spans="1:32" ht="12.95" customHeight="1" x14ac:dyDescent="0.2">
      <c r="A289" s="98" t="s">
        <v>1856</v>
      </c>
      <c r="B289" s="99" t="s">
        <v>1142</v>
      </c>
      <c r="C289" s="98">
        <v>41596.362999999998</v>
      </c>
      <c r="D289" s="98" t="s">
        <v>1190</v>
      </c>
      <c r="E289" s="4">
        <f t="shared" si="40"/>
        <v>-7713.9426857433427</v>
      </c>
      <c r="F289" s="48">
        <f t="shared" si="41"/>
        <v>-7714</v>
      </c>
      <c r="G289" s="48">
        <f t="shared" si="43"/>
        <v>7.8342379994865041E-2</v>
      </c>
      <c r="I289" s="48">
        <f t="shared" si="44"/>
        <v>7.8342379994865041E-2</v>
      </c>
      <c r="Q289" s="100">
        <f t="shared" si="42"/>
        <v>26577.862999999998</v>
      </c>
      <c r="S289" s="53">
        <f t="shared" si="45"/>
        <v>0.1</v>
      </c>
    </row>
    <row r="290" spans="1:32" ht="12.95" customHeight="1" x14ac:dyDescent="0.2">
      <c r="A290" s="4" t="s">
        <v>984</v>
      </c>
      <c r="B290" s="4"/>
      <c r="C290" s="5">
        <v>41596.364999999998</v>
      </c>
      <c r="D290" s="5"/>
      <c r="E290" s="48">
        <f t="shared" si="40"/>
        <v>-7713.9412225696005</v>
      </c>
      <c r="F290" s="48">
        <f t="shared" si="41"/>
        <v>-7714</v>
      </c>
      <c r="G290" s="48">
        <f t="shared" si="43"/>
        <v>8.0342379995272495E-2</v>
      </c>
      <c r="I290" s="48">
        <f t="shared" si="44"/>
        <v>8.0342379995272495E-2</v>
      </c>
      <c r="Q290" s="100">
        <f t="shared" si="42"/>
        <v>26577.864999999998</v>
      </c>
      <c r="S290" s="53">
        <f t="shared" si="45"/>
        <v>0.1</v>
      </c>
      <c r="AB290" s="48">
        <v>12</v>
      </c>
      <c r="AD290" s="48" t="s">
        <v>960</v>
      </c>
      <c r="AF290" s="48" t="s">
        <v>962</v>
      </c>
    </row>
    <row r="291" spans="1:32" ht="12.95" customHeight="1" x14ac:dyDescent="0.2">
      <c r="A291" s="98" t="s">
        <v>1856</v>
      </c>
      <c r="B291" s="99" t="s">
        <v>1142</v>
      </c>
      <c r="C291" s="98">
        <v>41604.561000000002</v>
      </c>
      <c r="D291" s="98" t="s">
        <v>1190</v>
      </c>
      <c r="E291" s="4">
        <f t="shared" si="40"/>
        <v>-7707.9451365739906</v>
      </c>
      <c r="F291" s="48">
        <f t="shared" si="41"/>
        <v>-7708</v>
      </c>
      <c r="G291" s="48">
        <f t="shared" si="43"/>
        <v>7.4992360001488123E-2</v>
      </c>
      <c r="I291" s="48">
        <f t="shared" si="44"/>
        <v>7.4992360001488123E-2</v>
      </c>
      <c r="Q291" s="100">
        <f t="shared" si="42"/>
        <v>26586.061000000002</v>
      </c>
      <c r="S291" s="53">
        <f t="shared" si="45"/>
        <v>0.1</v>
      </c>
    </row>
    <row r="292" spans="1:32" ht="12.95" customHeight="1" x14ac:dyDescent="0.2">
      <c r="A292" s="98" t="s">
        <v>1926</v>
      </c>
      <c r="B292" s="99" t="s">
        <v>1142</v>
      </c>
      <c r="C292" s="98">
        <v>41604.563000000002</v>
      </c>
      <c r="D292" s="98" t="s">
        <v>1190</v>
      </c>
      <c r="E292" s="4">
        <f t="shared" si="40"/>
        <v>-7707.9436734002475</v>
      </c>
      <c r="F292" s="48">
        <f t="shared" si="41"/>
        <v>-7708</v>
      </c>
      <c r="G292" s="48">
        <f t="shared" si="43"/>
        <v>7.6992360001895577E-2</v>
      </c>
      <c r="I292" s="48">
        <f t="shared" si="44"/>
        <v>7.6992360001895577E-2</v>
      </c>
      <c r="Q292" s="100">
        <f t="shared" si="42"/>
        <v>26586.063000000002</v>
      </c>
      <c r="S292" s="53">
        <f t="shared" si="45"/>
        <v>0.1</v>
      </c>
    </row>
    <row r="293" spans="1:32" ht="12.95" customHeight="1" x14ac:dyDescent="0.2">
      <c r="A293" s="4" t="s">
        <v>984</v>
      </c>
      <c r="B293" s="4"/>
      <c r="C293" s="5">
        <v>41607.298000000003</v>
      </c>
      <c r="D293" s="5"/>
      <c r="E293" s="48">
        <f t="shared" si="40"/>
        <v>-7705.9427833077643</v>
      </c>
      <c r="F293" s="48">
        <f t="shared" si="41"/>
        <v>-7706</v>
      </c>
      <c r="G293" s="48">
        <f t="shared" si="43"/>
        <v>7.8209020000940654E-2</v>
      </c>
      <c r="I293" s="48">
        <f t="shared" si="44"/>
        <v>7.8209020000940654E-2</v>
      </c>
      <c r="Q293" s="100">
        <f t="shared" si="42"/>
        <v>26588.798000000003</v>
      </c>
      <c r="S293" s="53">
        <f t="shared" si="45"/>
        <v>0.1</v>
      </c>
      <c r="AB293" s="48">
        <v>13</v>
      </c>
      <c r="AD293" s="48" t="s">
        <v>960</v>
      </c>
      <c r="AF293" s="48" t="s">
        <v>962</v>
      </c>
    </row>
    <row r="294" spans="1:32" ht="12.95" customHeight="1" x14ac:dyDescent="0.2">
      <c r="A294" s="4" t="s">
        <v>984</v>
      </c>
      <c r="B294" s="4"/>
      <c r="C294" s="5">
        <v>41637.368999999999</v>
      </c>
      <c r="D294" s="5"/>
      <c r="E294" s="48">
        <f t="shared" si="40"/>
        <v>-7683.9432345066543</v>
      </c>
      <c r="F294" s="48">
        <f t="shared" si="41"/>
        <v>-7684</v>
      </c>
      <c r="G294" s="48">
        <f t="shared" si="43"/>
        <v>7.7592280002136249E-2</v>
      </c>
      <c r="I294" s="48">
        <f t="shared" si="44"/>
        <v>7.7592280002136249E-2</v>
      </c>
      <c r="Q294" s="100">
        <f t="shared" si="42"/>
        <v>26618.868999999999</v>
      </c>
      <c r="S294" s="53">
        <f t="shared" si="45"/>
        <v>0.1</v>
      </c>
      <c r="AB294" s="48">
        <v>10</v>
      </c>
      <c r="AD294" s="48" t="s">
        <v>960</v>
      </c>
      <c r="AF294" s="48" t="s">
        <v>962</v>
      </c>
    </row>
    <row r="295" spans="1:32" ht="12.95" customHeight="1" x14ac:dyDescent="0.2">
      <c r="A295" s="4" t="s">
        <v>984</v>
      </c>
      <c r="B295" s="4"/>
      <c r="C295" s="5">
        <v>41648.313000000002</v>
      </c>
      <c r="D295" s="5"/>
      <c r="E295" s="48">
        <f t="shared" si="40"/>
        <v>-7675.9367477892374</v>
      </c>
      <c r="F295" s="48">
        <f t="shared" si="41"/>
        <v>-7676</v>
      </c>
      <c r="G295" s="48">
        <f t="shared" si="43"/>
        <v>8.6458919999131467E-2</v>
      </c>
      <c r="I295" s="48">
        <f t="shared" si="44"/>
        <v>8.6458919999131467E-2</v>
      </c>
      <c r="Q295" s="100">
        <f t="shared" si="42"/>
        <v>26629.813000000002</v>
      </c>
      <c r="S295" s="53">
        <f t="shared" si="45"/>
        <v>0.1</v>
      </c>
      <c r="AB295" s="48">
        <v>9</v>
      </c>
      <c r="AD295" s="48" t="s">
        <v>960</v>
      </c>
      <c r="AF295" s="48" t="s">
        <v>962</v>
      </c>
    </row>
    <row r="296" spans="1:32" ht="12.95" customHeight="1" x14ac:dyDescent="0.2">
      <c r="A296" s="4" t="s">
        <v>985</v>
      </c>
      <c r="B296" s="4"/>
      <c r="C296" s="5">
        <v>41663.339999999997</v>
      </c>
      <c r="D296" s="5"/>
      <c r="E296" s="48">
        <f t="shared" si="40"/>
        <v>-7664.9431918770888</v>
      </c>
      <c r="F296" s="48">
        <f t="shared" si="41"/>
        <v>-7665</v>
      </c>
      <c r="G296" s="48">
        <f t="shared" si="43"/>
        <v>7.7650549996178597E-2</v>
      </c>
      <c r="I296" s="48">
        <f t="shared" si="44"/>
        <v>7.7650549996178597E-2</v>
      </c>
      <c r="Q296" s="100">
        <f t="shared" si="42"/>
        <v>26644.839999999997</v>
      </c>
      <c r="S296" s="53">
        <f t="shared" si="45"/>
        <v>0.1</v>
      </c>
      <c r="AB296" s="48">
        <v>11</v>
      </c>
      <c r="AD296" s="48" t="s">
        <v>960</v>
      </c>
      <c r="AF296" s="48" t="s">
        <v>962</v>
      </c>
    </row>
    <row r="297" spans="1:32" ht="12.95" customHeight="1" x14ac:dyDescent="0.2">
      <c r="A297" s="98" t="s">
        <v>1856</v>
      </c>
      <c r="B297" s="99" t="s">
        <v>1142</v>
      </c>
      <c r="C297" s="98">
        <v>41682.474999999999</v>
      </c>
      <c r="D297" s="98" t="s">
        <v>1190</v>
      </c>
      <c r="E297" s="4">
        <f t="shared" si="40"/>
        <v>-7650.9442770984206</v>
      </c>
      <c r="F297" s="48">
        <f t="shared" si="41"/>
        <v>-7651</v>
      </c>
      <c r="G297" s="48">
        <f t="shared" si="43"/>
        <v>7.6167169994732831E-2</v>
      </c>
      <c r="I297" s="48">
        <f t="shared" si="44"/>
        <v>7.6167169994732831E-2</v>
      </c>
      <c r="Q297" s="100">
        <f t="shared" si="42"/>
        <v>26663.974999999999</v>
      </c>
      <c r="S297" s="53">
        <f t="shared" si="45"/>
        <v>0.1</v>
      </c>
    </row>
    <row r="298" spans="1:32" ht="12.95" customHeight="1" x14ac:dyDescent="0.2">
      <c r="A298" s="98" t="s">
        <v>1915</v>
      </c>
      <c r="B298" s="99" t="s">
        <v>1142</v>
      </c>
      <c r="C298" s="98">
        <v>41805.482000000004</v>
      </c>
      <c r="D298" s="98" t="s">
        <v>1190</v>
      </c>
      <c r="E298" s="4">
        <f t="shared" si="40"/>
        <v>-7560.9539708439352</v>
      </c>
      <c r="F298" s="48">
        <f t="shared" si="41"/>
        <v>-7561</v>
      </c>
      <c r="G298" s="48">
        <f t="shared" si="43"/>
        <v>6.2916870003391523E-2</v>
      </c>
      <c r="I298" s="48">
        <f t="shared" si="44"/>
        <v>6.2916870003391523E-2</v>
      </c>
      <c r="Q298" s="100">
        <f t="shared" si="42"/>
        <v>26786.982000000004</v>
      </c>
      <c r="S298" s="53">
        <f t="shared" si="45"/>
        <v>0.1</v>
      </c>
    </row>
    <row r="299" spans="1:32" ht="12.95" customHeight="1" x14ac:dyDescent="0.2">
      <c r="A299" s="98" t="s">
        <v>1915</v>
      </c>
      <c r="B299" s="99" t="s">
        <v>1142</v>
      </c>
      <c r="C299" s="98">
        <v>41805.485000000001</v>
      </c>
      <c r="D299" s="98" t="s">
        <v>1190</v>
      </c>
      <c r="E299" s="4">
        <f t="shared" si="40"/>
        <v>-7560.9517760833241</v>
      </c>
      <c r="F299" s="48">
        <f t="shared" si="41"/>
        <v>-7561</v>
      </c>
      <c r="G299" s="48">
        <f t="shared" si="43"/>
        <v>6.5916870000364725E-2</v>
      </c>
      <c r="I299" s="48">
        <f t="shared" si="44"/>
        <v>6.5916870000364725E-2</v>
      </c>
      <c r="Q299" s="100">
        <f t="shared" si="42"/>
        <v>26786.985000000001</v>
      </c>
      <c r="S299" s="53">
        <f t="shared" si="45"/>
        <v>0.1</v>
      </c>
    </row>
    <row r="300" spans="1:32" ht="12.95" customHeight="1" x14ac:dyDescent="0.2">
      <c r="A300" s="98" t="s">
        <v>1915</v>
      </c>
      <c r="B300" s="99" t="s">
        <v>1142</v>
      </c>
      <c r="C300" s="98">
        <v>41887.504999999997</v>
      </c>
      <c r="D300" s="98" t="s">
        <v>1190</v>
      </c>
      <c r="E300" s="4">
        <f t="shared" si="40"/>
        <v>-7500.9470209149813</v>
      </c>
      <c r="F300" s="48">
        <f t="shared" si="41"/>
        <v>-7501</v>
      </c>
      <c r="G300" s="48">
        <f t="shared" si="43"/>
        <v>7.2416669994709082E-2</v>
      </c>
      <c r="I300" s="48">
        <f t="shared" si="44"/>
        <v>7.2416669994709082E-2</v>
      </c>
      <c r="Q300" s="100">
        <f t="shared" si="42"/>
        <v>26869.004999999997</v>
      </c>
      <c r="S300" s="53">
        <f t="shared" si="45"/>
        <v>0.1</v>
      </c>
    </row>
    <row r="301" spans="1:32" ht="12.95" customHeight="1" x14ac:dyDescent="0.2">
      <c r="A301" s="98" t="s">
        <v>1915</v>
      </c>
      <c r="B301" s="99" t="s">
        <v>1142</v>
      </c>
      <c r="C301" s="98">
        <v>41898.445</v>
      </c>
      <c r="D301" s="98" t="s">
        <v>1190</v>
      </c>
      <c r="E301" s="4">
        <f t="shared" si="40"/>
        <v>-7492.9434605450488</v>
      </c>
      <c r="F301" s="48">
        <f t="shared" si="41"/>
        <v>-7493</v>
      </c>
      <c r="G301" s="48">
        <f t="shared" si="43"/>
        <v>7.728330999816535E-2</v>
      </c>
      <c r="I301" s="48">
        <f t="shared" si="44"/>
        <v>7.728330999816535E-2</v>
      </c>
      <c r="Q301" s="100">
        <f t="shared" si="42"/>
        <v>26879.945</v>
      </c>
      <c r="S301" s="53">
        <f t="shared" si="45"/>
        <v>0.1</v>
      </c>
    </row>
    <row r="302" spans="1:32" ht="12.95" customHeight="1" x14ac:dyDescent="0.2">
      <c r="A302" s="4" t="s">
        <v>986</v>
      </c>
      <c r="B302" s="4"/>
      <c r="C302" s="5">
        <v>41902.538</v>
      </c>
      <c r="D302" s="5"/>
      <c r="E302" s="48">
        <f t="shared" si="40"/>
        <v>-7489.9490754815997</v>
      </c>
      <c r="F302" s="48">
        <f t="shared" si="41"/>
        <v>-7490</v>
      </c>
      <c r="G302" s="48">
        <f t="shared" si="43"/>
        <v>6.960830000025453E-2</v>
      </c>
      <c r="I302" s="48">
        <f t="shared" si="44"/>
        <v>6.960830000025453E-2</v>
      </c>
      <c r="Q302" s="100">
        <f t="shared" si="42"/>
        <v>26884.038</v>
      </c>
      <c r="S302" s="53">
        <f t="shared" si="45"/>
        <v>0.1</v>
      </c>
      <c r="AB302" s="48">
        <v>12</v>
      </c>
      <c r="AD302" s="48" t="s">
        <v>960</v>
      </c>
      <c r="AF302" s="48" t="s">
        <v>962</v>
      </c>
    </row>
    <row r="303" spans="1:32" ht="12.95" customHeight="1" x14ac:dyDescent="0.2">
      <c r="A303" s="4" t="s">
        <v>986</v>
      </c>
      <c r="B303" s="4"/>
      <c r="C303" s="5">
        <v>41913.478000000003</v>
      </c>
      <c r="D303" s="5"/>
      <c r="E303" s="48">
        <f t="shared" si="40"/>
        <v>-7481.9455151116681</v>
      </c>
      <c r="F303" s="48">
        <f t="shared" si="41"/>
        <v>-7482</v>
      </c>
      <c r="G303" s="48">
        <f t="shared" si="43"/>
        <v>7.4474940003710799E-2</v>
      </c>
      <c r="I303" s="48">
        <f t="shared" si="44"/>
        <v>7.4474940003710799E-2</v>
      </c>
      <c r="Q303" s="100">
        <f t="shared" si="42"/>
        <v>26894.978000000003</v>
      </c>
      <c r="S303" s="53">
        <f t="shared" si="45"/>
        <v>0.1</v>
      </c>
      <c r="AB303" s="48">
        <v>11</v>
      </c>
      <c r="AD303" s="48" t="s">
        <v>960</v>
      </c>
      <c r="AF303" s="48" t="s">
        <v>962</v>
      </c>
    </row>
    <row r="304" spans="1:32" ht="12.95" customHeight="1" x14ac:dyDescent="0.2">
      <c r="A304" s="98" t="s">
        <v>1915</v>
      </c>
      <c r="B304" s="99" t="s">
        <v>1142</v>
      </c>
      <c r="C304" s="98">
        <v>41928.504999999997</v>
      </c>
      <c r="D304" s="98" t="s">
        <v>1190</v>
      </c>
      <c r="E304" s="4">
        <f t="shared" si="40"/>
        <v>-7470.9519591995195</v>
      </c>
      <c r="F304" s="48">
        <f t="shared" si="41"/>
        <v>-7471</v>
      </c>
      <c r="G304" s="48">
        <f t="shared" si="43"/>
        <v>6.5666570000757929E-2</v>
      </c>
      <c r="I304" s="48">
        <f t="shared" si="44"/>
        <v>6.5666570000757929E-2</v>
      </c>
      <c r="Q304" s="100">
        <f t="shared" si="42"/>
        <v>26910.004999999997</v>
      </c>
      <c r="S304" s="53">
        <f t="shared" si="45"/>
        <v>0.1</v>
      </c>
    </row>
    <row r="305" spans="1:32" ht="12.95" customHeight="1" x14ac:dyDescent="0.2">
      <c r="A305" s="4" t="s">
        <v>987</v>
      </c>
      <c r="B305" s="4"/>
      <c r="C305" s="5">
        <v>41961.32</v>
      </c>
      <c r="D305" s="5"/>
      <c r="E305" s="48">
        <f t="shared" si="40"/>
        <v>-7446.9449360240824</v>
      </c>
      <c r="F305" s="48">
        <f t="shared" si="41"/>
        <v>-7447</v>
      </c>
      <c r="G305" s="48">
        <f t="shared" si="43"/>
        <v>7.5266489999194164E-2</v>
      </c>
      <c r="I305" s="48">
        <f t="shared" si="44"/>
        <v>7.5266489999194164E-2</v>
      </c>
      <c r="Q305" s="100">
        <f t="shared" si="42"/>
        <v>26942.82</v>
      </c>
      <c r="S305" s="53">
        <f t="shared" si="45"/>
        <v>0.1</v>
      </c>
      <c r="AB305" s="48">
        <v>10</v>
      </c>
      <c r="AD305" s="48" t="s">
        <v>960</v>
      </c>
      <c r="AF305" s="48" t="s">
        <v>962</v>
      </c>
    </row>
    <row r="306" spans="1:32" ht="12.95" customHeight="1" x14ac:dyDescent="0.2">
      <c r="A306" s="4" t="s">
        <v>987</v>
      </c>
      <c r="B306" s="4"/>
      <c r="C306" s="5">
        <v>41987.29</v>
      </c>
      <c r="D306" s="5"/>
      <c r="E306" s="48">
        <f t="shared" si="40"/>
        <v>-7427.9456249813857</v>
      </c>
      <c r="F306" s="48">
        <f t="shared" si="41"/>
        <v>-7428</v>
      </c>
      <c r="G306" s="48">
        <f t="shared" si="43"/>
        <v>7.4324759996670764E-2</v>
      </c>
      <c r="I306" s="48">
        <f t="shared" si="44"/>
        <v>7.4324759996670764E-2</v>
      </c>
      <c r="Q306" s="100">
        <f t="shared" si="42"/>
        <v>26968.79</v>
      </c>
      <c r="S306" s="53">
        <f t="shared" si="45"/>
        <v>0.1</v>
      </c>
      <c r="AB306" s="48">
        <v>7</v>
      </c>
      <c r="AD306" s="48" t="s">
        <v>967</v>
      </c>
      <c r="AF306" s="48" t="s">
        <v>962</v>
      </c>
    </row>
    <row r="307" spans="1:32" ht="12.95" customHeight="1" x14ac:dyDescent="0.2">
      <c r="A307" s="98" t="s">
        <v>1982</v>
      </c>
      <c r="B307" s="99" t="s">
        <v>1142</v>
      </c>
      <c r="C307" s="98">
        <v>42003.690999999999</v>
      </c>
      <c r="D307" s="98" t="s">
        <v>1190</v>
      </c>
      <c r="E307" s="4">
        <f t="shared" si="40"/>
        <v>-7415.9468687083317</v>
      </c>
      <c r="F307" s="48">
        <f t="shared" si="41"/>
        <v>-7416</v>
      </c>
      <c r="G307" s="48">
        <f t="shared" si="43"/>
        <v>7.2624720000021625E-2</v>
      </c>
      <c r="I307" s="48">
        <f t="shared" si="44"/>
        <v>7.2624720000021625E-2</v>
      </c>
      <c r="Q307" s="100">
        <f t="shared" si="42"/>
        <v>26985.190999999999</v>
      </c>
      <c r="S307" s="53">
        <f t="shared" si="45"/>
        <v>0.1</v>
      </c>
    </row>
    <row r="308" spans="1:32" ht="12.95" customHeight="1" x14ac:dyDescent="0.2">
      <c r="A308" s="4" t="s">
        <v>988</v>
      </c>
      <c r="B308" s="4"/>
      <c r="C308" s="5">
        <v>42036.493000000002</v>
      </c>
      <c r="D308" s="5"/>
      <c r="E308" s="48">
        <f t="shared" si="40"/>
        <v>-7391.9493561622176</v>
      </c>
      <c r="F308" s="48">
        <f t="shared" si="41"/>
        <v>-7392</v>
      </c>
      <c r="G308" s="48">
        <f t="shared" si="43"/>
        <v>6.922463999944739E-2</v>
      </c>
      <c r="I308" s="48">
        <f t="shared" si="44"/>
        <v>6.922463999944739E-2</v>
      </c>
      <c r="Q308" s="100">
        <f t="shared" si="42"/>
        <v>27017.993000000002</v>
      </c>
      <c r="S308" s="53">
        <f t="shared" si="45"/>
        <v>0.1</v>
      </c>
      <c r="AB308" s="48">
        <v>6</v>
      </c>
      <c r="AD308" s="48" t="s">
        <v>967</v>
      </c>
      <c r="AF308" s="48" t="s">
        <v>962</v>
      </c>
    </row>
    <row r="309" spans="1:32" ht="12.95" customHeight="1" x14ac:dyDescent="0.2">
      <c r="A309" s="98" t="s">
        <v>1989</v>
      </c>
      <c r="B309" s="99" t="s">
        <v>1142</v>
      </c>
      <c r="C309" s="98">
        <v>42327.646000000001</v>
      </c>
      <c r="D309" s="98" t="s">
        <v>1190</v>
      </c>
      <c r="E309" s="4">
        <f t="shared" si="40"/>
        <v>-7178.9456438782745</v>
      </c>
      <c r="F309" s="48">
        <f t="shared" si="41"/>
        <v>-7179</v>
      </c>
      <c r="G309" s="48">
        <f t="shared" si="43"/>
        <v>7.4298929997894447E-2</v>
      </c>
      <c r="I309" s="48">
        <f t="shared" si="44"/>
        <v>7.4298929997894447E-2</v>
      </c>
      <c r="Q309" s="100">
        <f t="shared" si="42"/>
        <v>27309.146000000001</v>
      </c>
      <c r="S309" s="53">
        <f t="shared" si="45"/>
        <v>0.1</v>
      </c>
    </row>
    <row r="310" spans="1:32" ht="12.95" customHeight="1" x14ac:dyDescent="0.2">
      <c r="A310" s="4" t="s">
        <v>989</v>
      </c>
      <c r="B310" s="4"/>
      <c r="C310" s="5">
        <v>42367.283000000003</v>
      </c>
      <c r="D310" s="5"/>
      <c r="E310" s="48">
        <f t="shared" si="40"/>
        <v>-7149.9477350681327</v>
      </c>
      <c r="F310" s="48">
        <f t="shared" si="41"/>
        <v>-7150</v>
      </c>
      <c r="G310" s="48">
        <f t="shared" si="43"/>
        <v>7.1440500003518537E-2</v>
      </c>
      <c r="I310" s="48">
        <f t="shared" si="44"/>
        <v>7.1440500003518537E-2</v>
      </c>
      <c r="Q310" s="100">
        <f t="shared" si="42"/>
        <v>27348.783000000003</v>
      </c>
      <c r="S310" s="53">
        <f t="shared" si="45"/>
        <v>0.1</v>
      </c>
      <c r="AB310" s="48">
        <v>7</v>
      </c>
      <c r="AD310" s="48" t="s">
        <v>967</v>
      </c>
      <c r="AF310" s="48" t="s">
        <v>962</v>
      </c>
    </row>
    <row r="311" spans="1:32" ht="12.95" customHeight="1" x14ac:dyDescent="0.2">
      <c r="A311" s="4" t="s">
        <v>990</v>
      </c>
      <c r="B311" s="4"/>
      <c r="C311" s="5">
        <v>42453.387000000002</v>
      </c>
      <c r="D311" s="5"/>
      <c r="E311" s="48">
        <f t="shared" si="40"/>
        <v>-7086.9551791181802</v>
      </c>
      <c r="F311" s="48">
        <f t="shared" si="41"/>
        <v>-7087</v>
      </c>
      <c r="G311" s="48">
        <f t="shared" si="43"/>
        <v>6.1265290001756512E-2</v>
      </c>
      <c r="I311" s="48">
        <f t="shared" si="44"/>
        <v>6.1265290001756512E-2</v>
      </c>
      <c r="Q311" s="100">
        <f t="shared" si="42"/>
        <v>27434.887000000002</v>
      </c>
      <c r="S311" s="53">
        <f t="shared" si="45"/>
        <v>0.1</v>
      </c>
      <c r="AB311" s="48">
        <v>11</v>
      </c>
      <c r="AD311" s="48" t="s">
        <v>960</v>
      </c>
      <c r="AF311" s="48" t="s">
        <v>962</v>
      </c>
    </row>
    <row r="312" spans="1:32" ht="12.95" customHeight="1" x14ac:dyDescent="0.2">
      <c r="A312" s="98" t="s">
        <v>1996</v>
      </c>
      <c r="B312" s="99" t="s">
        <v>1142</v>
      </c>
      <c r="C312" s="98">
        <v>42453.387999999999</v>
      </c>
      <c r="D312" s="98" t="s">
        <v>1190</v>
      </c>
      <c r="E312" s="4">
        <f t="shared" si="40"/>
        <v>-7086.9544475313114</v>
      </c>
      <c r="F312" s="48">
        <f t="shared" si="41"/>
        <v>-7087</v>
      </c>
      <c r="G312" s="48">
        <f t="shared" si="43"/>
        <v>6.226528999832226E-2</v>
      </c>
      <c r="I312" s="48">
        <f t="shared" si="44"/>
        <v>6.226528999832226E-2</v>
      </c>
      <c r="Q312" s="100">
        <f t="shared" si="42"/>
        <v>27434.887999999999</v>
      </c>
      <c r="S312" s="53">
        <f t="shared" si="45"/>
        <v>0.1</v>
      </c>
    </row>
    <row r="313" spans="1:32" ht="12.95" customHeight="1" x14ac:dyDescent="0.2">
      <c r="A313" s="98" t="s">
        <v>2003</v>
      </c>
      <c r="B313" s="99" t="s">
        <v>1142</v>
      </c>
      <c r="C313" s="98">
        <v>42491.658000000003</v>
      </c>
      <c r="D313" s="98" t="s">
        <v>1190</v>
      </c>
      <c r="E313" s="4">
        <f t="shared" si="40"/>
        <v>-7058.9566179739741</v>
      </c>
      <c r="F313" s="48">
        <f t="shared" si="41"/>
        <v>-7059</v>
      </c>
      <c r="G313" s="48">
        <f t="shared" si="43"/>
        <v>5.9298530002706684E-2</v>
      </c>
      <c r="I313" s="48">
        <f t="shared" si="44"/>
        <v>5.9298530002706684E-2</v>
      </c>
      <c r="Q313" s="100">
        <f t="shared" si="42"/>
        <v>27473.158000000003</v>
      </c>
      <c r="S313" s="53">
        <f t="shared" si="45"/>
        <v>0.1</v>
      </c>
    </row>
    <row r="314" spans="1:32" ht="12.95" customHeight="1" x14ac:dyDescent="0.2">
      <c r="A314" s="4" t="s">
        <v>991</v>
      </c>
      <c r="B314" s="4"/>
      <c r="C314" s="5">
        <v>42606.483</v>
      </c>
      <c r="D314" s="5"/>
      <c r="E314" s="48">
        <f t="shared" si="40"/>
        <v>-6974.9521554989069</v>
      </c>
      <c r="F314" s="48">
        <f t="shared" si="41"/>
        <v>-6975</v>
      </c>
      <c r="G314" s="48">
        <f t="shared" si="43"/>
        <v>6.5398250000725966E-2</v>
      </c>
      <c r="I314" s="48">
        <f t="shared" si="44"/>
        <v>6.5398250000725966E-2</v>
      </c>
      <c r="Q314" s="100">
        <f t="shared" si="42"/>
        <v>27587.983</v>
      </c>
      <c r="S314" s="53">
        <f t="shared" si="45"/>
        <v>0.1</v>
      </c>
      <c r="AB314" s="48">
        <v>11</v>
      </c>
      <c r="AD314" s="48" t="s">
        <v>960</v>
      </c>
      <c r="AF314" s="48" t="s">
        <v>962</v>
      </c>
    </row>
    <row r="315" spans="1:32" ht="12.95" customHeight="1" x14ac:dyDescent="0.2">
      <c r="A315" s="98" t="s">
        <v>2003</v>
      </c>
      <c r="B315" s="99" t="s">
        <v>1142</v>
      </c>
      <c r="C315" s="98">
        <v>42618.775999999998</v>
      </c>
      <c r="D315" s="98" t="s">
        <v>1190</v>
      </c>
      <c r="E315" s="4">
        <f t="shared" si="40"/>
        <v>-6965.958758092368</v>
      </c>
      <c r="F315" s="48">
        <f t="shared" si="41"/>
        <v>-6966</v>
      </c>
      <c r="G315" s="48">
        <f t="shared" si="43"/>
        <v>5.6373219995293766E-2</v>
      </c>
      <c r="I315" s="48">
        <f t="shared" si="44"/>
        <v>5.6373219995293766E-2</v>
      </c>
      <c r="Q315" s="100">
        <f t="shared" si="42"/>
        <v>27600.275999999998</v>
      </c>
      <c r="S315" s="53">
        <f t="shared" si="45"/>
        <v>0.1</v>
      </c>
    </row>
    <row r="316" spans="1:32" ht="12.95" customHeight="1" x14ac:dyDescent="0.2">
      <c r="A316" s="98" t="s">
        <v>2003</v>
      </c>
      <c r="B316" s="99" t="s">
        <v>1142</v>
      </c>
      <c r="C316" s="98">
        <v>42633.82</v>
      </c>
      <c r="D316" s="98" t="s">
        <v>1190</v>
      </c>
      <c r="E316" s="4">
        <f t="shared" si="40"/>
        <v>-6954.9527652034058</v>
      </c>
      <c r="F316" s="48">
        <f t="shared" si="41"/>
        <v>-6955</v>
      </c>
      <c r="G316" s="48">
        <f t="shared" si="43"/>
        <v>6.4564849999442231E-2</v>
      </c>
      <c r="I316" s="48">
        <f t="shared" si="44"/>
        <v>6.4564849999442231E-2</v>
      </c>
      <c r="Q316" s="100">
        <f t="shared" si="42"/>
        <v>27615.32</v>
      </c>
      <c r="S316" s="53">
        <f t="shared" si="45"/>
        <v>0.1</v>
      </c>
    </row>
    <row r="317" spans="1:32" ht="12.95" customHeight="1" x14ac:dyDescent="0.2">
      <c r="A317" s="98" t="s">
        <v>2003</v>
      </c>
      <c r="B317" s="99" t="s">
        <v>1142</v>
      </c>
      <c r="C317" s="98">
        <v>42692.591999999997</v>
      </c>
      <c r="D317" s="98" t="s">
        <v>1190</v>
      </c>
      <c r="E317" s="4">
        <f t="shared" si="40"/>
        <v>-6911.9559416146003</v>
      </c>
      <c r="F317" s="48">
        <f t="shared" si="41"/>
        <v>-6912</v>
      </c>
      <c r="G317" s="48">
        <f t="shared" si="43"/>
        <v>6.0223039996344596E-2</v>
      </c>
      <c r="I317" s="48">
        <f t="shared" si="44"/>
        <v>6.0223039996344596E-2</v>
      </c>
      <c r="Q317" s="100">
        <f t="shared" si="42"/>
        <v>27674.091999999997</v>
      </c>
      <c r="S317" s="53">
        <f t="shared" si="45"/>
        <v>0.1</v>
      </c>
    </row>
    <row r="318" spans="1:32" ht="12.95" customHeight="1" x14ac:dyDescent="0.2">
      <c r="A318" s="4" t="s">
        <v>992</v>
      </c>
      <c r="B318" s="4"/>
      <c r="C318" s="5">
        <v>42710.362999999998</v>
      </c>
      <c r="D318" s="5"/>
      <c r="E318" s="48">
        <f t="shared" si="40"/>
        <v>-6898.9549113281255</v>
      </c>
      <c r="F318" s="48">
        <f t="shared" si="41"/>
        <v>-6899</v>
      </c>
      <c r="G318" s="48">
        <f t="shared" si="43"/>
        <v>6.1631329997908324E-2</v>
      </c>
      <c r="I318" s="48">
        <f t="shared" si="44"/>
        <v>6.1631329997908324E-2</v>
      </c>
      <c r="Q318" s="100">
        <f t="shared" si="42"/>
        <v>27691.862999999998</v>
      </c>
      <c r="S318" s="53">
        <f t="shared" si="45"/>
        <v>0.1</v>
      </c>
      <c r="AB318" s="48">
        <v>12</v>
      </c>
      <c r="AD318" s="48" t="s">
        <v>960</v>
      </c>
      <c r="AF318" s="48" t="s">
        <v>962</v>
      </c>
    </row>
    <row r="319" spans="1:32" ht="12.95" customHeight="1" x14ac:dyDescent="0.2">
      <c r="A319" s="4" t="s">
        <v>1120</v>
      </c>
      <c r="B319" s="4"/>
      <c r="C319" s="5">
        <v>42714.462699999996</v>
      </c>
      <c r="D319" s="5" t="s">
        <v>1122</v>
      </c>
      <c r="E319" s="48">
        <f t="shared" si="40"/>
        <v>-6895.955624632642</v>
      </c>
      <c r="F319" s="48">
        <f t="shared" si="41"/>
        <v>-6896</v>
      </c>
      <c r="G319" s="48">
        <f t="shared" si="43"/>
        <v>6.0656319998088293E-2</v>
      </c>
      <c r="J319" s="48">
        <f>+G319</f>
        <v>6.0656319998088293E-2</v>
      </c>
      <c r="Q319" s="100">
        <f t="shared" si="42"/>
        <v>27695.962699999996</v>
      </c>
      <c r="S319" s="53">
        <f>S$15</f>
        <v>1</v>
      </c>
    </row>
    <row r="320" spans="1:32" ht="12.95" customHeight="1" x14ac:dyDescent="0.2">
      <c r="A320" s="98" t="s">
        <v>2003</v>
      </c>
      <c r="B320" s="99" t="s">
        <v>1142</v>
      </c>
      <c r="C320" s="98">
        <v>42722.663999999997</v>
      </c>
      <c r="D320" s="98" t="s">
        <v>1190</v>
      </c>
      <c r="E320" s="4">
        <f t="shared" si="40"/>
        <v>-6889.955661226616</v>
      </c>
      <c r="F320" s="48">
        <f t="shared" si="41"/>
        <v>-6890</v>
      </c>
      <c r="G320" s="48">
        <f t="shared" si="43"/>
        <v>6.0606299994105939E-2</v>
      </c>
      <c r="I320" s="48">
        <f t="shared" ref="I320:I383" si="46">G320</f>
        <v>6.0606299994105939E-2</v>
      </c>
      <c r="Q320" s="100">
        <f t="shared" si="42"/>
        <v>27704.163999999997</v>
      </c>
      <c r="S320" s="53">
        <f t="shared" ref="S320:S383" si="47">S$14</f>
        <v>0.1</v>
      </c>
    </row>
    <row r="321" spans="1:32" ht="12.95" customHeight="1" x14ac:dyDescent="0.2">
      <c r="A321" s="98" t="s">
        <v>2003</v>
      </c>
      <c r="B321" s="99" t="s">
        <v>1142</v>
      </c>
      <c r="C321" s="98">
        <v>42722.667999999998</v>
      </c>
      <c r="D321" s="98" t="s">
        <v>1190</v>
      </c>
      <c r="E321" s="4">
        <f t="shared" si="40"/>
        <v>-6889.9527348791316</v>
      </c>
      <c r="F321" s="48">
        <f t="shared" si="41"/>
        <v>-6890</v>
      </c>
      <c r="G321" s="48">
        <f t="shared" si="43"/>
        <v>6.4606299994920846E-2</v>
      </c>
      <c r="I321" s="48">
        <f t="shared" si="46"/>
        <v>6.4606299994920846E-2</v>
      </c>
      <c r="Q321" s="100">
        <f t="shared" si="42"/>
        <v>27704.167999999998</v>
      </c>
      <c r="S321" s="53">
        <f t="shared" si="47"/>
        <v>0.1</v>
      </c>
    </row>
    <row r="322" spans="1:32" ht="12.95" customHeight="1" x14ac:dyDescent="0.2">
      <c r="A322" s="4" t="s">
        <v>994</v>
      </c>
      <c r="B322" s="4"/>
      <c r="C322" s="5">
        <v>42789.642</v>
      </c>
      <c r="D322" s="5"/>
      <c r="E322" s="48">
        <f t="shared" si="40"/>
        <v>-6840.9554357734887</v>
      </c>
      <c r="F322" s="48">
        <f t="shared" si="41"/>
        <v>-6841</v>
      </c>
      <c r="G322" s="48">
        <f t="shared" si="43"/>
        <v>6.09144699992612E-2</v>
      </c>
      <c r="I322" s="48">
        <f t="shared" si="46"/>
        <v>6.09144699992612E-2</v>
      </c>
      <c r="Q322" s="100">
        <f t="shared" si="42"/>
        <v>27771.142</v>
      </c>
      <c r="S322" s="53">
        <f t="shared" si="47"/>
        <v>0.1</v>
      </c>
      <c r="AB322" s="48">
        <v>21</v>
      </c>
      <c r="AD322" s="48" t="s">
        <v>993</v>
      </c>
      <c r="AF322" s="48" t="s">
        <v>995</v>
      </c>
    </row>
    <row r="323" spans="1:32" ht="12.95" customHeight="1" x14ac:dyDescent="0.2">
      <c r="A323" s="4" t="s">
        <v>996</v>
      </c>
      <c r="B323" s="4"/>
      <c r="C323" s="5">
        <v>42829.279000000002</v>
      </c>
      <c r="D323" s="5"/>
      <c r="E323" s="48">
        <f t="shared" si="40"/>
        <v>-6811.957526963346</v>
      </c>
      <c r="F323" s="48">
        <f t="shared" si="41"/>
        <v>-6812</v>
      </c>
      <c r="G323" s="48">
        <f t="shared" si="43"/>
        <v>5.805604000488529E-2</v>
      </c>
      <c r="I323" s="48">
        <f t="shared" si="46"/>
        <v>5.805604000488529E-2</v>
      </c>
      <c r="Q323" s="100">
        <f t="shared" si="42"/>
        <v>27810.779000000002</v>
      </c>
      <c r="S323" s="53">
        <f t="shared" si="47"/>
        <v>0.1</v>
      </c>
      <c r="AB323" s="48">
        <v>8</v>
      </c>
      <c r="AD323" s="48" t="s">
        <v>960</v>
      </c>
      <c r="AF323" s="48" t="s">
        <v>962</v>
      </c>
    </row>
    <row r="324" spans="1:32" ht="12.95" customHeight="1" x14ac:dyDescent="0.2">
      <c r="A324" s="4" t="s">
        <v>994</v>
      </c>
      <c r="B324" s="4"/>
      <c r="C324" s="5">
        <v>42860.718000000001</v>
      </c>
      <c r="D324" s="5"/>
      <c r="E324" s="48">
        <f t="shared" si="40"/>
        <v>-6788.9571673225573</v>
      </c>
      <c r="F324" s="48">
        <f t="shared" si="41"/>
        <v>-6789</v>
      </c>
      <c r="G324" s="48">
        <f t="shared" si="43"/>
        <v>5.854762999661034E-2</v>
      </c>
      <c r="I324" s="48">
        <f t="shared" si="46"/>
        <v>5.854762999661034E-2</v>
      </c>
      <c r="Q324" s="100">
        <f t="shared" si="42"/>
        <v>27842.218000000001</v>
      </c>
      <c r="S324" s="53">
        <f t="shared" si="47"/>
        <v>0.1</v>
      </c>
      <c r="AA324" s="48" t="s">
        <v>997</v>
      </c>
      <c r="AB324" s="48">
        <v>12</v>
      </c>
      <c r="AD324" s="48" t="s">
        <v>998</v>
      </c>
      <c r="AF324" s="48" t="s">
        <v>995</v>
      </c>
    </row>
    <row r="325" spans="1:32" ht="12.95" customHeight="1" x14ac:dyDescent="0.2">
      <c r="A325" s="4" t="s">
        <v>994</v>
      </c>
      <c r="B325" s="4"/>
      <c r="C325" s="5">
        <v>42860.718999999997</v>
      </c>
      <c r="D325" s="5"/>
      <c r="E325" s="48">
        <f t="shared" si="40"/>
        <v>-6788.9564357356894</v>
      </c>
      <c r="F325" s="48">
        <f t="shared" si="41"/>
        <v>-6789</v>
      </c>
      <c r="G325" s="48">
        <f t="shared" si="43"/>
        <v>5.9547629993176088E-2</v>
      </c>
      <c r="I325" s="48">
        <f t="shared" si="46"/>
        <v>5.9547629993176088E-2</v>
      </c>
      <c r="Q325" s="100">
        <f t="shared" si="42"/>
        <v>27842.218999999997</v>
      </c>
      <c r="S325" s="53">
        <f t="shared" si="47"/>
        <v>0.1</v>
      </c>
      <c r="AA325" s="48" t="s">
        <v>997</v>
      </c>
      <c r="AB325" s="48">
        <v>10</v>
      </c>
      <c r="AD325" s="48" t="s">
        <v>999</v>
      </c>
      <c r="AF325" s="48" t="s">
        <v>995</v>
      </c>
    </row>
    <row r="326" spans="1:32" ht="12.95" customHeight="1" x14ac:dyDescent="0.2">
      <c r="A326" s="4" t="s">
        <v>994</v>
      </c>
      <c r="B326" s="4"/>
      <c r="C326" s="5">
        <v>42871.652000000002</v>
      </c>
      <c r="D326" s="5"/>
      <c r="E326" s="48">
        <f t="shared" si="40"/>
        <v>-6780.9579964738532</v>
      </c>
      <c r="F326" s="48">
        <f t="shared" si="41"/>
        <v>-6781</v>
      </c>
      <c r="G326" s="48">
        <f t="shared" si="43"/>
        <v>5.7414269998844247E-2</v>
      </c>
      <c r="I326" s="48">
        <f t="shared" si="46"/>
        <v>5.7414269998844247E-2</v>
      </c>
      <c r="Q326" s="100">
        <f t="shared" si="42"/>
        <v>27853.152000000002</v>
      </c>
      <c r="S326" s="53">
        <f t="shared" si="47"/>
        <v>0.1</v>
      </c>
      <c r="AA326" s="48" t="s">
        <v>997</v>
      </c>
      <c r="AB326" s="48">
        <v>21</v>
      </c>
      <c r="AD326" s="48" t="s">
        <v>1000</v>
      </c>
      <c r="AF326" s="48" t="s">
        <v>995</v>
      </c>
    </row>
    <row r="327" spans="1:32" ht="12.95" customHeight="1" x14ac:dyDescent="0.2">
      <c r="A327" s="4" t="s">
        <v>994</v>
      </c>
      <c r="B327" s="4"/>
      <c r="C327" s="5">
        <v>42875.752999999997</v>
      </c>
      <c r="D327" s="5"/>
      <c r="E327" s="48">
        <f t="shared" si="40"/>
        <v>-6777.957758715439</v>
      </c>
      <c r="F327" s="48">
        <f t="shared" si="41"/>
        <v>-6778</v>
      </c>
      <c r="G327" s="48">
        <f t="shared" si="43"/>
        <v>5.7739259995287284E-2</v>
      </c>
      <c r="I327" s="48">
        <f t="shared" si="46"/>
        <v>5.7739259995287284E-2</v>
      </c>
      <c r="Q327" s="100">
        <f t="shared" si="42"/>
        <v>27857.252999999997</v>
      </c>
      <c r="S327" s="53">
        <f t="shared" si="47"/>
        <v>0.1</v>
      </c>
      <c r="AA327" s="48" t="s">
        <v>997</v>
      </c>
      <c r="AB327" s="48">
        <v>12</v>
      </c>
      <c r="AD327" s="48" t="s">
        <v>999</v>
      </c>
      <c r="AF327" s="48" t="s">
        <v>995</v>
      </c>
    </row>
    <row r="328" spans="1:32" ht="12.95" customHeight="1" x14ac:dyDescent="0.2">
      <c r="A328" s="4" t="s">
        <v>1001</v>
      </c>
      <c r="B328" s="4"/>
      <c r="C328" s="5">
        <v>42889.421000000002</v>
      </c>
      <c r="D328" s="5"/>
      <c r="E328" s="48">
        <f t="shared" si="40"/>
        <v>-6767.9584293611206</v>
      </c>
      <c r="F328" s="48">
        <f t="shared" si="41"/>
        <v>-6768</v>
      </c>
      <c r="G328" s="48">
        <f t="shared" si="43"/>
        <v>5.6822560000000522E-2</v>
      </c>
      <c r="I328" s="48">
        <f t="shared" si="46"/>
        <v>5.6822560000000522E-2</v>
      </c>
      <c r="Q328" s="100">
        <f t="shared" si="42"/>
        <v>27870.921000000002</v>
      </c>
      <c r="S328" s="53">
        <f t="shared" si="47"/>
        <v>0.1</v>
      </c>
      <c r="AB328" s="48">
        <v>9</v>
      </c>
      <c r="AD328" s="48" t="s">
        <v>960</v>
      </c>
      <c r="AF328" s="48" t="s">
        <v>962</v>
      </c>
    </row>
    <row r="329" spans="1:32" ht="12.95" customHeight="1" x14ac:dyDescent="0.2">
      <c r="A329" s="4" t="s">
        <v>1002</v>
      </c>
      <c r="B329" s="4"/>
      <c r="C329" s="5">
        <v>42915.396000000001</v>
      </c>
      <c r="D329" s="5"/>
      <c r="E329" s="48">
        <f t="shared" si="40"/>
        <v>-6748.9554603840697</v>
      </c>
      <c r="F329" s="48">
        <f t="shared" si="41"/>
        <v>-6749</v>
      </c>
      <c r="G329" s="48">
        <f t="shared" si="43"/>
        <v>6.0880830002133735E-2</v>
      </c>
      <c r="I329" s="48">
        <f t="shared" si="46"/>
        <v>6.0880830002133735E-2</v>
      </c>
      <c r="Q329" s="100">
        <f t="shared" si="42"/>
        <v>27896.896000000001</v>
      </c>
      <c r="S329" s="53">
        <f t="shared" si="47"/>
        <v>0.1</v>
      </c>
      <c r="AB329" s="48">
        <v>9</v>
      </c>
      <c r="AD329" s="48" t="s">
        <v>960</v>
      </c>
      <c r="AF329" s="48" t="s">
        <v>962</v>
      </c>
    </row>
    <row r="330" spans="1:32" ht="12.95" customHeight="1" x14ac:dyDescent="0.2">
      <c r="A330" s="4" t="s">
        <v>994</v>
      </c>
      <c r="B330" s="4"/>
      <c r="C330" s="5">
        <v>42994.671000000002</v>
      </c>
      <c r="D330" s="5"/>
      <c r="E330" s="48">
        <f t="shared" si="40"/>
        <v>-6690.9589111769183</v>
      </c>
      <c r="F330" s="48">
        <f t="shared" si="41"/>
        <v>-6691</v>
      </c>
      <c r="G330" s="48">
        <f t="shared" si="43"/>
        <v>5.6163970002671704E-2</v>
      </c>
      <c r="I330" s="48">
        <f t="shared" si="46"/>
        <v>5.6163970002671704E-2</v>
      </c>
      <c r="Q330" s="100">
        <f t="shared" si="42"/>
        <v>27976.171000000002</v>
      </c>
      <c r="S330" s="53">
        <f t="shared" si="47"/>
        <v>0.1</v>
      </c>
      <c r="AA330" s="48" t="s">
        <v>997</v>
      </c>
      <c r="AB330" s="48">
        <v>13</v>
      </c>
      <c r="AD330" s="48" t="s">
        <v>1000</v>
      </c>
      <c r="AF330" s="48" t="s">
        <v>995</v>
      </c>
    </row>
    <row r="331" spans="1:32" ht="12.95" customHeight="1" x14ac:dyDescent="0.2">
      <c r="A331" s="4" t="s">
        <v>1003</v>
      </c>
      <c r="B331" s="4"/>
      <c r="C331" s="5">
        <v>42997.404000000002</v>
      </c>
      <c r="D331" s="5"/>
      <c r="E331" s="48">
        <f t="shared" si="40"/>
        <v>-6688.9594842581773</v>
      </c>
      <c r="F331" s="48">
        <f t="shared" si="41"/>
        <v>-6689</v>
      </c>
      <c r="G331" s="48">
        <f t="shared" si="43"/>
        <v>5.5380630001309328E-2</v>
      </c>
      <c r="I331" s="48">
        <f t="shared" si="46"/>
        <v>5.5380630001309328E-2</v>
      </c>
      <c r="Q331" s="100">
        <f t="shared" si="42"/>
        <v>27978.904000000002</v>
      </c>
      <c r="S331" s="53">
        <f t="shared" si="47"/>
        <v>0.1</v>
      </c>
      <c r="AB331" s="48">
        <v>10</v>
      </c>
      <c r="AD331" s="48" t="s">
        <v>967</v>
      </c>
      <c r="AF331" s="48" t="s">
        <v>962</v>
      </c>
    </row>
    <row r="332" spans="1:32" ht="12.95" customHeight="1" x14ac:dyDescent="0.2">
      <c r="A332" s="4" t="s">
        <v>994</v>
      </c>
      <c r="B332" s="4"/>
      <c r="C332" s="5">
        <v>43009.703999999998</v>
      </c>
      <c r="D332" s="5"/>
      <c r="E332" s="48">
        <f t="shared" si="40"/>
        <v>-6679.9609657435421</v>
      </c>
      <c r="F332" s="48">
        <f t="shared" si="41"/>
        <v>-6680</v>
      </c>
      <c r="G332" s="48">
        <f t="shared" si="43"/>
        <v>5.3355600000941195E-2</v>
      </c>
      <c r="I332" s="48">
        <f t="shared" si="46"/>
        <v>5.3355600000941195E-2</v>
      </c>
      <c r="Q332" s="100">
        <f t="shared" si="42"/>
        <v>27991.203999999998</v>
      </c>
      <c r="S332" s="53">
        <f t="shared" si="47"/>
        <v>0.1</v>
      </c>
      <c r="AA332" s="48" t="s">
        <v>997</v>
      </c>
      <c r="AB332" s="48">
        <v>12</v>
      </c>
      <c r="AD332" s="48" t="s">
        <v>1000</v>
      </c>
      <c r="AF332" s="48" t="s">
        <v>995</v>
      </c>
    </row>
    <row r="333" spans="1:32" ht="12.95" customHeight="1" x14ac:dyDescent="0.2">
      <c r="A333" s="4" t="s">
        <v>994</v>
      </c>
      <c r="B333" s="4"/>
      <c r="C333" s="5">
        <v>43020.642</v>
      </c>
      <c r="D333" s="5"/>
      <c r="E333" s="48">
        <f t="shared" si="40"/>
        <v>-6671.9588685473527</v>
      </c>
      <c r="F333" s="48">
        <f t="shared" si="41"/>
        <v>-6672</v>
      </c>
      <c r="G333" s="48">
        <f t="shared" si="43"/>
        <v>5.6222239996714052E-2</v>
      </c>
      <c r="I333" s="48">
        <f t="shared" si="46"/>
        <v>5.6222239996714052E-2</v>
      </c>
      <c r="Q333" s="100">
        <f t="shared" si="42"/>
        <v>28002.142</v>
      </c>
      <c r="S333" s="53">
        <f t="shared" si="47"/>
        <v>0.1</v>
      </c>
      <c r="AA333" s="48" t="s">
        <v>997</v>
      </c>
      <c r="AB333" s="48">
        <v>15</v>
      </c>
      <c r="AD333" s="48" t="s">
        <v>1004</v>
      </c>
      <c r="AF333" s="48" t="s">
        <v>995</v>
      </c>
    </row>
    <row r="334" spans="1:32" ht="12.95" customHeight="1" x14ac:dyDescent="0.2">
      <c r="A334" s="4" t="s">
        <v>994</v>
      </c>
      <c r="B334" s="4"/>
      <c r="C334" s="5">
        <v>43028.843999999997</v>
      </c>
      <c r="D334" s="5"/>
      <c r="E334" s="48">
        <f t="shared" si="40"/>
        <v>-6665.9583930305198</v>
      </c>
      <c r="F334" s="48">
        <f t="shared" si="41"/>
        <v>-6666</v>
      </c>
      <c r="G334" s="48">
        <f t="shared" si="43"/>
        <v>5.6872219996876083E-2</v>
      </c>
      <c r="I334" s="48">
        <f t="shared" si="46"/>
        <v>5.6872219996876083E-2</v>
      </c>
      <c r="Q334" s="100">
        <f t="shared" si="42"/>
        <v>28010.343999999997</v>
      </c>
      <c r="S334" s="53">
        <f t="shared" si="47"/>
        <v>0.1</v>
      </c>
      <c r="AA334" s="48" t="s">
        <v>997</v>
      </c>
      <c r="AB334" s="48">
        <v>15</v>
      </c>
      <c r="AD334" s="48" t="s">
        <v>998</v>
      </c>
      <c r="AF334" s="48" t="s">
        <v>995</v>
      </c>
    </row>
    <row r="335" spans="1:32" ht="12.95" customHeight="1" x14ac:dyDescent="0.2">
      <c r="A335" s="4" t="s">
        <v>1005</v>
      </c>
      <c r="B335" s="4"/>
      <c r="C335" s="5">
        <v>43042.508000000002</v>
      </c>
      <c r="D335" s="5"/>
      <c r="E335" s="48">
        <f t="shared" si="40"/>
        <v>-6655.9619900236858</v>
      </c>
      <c r="F335" s="48">
        <f t="shared" si="41"/>
        <v>-6656</v>
      </c>
      <c r="G335" s="48">
        <f t="shared" si="43"/>
        <v>5.1955520000774413E-2</v>
      </c>
      <c r="I335" s="48">
        <f t="shared" si="46"/>
        <v>5.1955520000774413E-2</v>
      </c>
      <c r="Q335" s="100">
        <f t="shared" si="42"/>
        <v>28024.008000000002</v>
      </c>
      <c r="S335" s="53">
        <f t="shared" si="47"/>
        <v>0.1</v>
      </c>
      <c r="AB335" s="48">
        <v>6</v>
      </c>
      <c r="AD335" s="48" t="s">
        <v>967</v>
      </c>
      <c r="AF335" s="48" t="s">
        <v>962</v>
      </c>
    </row>
    <row r="336" spans="1:32" ht="12.95" customHeight="1" x14ac:dyDescent="0.2">
      <c r="A336" s="4" t="s">
        <v>994</v>
      </c>
      <c r="B336" s="4"/>
      <c r="C336" s="5">
        <v>43046.616000000002</v>
      </c>
      <c r="D336" s="5"/>
      <c r="E336" s="48">
        <f t="shared" si="40"/>
        <v>-6652.9566311571707</v>
      </c>
      <c r="F336" s="48">
        <f t="shared" si="41"/>
        <v>-6653</v>
      </c>
      <c r="G336" s="48">
        <f t="shared" si="43"/>
        <v>5.9280510002281517E-2</v>
      </c>
      <c r="I336" s="48">
        <f t="shared" si="46"/>
        <v>5.9280510002281517E-2</v>
      </c>
      <c r="Q336" s="100">
        <f t="shared" si="42"/>
        <v>28028.116000000002</v>
      </c>
      <c r="S336" s="53">
        <f t="shared" si="47"/>
        <v>0.1</v>
      </c>
      <c r="AA336" s="48" t="s">
        <v>997</v>
      </c>
      <c r="AB336" s="48">
        <v>10</v>
      </c>
      <c r="AD336" s="48" t="s">
        <v>1000</v>
      </c>
      <c r="AF336" s="48" t="s">
        <v>995</v>
      </c>
    </row>
    <row r="337" spans="1:32" ht="12.95" customHeight="1" x14ac:dyDescent="0.2">
      <c r="A337" s="4" t="s">
        <v>994</v>
      </c>
      <c r="B337" s="4"/>
      <c r="C337" s="5">
        <v>43054.82</v>
      </c>
      <c r="D337" s="5"/>
      <c r="E337" s="48">
        <f t="shared" si="40"/>
        <v>-6646.9546924665956</v>
      </c>
      <c r="F337" s="48">
        <f t="shared" si="41"/>
        <v>-6647</v>
      </c>
      <c r="G337" s="48">
        <f t="shared" si="43"/>
        <v>6.1930489995575044E-2</v>
      </c>
      <c r="I337" s="48">
        <f t="shared" si="46"/>
        <v>6.1930489995575044E-2</v>
      </c>
      <c r="Q337" s="100">
        <f t="shared" si="42"/>
        <v>28036.32</v>
      </c>
      <c r="S337" s="53">
        <f t="shared" si="47"/>
        <v>0.1</v>
      </c>
      <c r="AA337" s="48" t="s">
        <v>997</v>
      </c>
      <c r="AB337" s="48">
        <v>14</v>
      </c>
      <c r="AD337" s="48" t="s">
        <v>1006</v>
      </c>
      <c r="AF337" s="48" t="s">
        <v>995</v>
      </c>
    </row>
    <row r="338" spans="1:32" ht="12.95" customHeight="1" x14ac:dyDescent="0.2">
      <c r="A338" s="4" t="s">
        <v>1007</v>
      </c>
      <c r="B338" s="4"/>
      <c r="C338" s="5">
        <v>43091.722999999998</v>
      </c>
      <c r="D338" s="5"/>
      <c r="E338" s="48">
        <f t="shared" si="40"/>
        <v>-6619.9569421620681</v>
      </c>
      <c r="F338" s="48">
        <f t="shared" si="41"/>
        <v>-6620</v>
      </c>
      <c r="G338" s="48">
        <f t="shared" si="43"/>
        <v>5.8855399998719804E-2</v>
      </c>
      <c r="I338" s="48">
        <f t="shared" si="46"/>
        <v>5.8855399998719804E-2</v>
      </c>
      <c r="Q338" s="100">
        <f t="shared" si="42"/>
        <v>28073.222999999998</v>
      </c>
      <c r="S338" s="53">
        <f t="shared" si="47"/>
        <v>0.1</v>
      </c>
      <c r="AB338" s="48">
        <v>7</v>
      </c>
      <c r="AD338" s="48" t="s">
        <v>967</v>
      </c>
      <c r="AF338" s="48" t="s">
        <v>962</v>
      </c>
    </row>
    <row r="339" spans="1:32" ht="12.95" customHeight="1" x14ac:dyDescent="0.2">
      <c r="A339" s="4" t="s">
        <v>994</v>
      </c>
      <c r="B339" s="4"/>
      <c r="C339" s="5">
        <v>43113.589</v>
      </c>
      <c r="D339" s="5"/>
      <c r="E339" s="48">
        <f t="shared" si="40"/>
        <v>-6603.9600636384012</v>
      </c>
      <c r="F339" s="48">
        <f t="shared" si="41"/>
        <v>-6604</v>
      </c>
      <c r="G339" s="48">
        <f t="shared" si="43"/>
        <v>5.4588680002780166E-2</v>
      </c>
      <c r="I339" s="48">
        <f t="shared" si="46"/>
        <v>5.4588680002780166E-2</v>
      </c>
      <c r="Q339" s="100">
        <f t="shared" si="42"/>
        <v>28095.089</v>
      </c>
      <c r="S339" s="53">
        <f t="shared" si="47"/>
        <v>0.1</v>
      </c>
      <c r="AA339" s="48" t="s">
        <v>997</v>
      </c>
      <c r="AB339" s="48">
        <v>13</v>
      </c>
      <c r="AD339" s="48" t="s">
        <v>1000</v>
      </c>
      <c r="AF339" s="48" t="s">
        <v>995</v>
      </c>
    </row>
    <row r="340" spans="1:32" ht="12.95" customHeight="1" x14ac:dyDescent="0.2">
      <c r="A340" s="4" t="s">
        <v>1007</v>
      </c>
      <c r="B340" s="4"/>
      <c r="C340" s="5">
        <v>43127.258999999998</v>
      </c>
      <c r="D340" s="5"/>
      <c r="E340" s="48">
        <f t="shared" si="40"/>
        <v>-6593.9592711103451</v>
      </c>
      <c r="F340" s="48">
        <f t="shared" si="41"/>
        <v>-6594</v>
      </c>
      <c r="G340" s="48">
        <f t="shared" si="43"/>
        <v>5.5671980000624899E-2</v>
      </c>
      <c r="I340" s="48">
        <f t="shared" si="46"/>
        <v>5.5671980000624899E-2</v>
      </c>
      <c r="Q340" s="100">
        <f t="shared" si="42"/>
        <v>28108.758999999998</v>
      </c>
      <c r="S340" s="53">
        <f t="shared" si="47"/>
        <v>0.1</v>
      </c>
      <c r="AB340" s="48">
        <v>9</v>
      </c>
      <c r="AD340" s="48" t="s">
        <v>960</v>
      </c>
      <c r="AF340" s="48" t="s">
        <v>962</v>
      </c>
    </row>
    <row r="341" spans="1:32" ht="12.95" customHeight="1" x14ac:dyDescent="0.2">
      <c r="A341" s="4" t="s">
        <v>994</v>
      </c>
      <c r="B341" s="4"/>
      <c r="C341" s="5">
        <v>43128.624000000003</v>
      </c>
      <c r="D341" s="5"/>
      <c r="E341" s="48">
        <f t="shared" ref="E341:E404" si="48">+(C341-C$7)/C$8</f>
        <v>-6592.9606550312783</v>
      </c>
      <c r="F341" s="48">
        <f t="shared" ref="F341:F404" si="49">ROUND(2*E341,0)/2</f>
        <v>-6593</v>
      </c>
      <c r="G341" s="48">
        <f t="shared" si="43"/>
        <v>5.378031000145711E-2</v>
      </c>
      <c r="I341" s="48">
        <f t="shared" si="46"/>
        <v>5.378031000145711E-2</v>
      </c>
      <c r="Q341" s="100">
        <f t="shared" ref="Q341:Q404" si="50">+C341-15018.5</f>
        <v>28110.124000000003</v>
      </c>
      <c r="S341" s="53">
        <f t="shared" si="47"/>
        <v>0.1</v>
      </c>
      <c r="AA341" s="48" t="s">
        <v>997</v>
      </c>
      <c r="AB341" s="48">
        <v>16</v>
      </c>
      <c r="AD341" s="48" t="s">
        <v>1000</v>
      </c>
      <c r="AF341" s="48" t="s">
        <v>995</v>
      </c>
    </row>
    <row r="342" spans="1:32" ht="12.95" customHeight="1" x14ac:dyDescent="0.2">
      <c r="A342" s="4" t="s">
        <v>1008</v>
      </c>
      <c r="B342" s="4"/>
      <c r="C342" s="5">
        <v>43157.324000000001</v>
      </c>
      <c r="D342" s="5"/>
      <c r="E342" s="48">
        <f t="shared" si="48"/>
        <v>-6571.9641118304571</v>
      </c>
      <c r="F342" s="48">
        <f t="shared" si="49"/>
        <v>-6572</v>
      </c>
      <c r="G342" s="48">
        <f t="shared" si="43"/>
        <v>4.9055240000598133E-2</v>
      </c>
      <c r="I342" s="48">
        <f t="shared" si="46"/>
        <v>4.9055240000598133E-2</v>
      </c>
      <c r="Q342" s="100">
        <f t="shared" si="50"/>
        <v>28138.824000000001</v>
      </c>
      <c r="S342" s="53">
        <f t="shared" si="47"/>
        <v>0.1</v>
      </c>
      <c r="AB342" s="48">
        <v>9</v>
      </c>
      <c r="AD342" s="48" t="s">
        <v>967</v>
      </c>
      <c r="AF342" s="48" t="s">
        <v>962</v>
      </c>
    </row>
    <row r="343" spans="1:32" ht="12.95" customHeight="1" x14ac:dyDescent="0.2">
      <c r="A343" s="4" t="s">
        <v>1008</v>
      </c>
      <c r="B343" s="4"/>
      <c r="C343" s="5">
        <v>43168.266000000003</v>
      </c>
      <c r="D343" s="5"/>
      <c r="E343" s="48">
        <f t="shared" si="48"/>
        <v>-6563.9590882867824</v>
      </c>
      <c r="F343" s="48">
        <f t="shared" si="49"/>
        <v>-6564</v>
      </c>
      <c r="G343" s="48">
        <f t="shared" si="43"/>
        <v>5.5921880004461855E-2</v>
      </c>
      <c r="I343" s="48">
        <f t="shared" si="46"/>
        <v>5.5921880004461855E-2</v>
      </c>
      <c r="Q343" s="100">
        <f t="shared" si="50"/>
        <v>28149.766000000003</v>
      </c>
      <c r="S343" s="53">
        <f t="shared" si="47"/>
        <v>0.1</v>
      </c>
      <c r="AB343" s="48">
        <v>8</v>
      </c>
      <c r="AD343" s="48" t="s">
        <v>960</v>
      </c>
      <c r="AF343" s="48" t="s">
        <v>962</v>
      </c>
    </row>
    <row r="344" spans="1:32" ht="12.95" customHeight="1" x14ac:dyDescent="0.2">
      <c r="A344" s="98" t="s">
        <v>2083</v>
      </c>
      <c r="B344" s="99" t="s">
        <v>1142</v>
      </c>
      <c r="C344" s="98">
        <v>43254.387999999999</v>
      </c>
      <c r="D344" s="98" t="s">
        <v>1190</v>
      </c>
      <c r="E344" s="4">
        <f t="shared" si="48"/>
        <v>-6500.9533637731529</v>
      </c>
      <c r="F344" s="48">
        <f t="shared" si="49"/>
        <v>-6501</v>
      </c>
      <c r="G344" s="48">
        <f t="shared" ref="G344:G407" si="51">+C344-(C$7+F344*C$8)</f>
        <v>6.3746669999090955E-2</v>
      </c>
      <c r="I344" s="48">
        <f t="shared" si="46"/>
        <v>6.3746669999090955E-2</v>
      </c>
      <c r="Q344" s="100">
        <f t="shared" si="50"/>
        <v>28235.887999999999</v>
      </c>
      <c r="S344" s="53">
        <f t="shared" si="47"/>
        <v>0.1</v>
      </c>
    </row>
    <row r="345" spans="1:32" ht="12.95" customHeight="1" x14ac:dyDescent="0.2">
      <c r="A345" s="4" t="s">
        <v>994</v>
      </c>
      <c r="B345" s="4"/>
      <c r="C345" s="5">
        <v>43374.667000000001</v>
      </c>
      <c r="D345" s="5"/>
      <c r="E345" s="48">
        <f t="shared" si="48"/>
        <v>-6412.9588265030543</v>
      </c>
      <c r="F345" s="48">
        <f t="shared" si="49"/>
        <v>-6413</v>
      </c>
      <c r="G345" s="48">
        <f t="shared" si="51"/>
        <v>5.627970999921672E-2</v>
      </c>
      <c r="I345" s="48">
        <f t="shared" si="46"/>
        <v>5.627970999921672E-2</v>
      </c>
      <c r="Q345" s="100">
        <f t="shared" si="50"/>
        <v>28356.167000000001</v>
      </c>
      <c r="S345" s="53">
        <f t="shared" si="47"/>
        <v>0.1</v>
      </c>
      <c r="AA345" s="48" t="s">
        <v>997</v>
      </c>
      <c r="AB345" s="48">
        <v>13</v>
      </c>
      <c r="AD345" s="48" t="s">
        <v>1000</v>
      </c>
      <c r="AF345" s="48" t="s">
        <v>995</v>
      </c>
    </row>
    <row r="346" spans="1:32" ht="12.95" customHeight="1" x14ac:dyDescent="0.2">
      <c r="A346" s="4" t="s">
        <v>1009</v>
      </c>
      <c r="B346" s="4"/>
      <c r="C346" s="5">
        <v>43385.593999999997</v>
      </c>
      <c r="D346" s="5"/>
      <c r="E346" s="48">
        <f t="shared" si="48"/>
        <v>-6404.964776762451</v>
      </c>
      <c r="F346" s="48">
        <f t="shared" si="49"/>
        <v>-6405</v>
      </c>
      <c r="G346" s="48">
        <f t="shared" si="51"/>
        <v>4.8146349996386562E-2</v>
      </c>
      <c r="I346" s="48">
        <f t="shared" si="46"/>
        <v>4.8146349996386562E-2</v>
      </c>
      <c r="Q346" s="100">
        <f t="shared" si="50"/>
        <v>28367.093999999997</v>
      </c>
      <c r="S346" s="53">
        <f t="shared" si="47"/>
        <v>0.1</v>
      </c>
      <c r="AB346" s="48">
        <v>10</v>
      </c>
      <c r="AD346" s="48" t="s">
        <v>967</v>
      </c>
      <c r="AF346" s="48" t="s">
        <v>962</v>
      </c>
    </row>
    <row r="347" spans="1:32" ht="12.95" customHeight="1" x14ac:dyDescent="0.2">
      <c r="A347" s="4" t="s">
        <v>1010</v>
      </c>
      <c r="B347" s="4"/>
      <c r="C347" s="5">
        <v>43400.633999999998</v>
      </c>
      <c r="D347" s="5"/>
      <c r="E347" s="48">
        <f t="shared" si="48"/>
        <v>-6393.9617102209741</v>
      </c>
      <c r="F347" s="48">
        <f t="shared" si="49"/>
        <v>-6394</v>
      </c>
      <c r="G347" s="48">
        <f t="shared" si="51"/>
        <v>5.2337979999720119E-2</v>
      </c>
      <c r="I347" s="48">
        <f t="shared" si="46"/>
        <v>5.2337979999720119E-2</v>
      </c>
      <c r="Q347" s="100">
        <f t="shared" si="50"/>
        <v>28382.133999999998</v>
      </c>
      <c r="S347" s="53">
        <f t="shared" si="47"/>
        <v>0.1</v>
      </c>
      <c r="AB347" s="48">
        <v>7</v>
      </c>
      <c r="AD347" s="48" t="s">
        <v>967</v>
      </c>
      <c r="AF347" s="48" t="s">
        <v>962</v>
      </c>
    </row>
    <row r="348" spans="1:32" ht="12.95" customHeight="1" x14ac:dyDescent="0.2">
      <c r="A348" s="98" t="s">
        <v>2083</v>
      </c>
      <c r="B348" s="99" t="s">
        <v>1142</v>
      </c>
      <c r="C348" s="98">
        <v>43403.391000000003</v>
      </c>
      <c r="D348" s="98" t="s">
        <v>1190</v>
      </c>
      <c r="E348" s="4">
        <f t="shared" si="48"/>
        <v>-6391.9447252173231</v>
      </c>
      <c r="F348" s="48">
        <f t="shared" si="49"/>
        <v>-6392</v>
      </c>
      <c r="G348" s="48">
        <f t="shared" si="51"/>
        <v>7.5554640003247187E-2</v>
      </c>
      <c r="I348" s="48">
        <f t="shared" si="46"/>
        <v>7.5554640003247187E-2</v>
      </c>
      <c r="Q348" s="100">
        <f t="shared" si="50"/>
        <v>28384.891000000003</v>
      </c>
      <c r="S348" s="53">
        <f t="shared" si="47"/>
        <v>0.1</v>
      </c>
    </row>
    <row r="349" spans="1:32" ht="12.95" customHeight="1" x14ac:dyDescent="0.2">
      <c r="A349" s="98" t="s">
        <v>2083</v>
      </c>
      <c r="B349" s="99" t="s">
        <v>1142</v>
      </c>
      <c r="C349" s="98">
        <v>43403.392</v>
      </c>
      <c r="D349" s="98" t="s">
        <v>1190</v>
      </c>
      <c r="E349" s="4">
        <f t="shared" si="48"/>
        <v>-6391.9439936304543</v>
      </c>
      <c r="F349" s="48">
        <f t="shared" si="49"/>
        <v>-6392</v>
      </c>
      <c r="G349" s="48">
        <f t="shared" si="51"/>
        <v>7.6554639999812935E-2</v>
      </c>
      <c r="I349" s="48">
        <f t="shared" si="46"/>
        <v>7.6554639999812935E-2</v>
      </c>
      <c r="Q349" s="100">
        <f t="shared" si="50"/>
        <v>28384.892</v>
      </c>
      <c r="S349" s="53">
        <f t="shared" si="47"/>
        <v>0.1</v>
      </c>
    </row>
    <row r="350" spans="1:32" ht="12.95" customHeight="1" x14ac:dyDescent="0.2">
      <c r="A350" s="98" t="s">
        <v>2083</v>
      </c>
      <c r="B350" s="99" t="s">
        <v>1142</v>
      </c>
      <c r="C350" s="98">
        <v>43403.396000000001</v>
      </c>
      <c r="D350" s="98" t="s">
        <v>1190</v>
      </c>
      <c r="E350" s="4">
        <f t="shared" si="48"/>
        <v>-6391.941067282969</v>
      </c>
      <c r="F350" s="48">
        <f t="shared" si="49"/>
        <v>-6392</v>
      </c>
      <c r="G350" s="48">
        <f t="shared" si="51"/>
        <v>8.0554640000627842E-2</v>
      </c>
      <c r="I350" s="48">
        <f t="shared" si="46"/>
        <v>8.0554640000627842E-2</v>
      </c>
      <c r="Q350" s="100">
        <f t="shared" si="50"/>
        <v>28384.896000000001</v>
      </c>
      <c r="S350" s="53">
        <f t="shared" si="47"/>
        <v>0.1</v>
      </c>
    </row>
    <row r="351" spans="1:32" ht="12.95" customHeight="1" x14ac:dyDescent="0.2">
      <c r="A351" s="4" t="s">
        <v>994</v>
      </c>
      <c r="B351" s="4"/>
      <c r="C351" s="5">
        <v>43404.731</v>
      </c>
      <c r="D351" s="5"/>
      <c r="E351" s="48">
        <f t="shared" si="48"/>
        <v>-6390.9643988100397</v>
      </c>
      <c r="F351" s="48">
        <f t="shared" si="49"/>
        <v>-6391</v>
      </c>
      <c r="G351" s="48">
        <f t="shared" si="51"/>
        <v>4.8662970002624206E-2</v>
      </c>
      <c r="I351" s="48">
        <f t="shared" si="46"/>
        <v>4.8662970002624206E-2</v>
      </c>
      <c r="Q351" s="100">
        <f t="shared" si="50"/>
        <v>28386.231</v>
      </c>
      <c r="S351" s="53">
        <f t="shared" si="47"/>
        <v>0.1</v>
      </c>
      <c r="AA351" s="48" t="s">
        <v>997</v>
      </c>
      <c r="AB351" s="48">
        <v>8</v>
      </c>
      <c r="AD351" s="48" t="s">
        <v>1000</v>
      </c>
      <c r="AF351" s="48" t="s">
        <v>995</v>
      </c>
    </row>
    <row r="352" spans="1:32" ht="12.95" customHeight="1" x14ac:dyDescent="0.2">
      <c r="A352" s="4" t="s">
        <v>1010</v>
      </c>
      <c r="B352" s="4"/>
      <c r="C352" s="5">
        <v>43429.341</v>
      </c>
      <c r="D352" s="5"/>
      <c r="E352" s="48">
        <f t="shared" si="48"/>
        <v>-6372.9600459120511</v>
      </c>
      <c r="F352" s="48">
        <f t="shared" si="49"/>
        <v>-6373</v>
      </c>
      <c r="G352" s="48">
        <f t="shared" si="51"/>
        <v>5.461290999664925E-2</v>
      </c>
      <c r="I352" s="48">
        <f t="shared" si="46"/>
        <v>5.461290999664925E-2</v>
      </c>
      <c r="Q352" s="100">
        <f t="shared" si="50"/>
        <v>28410.841</v>
      </c>
      <c r="S352" s="53">
        <f t="shared" si="47"/>
        <v>0.1</v>
      </c>
      <c r="AB352" s="48">
        <v>7</v>
      </c>
      <c r="AD352" s="48" t="s">
        <v>960</v>
      </c>
      <c r="AF352" s="48" t="s">
        <v>962</v>
      </c>
    </row>
    <row r="353" spans="1:32" ht="12.95" customHeight="1" x14ac:dyDescent="0.2">
      <c r="A353" s="4" t="s">
        <v>994</v>
      </c>
      <c r="B353" s="4"/>
      <c r="C353" s="5">
        <v>43452.58</v>
      </c>
      <c r="D353" s="5"/>
      <c r="E353" s="48">
        <f t="shared" si="48"/>
        <v>-6355.9586986143531</v>
      </c>
      <c r="F353" s="48">
        <f t="shared" si="49"/>
        <v>-6356</v>
      </c>
      <c r="G353" s="48">
        <f t="shared" si="51"/>
        <v>5.6454520003171638E-2</v>
      </c>
      <c r="I353" s="48">
        <f t="shared" si="46"/>
        <v>5.6454520003171638E-2</v>
      </c>
      <c r="Q353" s="100">
        <f t="shared" si="50"/>
        <v>28434.080000000002</v>
      </c>
      <c r="S353" s="53">
        <f t="shared" si="47"/>
        <v>0.1</v>
      </c>
      <c r="AA353" s="48" t="s">
        <v>997</v>
      </c>
      <c r="AB353" s="48">
        <v>14</v>
      </c>
      <c r="AD353" s="48" t="s">
        <v>998</v>
      </c>
      <c r="AF353" s="48" t="s">
        <v>995</v>
      </c>
    </row>
    <row r="354" spans="1:32" ht="12.95" customHeight="1" x14ac:dyDescent="0.2">
      <c r="A354" s="98" t="s">
        <v>2083</v>
      </c>
      <c r="B354" s="99" t="s">
        <v>1142</v>
      </c>
      <c r="C354" s="98">
        <v>43455.311999999998</v>
      </c>
      <c r="D354" s="98" t="s">
        <v>1190</v>
      </c>
      <c r="E354" s="4">
        <f t="shared" si="48"/>
        <v>-6353.9600032824865</v>
      </c>
      <c r="F354" s="48">
        <f t="shared" si="49"/>
        <v>-6354</v>
      </c>
      <c r="G354" s="48">
        <f t="shared" si="51"/>
        <v>5.4671179997967556E-2</v>
      </c>
      <c r="I354" s="48">
        <f t="shared" si="46"/>
        <v>5.4671179997967556E-2</v>
      </c>
      <c r="Q354" s="100">
        <f t="shared" si="50"/>
        <v>28436.811999999998</v>
      </c>
      <c r="S354" s="53">
        <f t="shared" si="47"/>
        <v>0.1</v>
      </c>
    </row>
    <row r="355" spans="1:32" ht="12.95" customHeight="1" x14ac:dyDescent="0.2">
      <c r="A355" s="98" t="s">
        <v>2083</v>
      </c>
      <c r="B355" s="99" t="s">
        <v>1142</v>
      </c>
      <c r="C355" s="98">
        <v>43455.313000000002</v>
      </c>
      <c r="D355" s="98" t="s">
        <v>1190</v>
      </c>
      <c r="E355" s="4">
        <f t="shared" si="48"/>
        <v>-6353.9592716956122</v>
      </c>
      <c r="F355" s="48">
        <f t="shared" si="49"/>
        <v>-6354</v>
      </c>
      <c r="G355" s="48">
        <f t="shared" si="51"/>
        <v>5.5671180001809262E-2</v>
      </c>
      <c r="I355" s="48">
        <f t="shared" si="46"/>
        <v>5.5671180001809262E-2</v>
      </c>
      <c r="Q355" s="100">
        <f t="shared" si="50"/>
        <v>28436.813000000002</v>
      </c>
      <c r="S355" s="53">
        <f t="shared" si="47"/>
        <v>0.1</v>
      </c>
    </row>
    <row r="356" spans="1:32" ht="12.95" customHeight="1" x14ac:dyDescent="0.2">
      <c r="A356" s="4" t="s">
        <v>1010</v>
      </c>
      <c r="B356" s="4"/>
      <c r="C356" s="5">
        <v>43459.406999999999</v>
      </c>
      <c r="D356" s="5"/>
      <c r="E356" s="48">
        <f t="shared" si="48"/>
        <v>-6350.9641550452943</v>
      </c>
      <c r="F356" s="48">
        <f t="shared" si="49"/>
        <v>-6351</v>
      </c>
      <c r="G356" s="48">
        <f t="shared" si="51"/>
        <v>4.899617000046419E-2</v>
      </c>
      <c r="I356" s="48">
        <f t="shared" si="46"/>
        <v>4.899617000046419E-2</v>
      </c>
      <c r="Q356" s="100">
        <f t="shared" si="50"/>
        <v>28440.906999999999</v>
      </c>
      <c r="S356" s="53">
        <f t="shared" si="47"/>
        <v>0.1</v>
      </c>
      <c r="AB356" s="48">
        <v>7</v>
      </c>
      <c r="AD356" s="48" t="s">
        <v>960</v>
      </c>
      <c r="AF356" s="48" t="s">
        <v>962</v>
      </c>
    </row>
    <row r="357" spans="1:32" ht="12.95" customHeight="1" x14ac:dyDescent="0.2">
      <c r="A357" s="4" t="s">
        <v>1011</v>
      </c>
      <c r="B357" s="4"/>
      <c r="C357" s="5">
        <v>43492.214</v>
      </c>
      <c r="D357" s="5"/>
      <c r="E357" s="48">
        <f t="shared" si="48"/>
        <v>-6326.9629845648269</v>
      </c>
      <c r="F357" s="48">
        <f t="shared" si="49"/>
        <v>-6327</v>
      </c>
      <c r="G357" s="48">
        <f t="shared" si="51"/>
        <v>5.059608999727061E-2</v>
      </c>
      <c r="I357" s="48">
        <f t="shared" si="46"/>
        <v>5.059608999727061E-2</v>
      </c>
      <c r="Q357" s="100">
        <f t="shared" si="50"/>
        <v>28473.714</v>
      </c>
      <c r="S357" s="53">
        <f t="shared" si="47"/>
        <v>0.1</v>
      </c>
      <c r="AB357" s="48">
        <v>10</v>
      </c>
      <c r="AD357" s="48" t="s">
        <v>967</v>
      </c>
      <c r="AF357" s="48" t="s">
        <v>962</v>
      </c>
    </row>
    <row r="358" spans="1:32" ht="12.95" customHeight="1" x14ac:dyDescent="0.2">
      <c r="A358" s="4" t="s">
        <v>994</v>
      </c>
      <c r="B358" s="4"/>
      <c r="C358" s="5">
        <v>43493.578999999998</v>
      </c>
      <c r="D358" s="5"/>
      <c r="E358" s="48">
        <f t="shared" si="48"/>
        <v>-6325.9643684857656</v>
      </c>
      <c r="F358" s="48">
        <f t="shared" si="49"/>
        <v>-6326</v>
      </c>
      <c r="G358" s="48">
        <f t="shared" si="51"/>
        <v>4.8704419998102821E-2</v>
      </c>
      <c r="I358" s="48">
        <f t="shared" si="46"/>
        <v>4.8704419998102821E-2</v>
      </c>
      <c r="Q358" s="100">
        <f t="shared" si="50"/>
        <v>28475.078999999998</v>
      </c>
      <c r="S358" s="53">
        <f t="shared" si="47"/>
        <v>0.1</v>
      </c>
      <c r="AA358" s="48" t="s">
        <v>997</v>
      </c>
      <c r="AB358" s="48">
        <v>14</v>
      </c>
      <c r="AD358" s="48" t="s">
        <v>1000</v>
      </c>
      <c r="AF358" s="48" t="s">
        <v>995</v>
      </c>
    </row>
    <row r="359" spans="1:32" ht="12.95" customHeight="1" x14ac:dyDescent="0.2">
      <c r="A359" s="4" t="s">
        <v>994</v>
      </c>
      <c r="B359" s="4"/>
      <c r="C359" s="5">
        <v>43512.716999999997</v>
      </c>
      <c r="D359" s="5"/>
      <c r="E359" s="48">
        <f t="shared" si="48"/>
        <v>-6311.9632589464854</v>
      </c>
      <c r="F359" s="48">
        <f t="shared" si="49"/>
        <v>-6312</v>
      </c>
      <c r="G359" s="48">
        <f t="shared" si="51"/>
        <v>5.0221039993630257E-2</v>
      </c>
      <c r="I359" s="48">
        <f t="shared" si="46"/>
        <v>5.0221039993630257E-2</v>
      </c>
      <c r="Q359" s="100">
        <f t="shared" si="50"/>
        <v>28494.216999999997</v>
      </c>
      <c r="S359" s="53">
        <f t="shared" si="47"/>
        <v>0.1</v>
      </c>
      <c r="AA359" s="48" t="s">
        <v>997</v>
      </c>
      <c r="AB359" s="48">
        <v>9</v>
      </c>
      <c r="AD359" s="48" t="s">
        <v>1000</v>
      </c>
      <c r="AF359" s="48" t="s">
        <v>995</v>
      </c>
    </row>
    <row r="360" spans="1:32" ht="12.95" customHeight="1" x14ac:dyDescent="0.2">
      <c r="A360" s="4" t="s">
        <v>1011</v>
      </c>
      <c r="B360" s="4"/>
      <c r="C360" s="5">
        <v>43552.355000000003</v>
      </c>
      <c r="D360" s="5"/>
      <c r="E360" s="48">
        <f t="shared" si="48"/>
        <v>-6282.9646185494694</v>
      </c>
      <c r="F360" s="48">
        <f t="shared" si="49"/>
        <v>-6283</v>
      </c>
      <c r="G360" s="48">
        <f t="shared" si="51"/>
        <v>4.8362610003096052E-2</v>
      </c>
      <c r="I360" s="48">
        <f t="shared" si="46"/>
        <v>4.8362610003096052E-2</v>
      </c>
      <c r="Q360" s="100">
        <f t="shared" si="50"/>
        <v>28533.855000000003</v>
      </c>
      <c r="S360" s="53">
        <f t="shared" si="47"/>
        <v>0.1</v>
      </c>
      <c r="AB360" s="48">
        <v>10</v>
      </c>
      <c r="AD360" s="48" t="s">
        <v>967</v>
      </c>
      <c r="AF360" s="48" t="s">
        <v>962</v>
      </c>
    </row>
    <row r="361" spans="1:32" ht="12.95" customHeight="1" x14ac:dyDescent="0.2">
      <c r="A361" s="4" t="s">
        <v>1012</v>
      </c>
      <c r="B361" s="4"/>
      <c r="C361" s="5">
        <v>43705.442000000003</v>
      </c>
      <c r="D361" s="5"/>
      <c r="E361" s="48">
        <f t="shared" si="48"/>
        <v>-6170.9681792120355</v>
      </c>
      <c r="F361" s="48">
        <f t="shared" si="49"/>
        <v>-6171</v>
      </c>
      <c r="G361" s="48">
        <f t="shared" si="51"/>
        <v>4.3495570003869943E-2</v>
      </c>
      <c r="I361" s="48">
        <f t="shared" si="46"/>
        <v>4.3495570003869943E-2</v>
      </c>
      <c r="Q361" s="100">
        <f t="shared" si="50"/>
        <v>28686.942000000003</v>
      </c>
      <c r="S361" s="53">
        <f t="shared" si="47"/>
        <v>0.1</v>
      </c>
      <c r="AB361" s="48">
        <v>8</v>
      </c>
      <c r="AD361" s="48" t="s">
        <v>960</v>
      </c>
      <c r="AF361" s="48" t="s">
        <v>962</v>
      </c>
    </row>
    <row r="362" spans="1:32" ht="12.95" customHeight="1" x14ac:dyDescent="0.2">
      <c r="A362" s="4" t="s">
        <v>994</v>
      </c>
      <c r="B362" s="4"/>
      <c r="C362" s="5">
        <v>43717.748</v>
      </c>
      <c r="D362" s="5"/>
      <c r="E362" s="48">
        <f t="shared" si="48"/>
        <v>-6161.9652711761728</v>
      </c>
      <c r="F362" s="48">
        <f t="shared" si="49"/>
        <v>-6162</v>
      </c>
      <c r="G362" s="48">
        <f t="shared" si="51"/>
        <v>4.7470539997448213E-2</v>
      </c>
      <c r="I362" s="48">
        <f t="shared" si="46"/>
        <v>4.7470539997448213E-2</v>
      </c>
      <c r="Q362" s="100">
        <f t="shared" si="50"/>
        <v>28699.248</v>
      </c>
      <c r="S362" s="53">
        <f t="shared" si="47"/>
        <v>0.1</v>
      </c>
      <c r="AA362" s="48" t="s">
        <v>997</v>
      </c>
      <c r="AB362" s="48">
        <v>11</v>
      </c>
      <c r="AD362" s="48" t="s">
        <v>1000</v>
      </c>
      <c r="AF362" s="48" t="s">
        <v>995</v>
      </c>
    </row>
    <row r="363" spans="1:32" ht="12.95" customHeight="1" x14ac:dyDescent="0.2">
      <c r="A363" s="4" t="s">
        <v>1012</v>
      </c>
      <c r="B363" s="4"/>
      <c r="C363" s="5">
        <v>43742.353999999999</v>
      </c>
      <c r="D363" s="5"/>
      <c r="E363" s="48">
        <f t="shared" si="48"/>
        <v>-6143.9638446256695</v>
      </c>
      <c r="F363" s="48">
        <f t="shared" si="49"/>
        <v>-6144</v>
      </c>
      <c r="G363" s="48">
        <f t="shared" si="51"/>
        <v>4.9420479997934308E-2</v>
      </c>
      <c r="I363" s="48">
        <f t="shared" si="46"/>
        <v>4.9420479997934308E-2</v>
      </c>
      <c r="Q363" s="100">
        <f t="shared" si="50"/>
        <v>28723.853999999999</v>
      </c>
      <c r="S363" s="53">
        <f t="shared" si="47"/>
        <v>0.1</v>
      </c>
      <c r="AB363" s="48">
        <v>8</v>
      </c>
      <c r="AD363" s="48" t="s">
        <v>967</v>
      </c>
      <c r="AF363" s="48" t="s">
        <v>962</v>
      </c>
    </row>
    <row r="364" spans="1:32" ht="12.95" customHeight="1" x14ac:dyDescent="0.2">
      <c r="A364" s="4" t="s">
        <v>994</v>
      </c>
      <c r="B364" s="4"/>
      <c r="C364" s="5">
        <v>43754.646999999997</v>
      </c>
      <c r="D364" s="5"/>
      <c r="E364" s="48">
        <f t="shared" si="48"/>
        <v>-6134.9704472191306</v>
      </c>
      <c r="F364" s="48">
        <f t="shared" si="49"/>
        <v>-6135</v>
      </c>
      <c r="G364" s="48">
        <f t="shared" si="51"/>
        <v>4.0395449992502108E-2</v>
      </c>
      <c r="I364" s="48">
        <f t="shared" si="46"/>
        <v>4.0395449992502108E-2</v>
      </c>
      <c r="Q364" s="100">
        <f t="shared" si="50"/>
        <v>28736.146999999997</v>
      </c>
      <c r="S364" s="53">
        <f t="shared" si="47"/>
        <v>0.1</v>
      </c>
      <c r="AA364" s="48" t="s">
        <v>997</v>
      </c>
      <c r="AB364" s="48">
        <v>11</v>
      </c>
      <c r="AD364" s="48" t="s">
        <v>1000</v>
      </c>
      <c r="AF364" s="48" t="s">
        <v>995</v>
      </c>
    </row>
    <row r="365" spans="1:32" ht="12.95" customHeight="1" x14ac:dyDescent="0.2">
      <c r="A365" s="4" t="s">
        <v>1013</v>
      </c>
      <c r="B365" s="4"/>
      <c r="C365" s="5">
        <v>43754.656000000003</v>
      </c>
      <c r="D365" s="5"/>
      <c r="E365" s="48">
        <f t="shared" si="48"/>
        <v>-6134.9638629372866</v>
      </c>
      <c r="F365" s="48">
        <f t="shared" si="49"/>
        <v>-6135</v>
      </c>
      <c r="G365" s="48">
        <f t="shared" si="51"/>
        <v>4.9395449997973628E-2</v>
      </c>
      <c r="I365" s="48">
        <f t="shared" si="46"/>
        <v>4.9395449997973628E-2</v>
      </c>
      <c r="Q365" s="100">
        <f t="shared" si="50"/>
        <v>28736.156000000003</v>
      </c>
      <c r="S365" s="53">
        <f t="shared" si="47"/>
        <v>0.1</v>
      </c>
      <c r="AB365" s="48">
        <v>6</v>
      </c>
      <c r="AD365" s="48" t="s">
        <v>967</v>
      </c>
      <c r="AF365" s="48" t="s">
        <v>962</v>
      </c>
    </row>
    <row r="366" spans="1:32" ht="12.95" customHeight="1" x14ac:dyDescent="0.2">
      <c r="A366" s="4" t="s">
        <v>1013</v>
      </c>
      <c r="B366" s="4"/>
      <c r="C366" s="5">
        <v>43772.425999999999</v>
      </c>
      <c r="D366" s="5"/>
      <c r="E366" s="48">
        <f t="shared" si="48"/>
        <v>-6121.9635642376852</v>
      </c>
      <c r="F366" s="48">
        <f t="shared" si="49"/>
        <v>-6122</v>
      </c>
      <c r="G366" s="48">
        <f t="shared" si="51"/>
        <v>4.9803740002971608E-2</v>
      </c>
      <c r="I366" s="48">
        <f t="shared" si="46"/>
        <v>4.9803740002971608E-2</v>
      </c>
      <c r="Q366" s="100">
        <f t="shared" si="50"/>
        <v>28753.925999999999</v>
      </c>
      <c r="S366" s="53">
        <f t="shared" si="47"/>
        <v>0.1</v>
      </c>
      <c r="AB366" s="48">
        <v>8</v>
      </c>
      <c r="AD366" s="48" t="s">
        <v>960</v>
      </c>
      <c r="AF366" s="48" t="s">
        <v>962</v>
      </c>
    </row>
    <row r="367" spans="1:32" ht="12.95" customHeight="1" x14ac:dyDescent="0.2">
      <c r="A367" s="4" t="s">
        <v>994</v>
      </c>
      <c r="B367" s="4"/>
      <c r="C367" s="5">
        <v>43780.627</v>
      </c>
      <c r="D367" s="5"/>
      <c r="E367" s="48">
        <f t="shared" si="48"/>
        <v>-6115.9638203077211</v>
      </c>
      <c r="F367" s="48">
        <f t="shared" si="49"/>
        <v>-6116</v>
      </c>
      <c r="G367" s="48">
        <f t="shared" si="51"/>
        <v>4.9453719999291934E-2</v>
      </c>
      <c r="I367" s="48">
        <f t="shared" si="46"/>
        <v>4.9453719999291934E-2</v>
      </c>
      <c r="Q367" s="100">
        <f t="shared" si="50"/>
        <v>28762.127</v>
      </c>
      <c r="S367" s="53">
        <f t="shared" si="47"/>
        <v>0.1</v>
      </c>
      <c r="AA367" s="48" t="s">
        <v>997</v>
      </c>
      <c r="AB367" s="48">
        <v>11</v>
      </c>
      <c r="AD367" s="48" t="s">
        <v>1000</v>
      </c>
      <c r="AF367" s="48" t="s">
        <v>995</v>
      </c>
    </row>
    <row r="368" spans="1:32" ht="12.95" customHeight="1" x14ac:dyDescent="0.2">
      <c r="A368" s="4" t="s">
        <v>994</v>
      </c>
      <c r="B368" s="4"/>
      <c r="C368" s="5">
        <v>43784.724000000002</v>
      </c>
      <c r="D368" s="5"/>
      <c r="E368" s="48">
        <f t="shared" si="48"/>
        <v>-6112.9665088967868</v>
      </c>
      <c r="F368" s="48">
        <f t="shared" si="49"/>
        <v>-6113</v>
      </c>
      <c r="G368" s="48">
        <f t="shared" si="51"/>
        <v>4.5778710002196021E-2</v>
      </c>
      <c r="I368" s="48">
        <f t="shared" si="46"/>
        <v>4.5778710002196021E-2</v>
      </c>
      <c r="Q368" s="100">
        <f t="shared" si="50"/>
        <v>28766.224000000002</v>
      </c>
      <c r="S368" s="53">
        <f t="shared" si="47"/>
        <v>0.1</v>
      </c>
      <c r="AA368" s="48" t="s">
        <v>997</v>
      </c>
      <c r="AB368" s="48">
        <v>11</v>
      </c>
      <c r="AD368" s="48" t="s">
        <v>1000</v>
      </c>
      <c r="AF368" s="48" t="s">
        <v>995</v>
      </c>
    </row>
    <row r="369" spans="1:32" ht="12.95" customHeight="1" x14ac:dyDescent="0.2">
      <c r="A369" s="4" t="s">
        <v>994</v>
      </c>
      <c r="B369" s="4"/>
      <c r="C369" s="5">
        <v>43791.561999999998</v>
      </c>
      <c r="D369" s="5"/>
      <c r="E369" s="48">
        <f t="shared" si="48"/>
        <v>-6107.9639178721482</v>
      </c>
      <c r="F369" s="48">
        <f t="shared" si="49"/>
        <v>-6108</v>
      </c>
      <c r="G369" s="48">
        <f t="shared" si="51"/>
        <v>4.932035999809159E-2</v>
      </c>
      <c r="I369" s="48">
        <f t="shared" si="46"/>
        <v>4.932035999809159E-2</v>
      </c>
      <c r="Q369" s="100">
        <f t="shared" si="50"/>
        <v>28773.061999999998</v>
      </c>
      <c r="S369" s="53">
        <f t="shared" si="47"/>
        <v>0.1</v>
      </c>
      <c r="AA369" s="48" t="s">
        <v>997</v>
      </c>
      <c r="AB369" s="48">
        <v>10</v>
      </c>
      <c r="AD369" s="48" t="s">
        <v>1000</v>
      </c>
      <c r="AF369" s="48" t="s">
        <v>995</v>
      </c>
    </row>
    <row r="370" spans="1:32" ht="12.95" customHeight="1" x14ac:dyDescent="0.2">
      <c r="A370" s="98" t="s">
        <v>2149</v>
      </c>
      <c r="B370" s="99" t="s">
        <v>1142</v>
      </c>
      <c r="C370" s="98">
        <v>43794.294999999998</v>
      </c>
      <c r="D370" s="98" t="s">
        <v>1190</v>
      </c>
      <c r="E370" s="4">
        <f t="shared" si="48"/>
        <v>-6105.9644909534072</v>
      </c>
      <c r="F370" s="48">
        <f t="shared" si="49"/>
        <v>-6106</v>
      </c>
      <c r="G370" s="48">
        <f t="shared" si="51"/>
        <v>4.8537019996729214E-2</v>
      </c>
      <c r="I370" s="48">
        <f t="shared" si="46"/>
        <v>4.8537019996729214E-2</v>
      </c>
      <c r="Q370" s="100">
        <f t="shared" si="50"/>
        <v>28775.794999999998</v>
      </c>
      <c r="S370" s="53">
        <f t="shared" si="47"/>
        <v>0.1</v>
      </c>
    </row>
    <row r="371" spans="1:32" ht="12.95" customHeight="1" x14ac:dyDescent="0.2">
      <c r="A371" s="4" t="s">
        <v>994</v>
      </c>
      <c r="B371" s="4"/>
      <c r="C371" s="5">
        <v>43832.563000000002</v>
      </c>
      <c r="D371" s="5"/>
      <c r="E371" s="48">
        <f t="shared" si="48"/>
        <v>-6077.9681245698121</v>
      </c>
      <c r="F371" s="48">
        <f t="shared" si="49"/>
        <v>-6078</v>
      </c>
      <c r="G371" s="48">
        <f t="shared" si="51"/>
        <v>4.3570260000706185E-2</v>
      </c>
      <c r="I371" s="48">
        <f t="shared" si="46"/>
        <v>4.3570260000706185E-2</v>
      </c>
      <c r="Q371" s="100">
        <f t="shared" si="50"/>
        <v>28814.063000000002</v>
      </c>
      <c r="S371" s="53">
        <f t="shared" si="47"/>
        <v>0.1</v>
      </c>
      <c r="AA371" s="48" t="s">
        <v>997</v>
      </c>
      <c r="AB371" s="48">
        <v>13</v>
      </c>
      <c r="AD371" s="48" t="s">
        <v>1000</v>
      </c>
      <c r="AF371" s="48" t="s">
        <v>995</v>
      </c>
    </row>
    <row r="372" spans="1:32" ht="12.95" customHeight="1" x14ac:dyDescent="0.2">
      <c r="A372" s="4" t="s">
        <v>1014</v>
      </c>
      <c r="B372" s="4"/>
      <c r="C372" s="5">
        <v>43835.298999999999</v>
      </c>
      <c r="D372" s="5"/>
      <c r="E372" s="48">
        <f t="shared" si="48"/>
        <v>-6075.966502890461</v>
      </c>
      <c r="F372" s="48">
        <f t="shared" si="49"/>
        <v>-6076</v>
      </c>
      <c r="G372" s="48">
        <f t="shared" si="51"/>
        <v>4.578691999631701E-2</v>
      </c>
      <c r="I372" s="48">
        <f t="shared" si="46"/>
        <v>4.578691999631701E-2</v>
      </c>
      <c r="Q372" s="100">
        <f t="shared" si="50"/>
        <v>28816.798999999999</v>
      </c>
      <c r="S372" s="53">
        <f t="shared" si="47"/>
        <v>0.1</v>
      </c>
      <c r="AB372" s="48">
        <v>8</v>
      </c>
      <c r="AD372" s="48" t="s">
        <v>960</v>
      </c>
      <c r="AF372" s="48" t="s">
        <v>962</v>
      </c>
    </row>
    <row r="373" spans="1:32" ht="12.95" customHeight="1" x14ac:dyDescent="0.2">
      <c r="A373" s="4" t="s">
        <v>1015</v>
      </c>
      <c r="B373" s="4"/>
      <c r="C373" s="5">
        <v>44074.508000000002</v>
      </c>
      <c r="D373" s="5"/>
      <c r="E373" s="48">
        <f t="shared" si="48"/>
        <v>-5900.9643390393912</v>
      </c>
      <c r="F373" s="48">
        <f t="shared" si="49"/>
        <v>-5901</v>
      </c>
      <c r="G373" s="48">
        <f t="shared" si="51"/>
        <v>4.874466999899596E-2</v>
      </c>
      <c r="I373" s="48">
        <f t="shared" si="46"/>
        <v>4.874466999899596E-2</v>
      </c>
      <c r="Q373" s="100">
        <f t="shared" si="50"/>
        <v>29056.008000000002</v>
      </c>
      <c r="S373" s="53">
        <f t="shared" si="47"/>
        <v>0.1</v>
      </c>
      <c r="AA373" s="48" t="s">
        <v>997</v>
      </c>
      <c r="AF373" s="48" t="s">
        <v>1016</v>
      </c>
    </row>
    <row r="374" spans="1:32" ht="12.95" customHeight="1" x14ac:dyDescent="0.2">
      <c r="A374" s="4" t="s">
        <v>1015</v>
      </c>
      <c r="B374" s="4"/>
      <c r="C374" s="5">
        <v>44074.512000000002</v>
      </c>
      <c r="D374" s="5"/>
      <c r="E374" s="48">
        <f t="shared" si="48"/>
        <v>-5900.9614126919059</v>
      </c>
      <c r="F374" s="48">
        <f t="shared" si="49"/>
        <v>-5901</v>
      </c>
      <c r="G374" s="48">
        <f t="shared" si="51"/>
        <v>5.2744669999810867E-2</v>
      </c>
      <c r="I374" s="48">
        <f t="shared" si="46"/>
        <v>5.2744669999810867E-2</v>
      </c>
      <c r="Q374" s="100">
        <f t="shared" si="50"/>
        <v>29056.012000000002</v>
      </c>
      <c r="S374" s="53">
        <f t="shared" si="47"/>
        <v>0.1</v>
      </c>
      <c r="AA374" s="48" t="s">
        <v>997</v>
      </c>
      <c r="AF374" s="48" t="s">
        <v>1016</v>
      </c>
    </row>
    <row r="375" spans="1:32" ht="12.95" customHeight="1" x14ac:dyDescent="0.2">
      <c r="A375" s="4" t="s">
        <v>994</v>
      </c>
      <c r="B375" s="4"/>
      <c r="C375" s="5">
        <v>44134.648000000001</v>
      </c>
      <c r="D375" s="5"/>
      <c r="E375" s="48">
        <f t="shared" si="48"/>
        <v>-5856.9667046109071</v>
      </c>
      <c r="F375" s="48">
        <f t="shared" si="49"/>
        <v>-5857</v>
      </c>
      <c r="G375" s="48">
        <f t="shared" si="51"/>
        <v>4.5511190000979695E-2</v>
      </c>
      <c r="I375" s="48">
        <f t="shared" si="46"/>
        <v>4.5511190000979695E-2</v>
      </c>
      <c r="Q375" s="100">
        <f t="shared" si="50"/>
        <v>29116.148000000001</v>
      </c>
      <c r="S375" s="53">
        <f t="shared" si="47"/>
        <v>0.1</v>
      </c>
      <c r="AA375" s="48" t="s">
        <v>997</v>
      </c>
      <c r="AB375" s="48">
        <v>13</v>
      </c>
      <c r="AD375" s="48" t="s">
        <v>1000</v>
      </c>
      <c r="AF375" s="48" t="s">
        <v>995</v>
      </c>
    </row>
    <row r="376" spans="1:32" ht="12.95" customHeight="1" x14ac:dyDescent="0.2">
      <c r="A376" s="4" t="s">
        <v>994</v>
      </c>
      <c r="B376" s="4"/>
      <c r="C376" s="5">
        <v>44160.616999999998</v>
      </c>
      <c r="D376" s="5"/>
      <c r="E376" s="48">
        <f t="shared" si="48"/>
        <v>-5837.9681251550846</v>
      </c>
      <c r="F376" s="48">
        <f t="shared" si="49"/>
        <v>-5838</v>
      </c>
      <c r="G376" s="48">
        <f t="shared" si="51"/>
        <v>4.356945999461459E-2</v>
      </c>
      <c r="I376" s="48">
        <f t="shared" si="46"/>
        <v>4.356945999461459E-2</v>
      </c>
      <c r="Q376" s="100">
        <f t="shared" si="50"/>
        <v>29142.116999999998</v>
      </c>
      <c r="S376" s="53">
        <f t="shared" si="47"/>
        <v>0.1</v>
      </c>
      <c r="AA376" s="48" t="s">
        <v>997</v>
      </c>
      <c r="AB376" s="48">
        <v>17</v>
      </c>
      <c r="AD376" s="48" t="s">
        <v>998</v>
      </c>
      <c r="AF376" s="48" t="s">
        <v>995</v>
      </c>
    </row>
    <row r="377" spans="1:32" ht="12.95" customHeight="1" x14ac:dyDescent="0.2">
      <c r="A377" s="4" t="s">
        <v>1015</v>
      </c>
      <c r="B377" s="4"/>
      <c r="C377" s="5">
        <v>44167.451000000001</v>
      </c>
      <c r="D377" s="5"/>
      <c r="E377" s="48">
        <f t="shared" si="48"/>
        <v>-5832.968460477925</v>
      </c>
      <c r="F377" s="48">
        <f t="shared" si="49"/>
        <v>-5833</v>
      </c>
      <c r="G377" s="48">
        <f t="shared" si="51"/>
        <v>4.3111109996971209E-2</v>
      </c>
      <c r="I377" s="48">
        <f t="shared" si="46"/>
        <v>4.3111109996971209E-2</v>
      </c>
      <c r="Q377" s="100">
        <f t="shared" si="50"/>
        <v>29148.951000000001</v>
      </c>
      <c r="S377" s="53">
        <f t="shared" si="47"/>
        <v>0.1</v>
      </c>
      <c r="AA377" s="48" t="s">
        <v>997</v>
      </c>
      <c r="AF377" s="48" t="s">
        <v>1016</v>
      </c>
    </row>
    <row r="378" spans="1:32" ht="12.95" customHeight="1" x14ac:dyDescent="0.2">
      <c r="A378" s="4" t="s">
        <v>1015</v>
      </c>
      <c r="B378" s="4"/>
      <c r="C378" s="5">
        <v>44167.453999999998</v>
      </c>
      <c r="D378" s="5"/>
      <c r="E378" s="48">
        <f t="shared" si="48"/>
        <v>-5832.9662657173139</v>
      </c>
      <c r="F378" s="48">
        <f t="shared" si="49"/>
        <v>-5833</v>
      </c>
      <c r="G378" s="48">
        <f t="shared" si="51"/>
        <v>4.611110999394441E-2</v>
      </c>
      <c r="I378" s="48">
        <f t="shared" si="46"/>
        <v>4.611110999394441E-2</v>
      </c>
      <c r="Q378" s="100">
        <f t="shared" si="50"/>
        <v>29148.953999999998</v>
      </c>
      <c r="S378" s="53">
        <f t="shared" si="47"/>
        <v>0.1</v>
      </c>
      <c r="AA378" s="48" t="s">
        <v>997</v>
      </c>
      <c r="AF378" s="48" t="s">
        <v>1016</v>
      </c>
    </row>
    <row r="379" spans="1:32" ht="12.95" customHeight="1" x14ac:dyDescent="0.2">
      <c r="A379" s="4" t="s">
        <v>1015</v>
      </c>
      <c r="B379" s="4"/>
      <c r="C379" s="5">
        <v>44167.455999999998</v>
      </c>
      <c r="D379" s="5"/>
      <c r="E379" s="48">
        <f t="shared" si="48"/>
        <v>-5832.9648025435717</v>
      </c>
      <c r="F379" s="48">
        <f t="shared" si="49"/>
        <v>-5833</v>
      </c>
      <c r="G379" s="48">
        <f t="shared" si="51"/>
        <v>4.8111109994351864E-2</v>
      </c>
      <c r="I379" s="48">
        <f t="shared" si="46"/>
        <v>4.8111109994351864E-2</v>
      </c>
      <c r="Q379" s="100">
        <f t="shared" si="50"/>
        <v>29148.955999999998</v>
      </c>
      <c r="S379" s="53">
        <f t="shared" si="47"/>
        <v>0.1</v>
      </c>
      <c r="AA379" s="48" t="s">
        <v>997</v>
      </c>
      <c r="AF379" s="48" t="s">
        <v>1016</v>
      </c>
    </row>
    <row r="380" spans="1:32" ht="12.95" customHeight="1" x14ac:dyDescent="0.2">
      <c r="A380" s="4" t="s">
        <v>1015</v>
      </c>
      <c r="B380" s="4"/>
      <c r="C380" s="5">
        <v>44167.455999999998</v>
      </c>
      <c r="D380" s="5"/>
      <c r="E380" s="48">
        <f t="shared" si="48"/>
        <v>-5832.9648025435717</v>
      </c>
      <c r="F380" s="48">
        <f t="shared" si="49"/>
        <v>-5833</v>
      </c>
      <c r="G380" s="48">
        <f t="shared" si="51"/>
        <v>4.8111109994351864E-2</v>
      </c>
      <c r="I380" s="48">
        <f t="shared" si="46"/>
        <v>4.8111109994351864E-2</v>
      </c>
      <c r="Q380" s="100">
        <f t="shared" si="50"/>
        <v>29148.955999999998</v>
      </c>
      <c r="S380" s="53">
        <f t="shared" si="47"/>
        <v>0.1</v>
      </c>
      <c r="AA380" s="48" t="s">
        <v>997</v>
      </c>
      <c r="AF380" s="48" t="s">
        <v>1016</v>
      </c>
    </row>
    <row r="381" spans="1:32" ht="12.95" customHeight="1" x14ac:dyDescent="0.2">
      <c r="A381" s="4" t="s">
        <v>1015</v>
      </c>
      <c r="B381" s="4"/>
      <c r="C381" s="106">
        <v>44167.457999999999</v>
      </c>
      <c r="D381" s="5"/>
      <c r="E381" s="48">
        <f t="shared" si="48"/>
        <v>-5832.9633393698286</v>
      </c>
      <c r="F381" s="48">
        <f t="shared" si="49"/>
        <v>-5833</v>
      </c>
      <c r="G381" s="48">
        <f t="shared" si="51"/>
        <v>5.0111109994759317E-2</v>
      </c>
      <c r="I381" s="48">
        <f t="shared" si="46"/>
        <v>5.0111109994759317E-2</v>
      </c>
      <c r="Q381" s="100">
        <f t="shared" si="50"/>
        <v>29148.957999999999</v>
      </c>
      <c r="S381" s="53">
        <f t="shared" si="47"/>
        <v>0.1</v>
      </c>
      <c r="AA381" s="48" t="s">
        <v>997</v>
      </c>
      <c r="AF381" s="48" t="s">
        <v>1016</v>
      </c>
    </row>
    <row r="382" spans="1:32" ht="12.95" customHeight="1" x14ac:dyDescent="0.2">
      <c r="A382" s="4" t="s">
        <v>1015</v>
      </c>
      <c r="B382" s="4"/>
      <c r="C382" s="5">
        <v>44167.457999999999</v>
      </c>
      <c r="D382" s="5"/>
      <c r="E382" s="48">
        <f t="shared" si="48"/>
        <v>-5832.9633393698286</v>
      </c>
      <c r="F382" s="48">
        <f t="shared" si="49"/>
        <v>-5833</v>
      </c>
      <c r="G382" s="48">
        <f t="shared" si="51"/>
        <v>5.0111109994759317E-2</v>
      </c>
      <c r="I382" s="48">
        <f t="shared" si="46"/>
        <v>5.0111109994759317E-2</v>
      </c>
      <c r="Q382" s="100">
        <f t="shared" si="50"/>
        <v>29148.957999999999</v>
      </c>
      <c r="S382" s="53">
        <f t="shared" si="47"/>
        <v>0.1</v>
      </c>
      <c r="AA382" s="48" t="s">
        <v>997</v>
      </c>
      <c r="AF382" s="48" t="s">
        <v>1016</v>
      </c>
    </row>
    <row r="383" spans="1:32" ht="12.95" customHeight="1" x14ac:dyDescent="0.2">
      <c r="A383" s="4" t="s">
        <v>1015</v>
      </c>
      <c r="B383" s="4"/>
      <c r="C383" s="5">
        <v>44167.459000000003</v>
      </c>
      <c r="D383" s="5"/>
      <c r="E383" s="48">
        <f t="shared" si="48"/>
        <v>-5832.9626077829553</v>
      </c>
      <c r="F383" s="48">
        <f t="shared" si="49"/>
        <v>-5833</v>
      </c>
      <c r="G383" s="48">
        <f t="shared" si="51"/>
        <v>5.1111109998601023E-2</v>
      </c>
      <c r="I383" s="48">
        <f t="shared" si="46"/>
        <v>5.1111109998601023E-2</v>
      </c>
      <c r="Q383" s="100">
        <f t="shared" si="50"/>
        <v>29148.959000000003</v>
      </c>
      <c r="S383" s="53">
        <f t="shared" si="47"/>
        <v>0.1</v>
      </c>
      <c r="AA383" s="48" t="s">
        <v>997</v>
      </c>
      <c r="AF383" s="48" t="s">
        <v>1016</v>
      </c>
    </row>
    <row r="384" spans="1:32" ht="12.95" customHeight="1" x14ac:dyDescent="0.2">
      <c r="A384" s="4" t="s">
        <v>1015</v>
      </c>
      <c r="B384" s="4"/>
      <c r="C384" s="5">
        <v>44167.463000000003</v>
      </c>
      <c r="D384" s="5"/>
      <c r="E384" s="48">
        <f t="shared" si="48"/>
        <v>-5832.95968143547</v>
      </c>
      <c r="F384" s="48">
        <f t="shared" si="49"/>
        <v>-5833</v>
      </c>
      <c r="G384" s="48">
        <f t="shared" si="51"/>
        <v>5.511110999941593E-2</v>
      </c>
      <c r="I384" s="48">
        <f t="shared" ref="I384:I447" si="52">G384</f>
        <v>5.511110999941593E-2</v>
      </c>
      <c r="Q384" s="100">
        <f t="shared" si="50"/>
        <v>29148.963000000003</v>
      </c>
      <c r="S384" s="53">
        <f t="shared" ref="S384:S447" si="53">S$14</f>
        <v>0.1</v>
      </c>
      <c r="AA384" s="48" t="s">
        <v>997</v>
      </c>
      <c r="AF384" s="48" t="s">
        <v>1016</v>
      </c>
    </row>
    <row r="385" spans="1:32" ht="12.95" customHeight="1" x14ac:dyDescent="0.2">
      <c r="A385" s="4" t="s">
        <v>1015</v>
      </c>
      <c r="B385" s="4"/>
      <c r="C385" s="5">
        <v>44171.552000000003</v>
      </c>
      <c r="D385" s="5"/>
      <c r="E385" s="48">
        <f t="shared" si="48"/>
        <v>-5829.9682227195062</v>
      </c>
      <c r="F385" s="48">
        <f t="shared" si="49"/>
        <v>-5830</v>
      </c>
      <c r="G385" s="48">
        <f t="shared" si="51"/>
        <v>4.3436100000690203E-2</v>
      </c>
      <c r="I385" s="48">
        <f t="shared" si="52"/>
        <v>4.3436100000690203E-2</v>
      </c>
      <c r="Q385" s="100">
        <f t="shared" si="50"/>
        <v>29153.052000000003</v>
      </c>
      <c r="S385" s="53">
        <f t="shared" si="53"/>
        <v>0.1</v>
      </c>
      <c r="AA385" s="48" t="s">
        <v>997</v>
      </c>
      <c r="AF385" s="48" t="s">
        <v>1016</v>
      </c>
    </row>
    <row r="386" spans="1:32" ht="12.95" customHeight="1" x14ac:dyDescent="0.2">
      <c r="A386" s="4" t="s">
        <v>1015</v>
      </c>
      <c r="B386" s="4"/>
      <c r="C386" s="5">
        <v>44174.29</v>
      </c>
      <c r="D386" s="5"/>
      <c r="E386" s="48">
        <f t="shared" si="48"/>
        <v>-5827.9651378664121</v>
      </c>
      <c r="F386" s="48">
        <f t="shared" si="49"/>
        <v>-5828</v>
      </c>
      <c r="G386" s="48">
        <f t="shared" si="51"/>
        <v>4.765276000398444E-2</v>
      </c>
      <c r="I386" s="48">
        <f t="shared" si="52"/>
        <v>4.765276000398444E-2</v>
      </c>
      <c r="Q386" s="100">
        <f t="shared" si="50"/>
        <v>29155.79</v>
      </c>
      <c r="S386" s="53">
        <f t="shared" si="53"/>
        <v>0.1</v>
      </c>
      <c r="AA386" s="48" t="s">
        <v>997</v>
      </c>
      <c r="AF386" s="48" t="s">
        <v>1016</v>
      </c>
    </row>
    <row r="387" spans="1:32" ht="12.95" customHeight="1" x14ac:dyDescent="0.2">
      <c r="A387" s="4" t="s">
        <v>1017</v>
      </c>
      <c r="B387" s="4"/>
      <c r="C387" s="5">
        <v>44189.326000000001</v>
      </c>
      <c r="D387" s="5"/>
      <c r="E387" s="48">
        <f t="shared" si="48"/>
        <v>-5816.9649976724195</v>
      </c>
      <c r="F387" s="48">
        <f t="shared" si="49"/>
        <v>-5817</v>
      </c>
      <c r="G387" s="48">
        <f t="shared" si="51"/>
        <v>4.7844389999227133E-2</v>
      </c>
      <c r="I387" s="48">
        <f t="shared" si="52"/>
        <v>4.7844389999227133E-2</v>
      </c>
      <c r="Q387" s="100">
        <f t="shared" si="50"/>
        <v>29170.826000000001</v>
      </c>
      <c r="S387" s="53">
        <f t="shared" si="53"/>
        <v>0.1</v>
      </c>
      <c r="AA387" s="48" t="s">
        <v>997</v>
      </c>
      <c r="AB387" s="48">
        <v>8</v>
      </c>
      <c r="AD387" s="48" t="s">
        <v>960</v>
      </c>
      <c r="AF387" s="48" t="s">
        <v>962</v>
      </c>
    </row>
    <row r="388" spans="1:32" ht="12.95" customHeight="1" x14ac:dyDescent="0.2">
      <c r="A388" s="4" t="s">
        <v>994</v>
      </c>
      <c r="B388" s="4"/>
      <c r="C388" s="5">
        <v>44190.688999999998</v>
      </c>
      <c r="D388" s="5"/>
      <c r="E388" s="48">
        <f t="shared" si="48"/>
        <v>-5815.9678447671004</v>
      </c>
      <c r="F388" s="48">
        <f t="shared" si="49"/>
        <v>-5816</v>
      </c>
      <c r="G388" s="48">
        <f t="shared" si="51"/>
        <v>4.395271999965189E-2</v>
      </c>
      <c r="I388" s="48">
        <f t="shared" si="52"/>
        <v>4.395271999965189E-2</v>
      </c>
      <c r="Q388" s="100">
        <f t="shared" si="50"/>
        <v>29172.188999999998</v>
      </c>
      <c r="S388" s="53">
        <f t="shared" si="53"/>
        <v>0.1</v>
      </c>
      <c r="AA388" s="48" t="s">
        <v>997</v>
      </c>
      <c r="AB388" s="48">
        <v>11</v>
      </c>
      <c r="AD388" s="48" t="s">
        <v>1000</v>
      </c>
      <c r="AF388" s="48" t="s">
        <v>995</v>
      </c>
    </row>
    <row r="389" spans="1:32" ht="12.95" customHeight="1" x14ac:dyDescent="0.2">
      <c r="A389" s="4" t="s">
        <v>1018</v>
      </c>
      <c r="B389" s="4"/>
      <c r="C389" s="5">
        <v>44215.292999999998</v>
      </c>
      <c r="D389" s="5"/>
      <c r="E389" s="48">
        <f t="shared" si="48"/>
        <v>-5797.9678813903392</v>
      </c>
      <c r="F389" s="48">
        <f t="shared" si="49"/>
        <v>-5798</v>
      </c>
      <c r="G389" s="48">
        <f t="shared" si="51"/>
        <v>4.3902659999730531E-2</v>
      </c>
      <c r="I389" s="48">
        <f t="shared" si="52"/>
        <v>4.3902659999730531E-2</v>
      </c>
      <c r="Q389" s="100">
        <f t="shared" si="50"/>
        <v>29196.792999999998</v>
      </c>
      <c r="S389" s="53">
        <f t="shared" si="53"/>
        <v>0.1</v>
      </c>
      <c r="AA389" s="48" t="s">
        <v>997</v>
      </c>
      <c r="AB389" s="48">
        <v>7</v>
      </c>
      <c r="AD389" s="48" t="s">
        <v>960</v>
      </c>
      <c r="AF389" s="48" t="s">
        <v>962</v>
      </c>
    </row>
    <row r="390" spans="1:32" ht="12.95" customHeight="1" x14ac:dyDescent="0.2">
      <c r="A390" s="4" t="s">
        <v>994</v>
      </c>
      <c r="B390" s="4"/>
      <c r="C390" s="5">
        <v>44216.656999999999</v>
      </c>
      <c r="D390" s="5"/>
      <c r="E390" s="48">
        <f t="shared" si="48"/>
        <v>-5796.9699968981458</v>
      </c>
      <c r="F390" s="48">
        <f t="shared" si="49"/>
        <v>-5797</v>
      </c>
      <c r="G390" s="48">
        <f t="shared" si="51"/>
        <v>4.1010989996721037E-2</v>
      </c>
      <c r="I390" s="48">
        <f t="shared" si="52"/>
        <v>4.1010989996721037E-2</v>
      </c>
      <c r="Q390" s="100">
        <f t="shared" si="50"/>
        <v>29198.156999999999</v>
      </c>
      <c r="S390" s="53">
        <f t="shared" si="53"/>
        <v>0.1</v>
      </c>
      <c r="AA390" s="48" t="s">
        <v>997</v>
      </c>
      <c r="AB390" s="48">
        <v>18</v>
      </c>
      <c r="AD390" s="48" t="s">
        <v>1019</v>
      </c>
      <c r="AF390" s="48" t="s">
        <v>995</v>
      </c>
    </row>
    <row r="391" spans="1:32" ht="12.95" customHeight="1" x14ac:dyDescent="0.2">
      <c r="A391" s="4" t="s">
        <v>994</v>
      </c>
      <c r="B391" s="4"/>
      <c r="C391" s="5">
        <v>44216.658000000003</v>
      </c>
      <c r="D391" s="5"/>
      <c r="E391" s="48">
        <f t="shared" si="48"/>
        <v>-5796.9692653112725</v>
      </c>
      <c r="F391" s="48">
        <f t="shared" si="49"/>
        <v>-5797</v>
      </c>
      <c r="G391" s="48">
        <f t="shared" si="51"/>
        <v>4.2010990000562742E-2</v>
      </c>
      <c r="I391" s="48">
        <f t="shared" si="52"/>
        <v>4.2010990000562742E-2</v>
      </c>
      <c r="Q391" s="100">
        <f t="shared" si="50"/>
        <v>29198.158000000003</v>
      </c>
      <c r="S391" s="53">
        <f t="shared" si="53"/>
        <v>0.1</v>
      </c>
      <c r="AA391" s="48" t="s">
        <v>997</v>
      </c>
      <c r="AB391" s="48">
        <v>12</v>
      </c>
      <c r="AD391" s="48" t="s">
        <v>1000</v>
      </c>
      <c r="AF391" s="48" t="s">
        <v>995</v>
      </c>
    </row>
    <row r="392" spans="1:32" ht="12.95" customHeight="1" x14ac:dyDescent="0.2">
      <c r="A392" s="4" t="s">
        <v>994</v>
      </c>
      <c r="B392" s="4"/>
      <c r="C392" s="5">
        <v>44227.593000000001</v>
      </c>
      <c r="D392" s="5"/>
      <c r="E392" s="48">
        <f t="shared" si="48"/>
        <v>-5788.9693628756986</v>
      </c>
      <c r="F392" s="48">
        <f t="shared" si="49"/>
        <v>-5789</v>
      </c>
      <c r="G392" s="48">
        <f t="shared" si="51"/>
        <v>4.1877629999362398E-2</v>
      </c>
      <c r="I392" s="48">
        <f t="shared" si="52"/>
        <v>4.1877629999362398E-2</v>
      </c>
      <c r="Q392" s="100">
        <f t="shared" si="50"/>
        <v>29209.093000000001</v>
      </c>
      <c r="S392" s="53">
        <f t="shared" si="53"/>
        <v>0.1</v>
      </c>
      <c r="AA392" s="48" t="s">
        <v>997</v>
      </c>
      <c r="AB392" s="48">
        <v>15</v>
      </c>
      <c r="AD392" s="48" t="s">
        <v>1000</v>
      </c>
      <c r="AF392" s="48" t="s">
        <v>995</v>
      </c>
    </row>
    <row r="393" spans="1:32" ht="12.95" customHeight="1" x14ac:dyDescent="0.2">
      <c r="A393" s="4" t="s">
        <v>1020</v>
      </c>
      <c r="B393" s="4"/>
      <c r="C393" s="5">
        <v>44342.413999999997</v>
      </c>
      <c r="D393" s="5"/>
      <c r="E393" s="48">
        <f t="shared" si="48"/>
        <v>-5704.9678267481167</v>
      </c>
      <c r="F393" s="48">
        <f t="shared" si="49"/>
        <v>-5705</v>
      </c>
      <c r="G393" s="48">
        <f t="shared" si="51"/>
        <v>4.3977349996566772E-2</v>
      </c>
      <c r="I393" s="48">
        <f t="shared" si="52"/>
        <v>4.3977349996566772E-2</v>
      </c>
      <c r="Q393" s="100">
        <f t="shared" si="50"/>
        <v>29323.913999999997</v>
      </c>
      <c r="S393" s="53">
        <f t="shared" si="53"/>
        <v>0.1</v>
      </c>
      <c r="AA393" s="48" t="s">
        <v>997</v>
      </c>
      <c r="AB393" s="48">
        <v>6</v>
      </c>
      <c r="AD393" s="48" t="s">
        <v>960</v>
      </c>
      <c r="AF393" s="48" t="s">
        <v>962</v>
      </c>
    </row>
    <row r="394" spans="1:32" ht="12.95" customHeight="1" x14ac:dyDescent="0.2">
      <c r="A394" s="4" t="s">
        <v>994</v>
      </c>
      <c r="B394" s="4"/>
      <c r="C394" s="5">
        <v>44399.819000000003</v>
      </c>
      <c r="D394" s="5"/>
      <c r="E394" s="48">
        <f t="shared" si="48"/>
        <v>-5662.9710824121112</v>
      </c>
      <c r="F394" s="48">
        <f t="shared" si="49"/>
        <v>-5663</v>
      </c>
      <c r="G394" s="48">
        <f t="shared" si="51"/>
        <v>3.952720999950543E-2</v>
      </c>
      <c r="I394" s="48">
        <f t="shared" si="52"/>
        <v>3.952720999950543E-2</v>
      </c>
      <c r="Q394" s="100">
        <f t="shared" si="50"/>
        <v>29381.319000000003</v>
      </c>
      <c r="S394" s="53">
        <f t="shared" si="53"/>
        <v>0.1</v>
      </c>
      <c r="AA394" s="48" t="s">
        <v>997</v>
      </c>
      <c r="AB394" s="48">
        <v>13</v>
      </c>
      <c r="AD394" s="48" t="s">
        <v>1021</v>
      </c>
      <c r="AF394" s="48" t="s">
        <v>995</v>
      </c>
    </row>
    <row r="395" spans="1:32" ht="12.95" customHeight="1" x14ac:dyDescent="0.2">
      <c r="A395" s="4" t="s">
        <v>1022</v>
      </c>
      <c r="B395" s="4"/>
      <c r="C395" s="5">
        <v>44443.555999999997</v>
      </c>
      <c r="D395" s="5"/>
      <c r="E395" s="48">
        <f t="shared" si="48"/>
        <v>-5630.9736674304295</v>
      </c>
      <c r="F395" s="48">
        <f t="shared" si="49"/>
        <v>-5631</v>
      </c>
      <c r="G395" s="48">
        <f t="shared" si="51"/>
        <v>3.5993769997730851E-2</v>
      </c>
      <c r="I395" s="48">
        <f t="shared" si="52"/>
        <v>3.5993769997730851E-2</v>
      </c>
      <c r="Q395" s="100">
        <f t="shared" si="50"/>
        <v>29425.055999999997</v>
      </c>
      <c r="S395" s="53">
        <f t="shared" si="53"/>
        <v>0.1</v>
      </c>
      <c r="AA395" s="48" t="s">
        <v>997</v>
      </c>
      <c r="AB395" s="48">
        <v>6</v>
      </c>
      <c r="AD395" s="48" t="s">
        <v>967</v>
      </c>
      <c r="AF395" s="48" t="s">
        <v>962</v>
      </c>
    </row>
    <row r="396" spans="1:32" ht="12.95" customHeight="1" x14ac:dyDescent="0.2">
      <c r="A396" s="4" t="s">
        <v>994</v>
      </c>
      <c r="B396" s="4"/>
      <c r="C396" s="5">
        <v>44451.76</v>
      </c>
      <c r="D396" s="5"/>
      <c r="E396" s="48">
        <f t="shared" si="48"/>
        <v>-5624.9717287398489</v>
      </c>
      <c r="F396" s="48">
        <f t="shared" si="49"/>
        <v>-5625</v>
      </c>
      <c r="G396" s="48">
        <f t="shared" si="51"/>
        <v>3.8643749998300336E-2</v>
      </c>
      <c r="I396" s="48">
        <f t="shared" si="52"/>
        <v>3.8643749998300336E-2</v>
      </c>
      <c r="Q396" s="100">
        <f t="shared" si="50"/>
        <v>29433.260000000002</v>
      </c>
      <c r="S396" s="53">
        <f t="shared" si="53"/>
        <v>0.1</v>
      </c>
      <c r="AA396" s="48" t="s">
        <v>997</v>
      </c>
      <c r="AB396" s="48">
        <v>9</v>
      </c>
      <c r="AD396" s="48" t="s">
        <v>1023</v>
      </c>
      <c r="AF396" s="48" t="s">
        <v>995</v>
      </c>
    </row>
    <row r="397" spans="1:32" ht="12.95" customHeight="1" x14ac:dyDescent="0.2">
      <c r="A397" s="4" t="s">
        <v>1015</v>
      </c>
      <c r="B397" s="4"/>
      <c r="C397" s="5">
        <v>44469.53</v>
      </c>
      <c r="D397" s="5"/>
      <c r="E397" s="48">
        <f t="shared" si="48"/>
        <v>-5611.9714300402475</v>
      </c>
      <c r="F397" s="48">
        <f t="shared" si="49"/>
        <v>-5612</v>
      </c>
      <c r="G397" s="48">
        <f t="shared" si="51"/>
        <v>3.9052039996022359E-2</v>
      </c>
      <c r="I397" s="48">
        <f t="shared" si="52"/>
        <v>3.9052039996022359E-2</v>
      </c>
      <c r="Q397" s="100">
        <f t="shared" si="50"/>
        <v>29451.03</v>
      </c>
      <c r="S397" s="53">
        <f t="shared" si="53"/>
        <v>0.1</v>
      </c>
      <c r="AA397" s="48" t="s">
        <v>997</v>
      </c>
      <c r="AF397" s="48" t="s">
        <v>1016</v>
      </c>
    </row>
    <row r="398" spans="1:32" ht="12.95" customHeight="1" x14ac:dyDescent="0.2">
      <c r="A398" s="4" t="s">
        <v>994</v>
      </c>
      <c r="B398" s="4"/>
      <c r="C398" s="5">
        <v>44488.67</v>
      </c>
      <c r="D398" s="5"/>
      <c r="E398" s="48">
        <f t="shared" si="48"/>
        <v>-5597.9688573272251</v>
      </c>
      <c r="F398" s="48">
        <f t="shared" si="49"/>
        <v>-5598</v>
      </c>
      <c r="G398" s="48">
        <f t="shared" si="51"/>
        <v>4.2568659999233205E-2</v>
      </c>
      <c r="I398" s="48">
        <f t="shared" si="52"/>
        <v>4.2568659999233205E-2</v>
      </c>
      <c r="Q398" s="100">
        <f t="shared" si="50"/>
        <v>29470.17</v>
      </c>
      <c r="S398" s="53">
        <f t="shared" si="53"/>
        <v>0.1</v>
      </c>
      <c r="AA398" s="48" t="s">
        <v>997</v>
      </c>
      <c r="AB398" s="48">
        <v>12</v>
      </c>
      <c r="AD398" s="48" t="s">
        <v>998</v>
      </c>
      <c r="AF398" s="48" t="s">
        <v>995</v>
      </c>
    </row>
    <row r="399" spans="1:32" ht="12.95" customHeight="1" x14ac:dyDescent="0.2">
      <c r="A399" s="4" t="s">
        <v>1015</v>
      </c>
      <c r="B399" s="4"/>
      <c r="C399" s="5">
        <v>44491.4</v>
      </c>
      <c r="D399" s="5"/>
      <c r="E399" s="48">
        <f t="shared" si="48"/>
        <v>-5595.9716251690961</v>
      </c>
      <c r="F399" s="48">
        <f t="shared" si="49"/>
        <v>-5596</v>
      </c>
      <c r="G399" s="48">
        <f t="shared" si="51"/>
        <v>3.8785320000897627E-2</v>
      </c>
      <c r="I399" s="48">
        <f t="shared" si="52"/>
        <v>3.8785320000897627E-2</v>
      </c>
      <c r="Q399" s="100">
        <f t="shared" si="50"/>
        <v>29472.9</v>
      </c>
      <c r="S399" s="53">
        <f t="shared" si="53"/>
        <v>0.1</v>
      </c>
      <c r="AA399" s="48" t="s">
        <v>997</v>
      </c>
      <c r="AF399" s="48" t="s">
        <v>1016</v>
      </c>
    </row>
    <row r="400" spans="1:32" ht="12.95" customHeight="1" x14ac:dyDescent="0.2">
      <c r="A400" s="4" t="s">
        <v>1015</v>
      </c>
      <c r="B400" s="4"/>
      <c r="C400" s="5">
        <v>44491.400999999998</v>
      </c>
      <c r="D400" s="5"/>
      <c r="E400" s="48">
        <f t="shared" si="48"/>
        <v>-5595.9708935822273</v>
      </c>
      <c r="F400" s="48">
        <f t="shared" si="49"/>
        <v>-5596</v>
      </c>
      <c r="G400" s="48">
        <f t="shared" si="51"/>
        <v>3.9785319997463375E-2</v>
      </c>
      <c r="I400" s="48">
        <f t="shared" si="52"/>
        <v>3.9785319997463375E-2</v>
      </c>
      <c r="Q400" s="100">
        <f t="shared" si="50"/>
        <v>29472.900999999998</v>
      </c>
      <c r="S400" s="53">
        <f t="shared" si="53"/>
        <v>0.1</v>
      </c>
      <c r="AA400" s="48" t="s">
        <v>997</v>
      </c>
      <c r="AF400" s="48" t="s">
        <v>1016</v>
      </c>
    </row>
    <row r="401" spans="1:32" ht="12.95" customHeight="1" x14ac:dyDescent="0.2">
      <c r="A401" s="4" t="s">
        <v>1015</v>
      </c>
      <c r="B401" s="4"/>
      <c r="C401" s="5">
        <v>44491.402000000002</v>
      </c>
      <c r="D401" s="5"/>
      <c r="E401" s="48">
        <f t="shared" si="48"/>
        <v>-5595.970161995353</v>
      </c>
      <c r="F401" s="48">
        <f t="shared" si="49"/>
        <v>-5596</v>
      </c>
      <c r="G401" s="48">
        <f t="shared" si="51"/>
        <v>4.0785320001305081E-2</v>
      </c>
      <c r="I401" s="48">
        <f t="shared" si="52"/>
        <v>4.0785320001305081E-2</v>
      </c>
      <c r="Q401" s="100">
        <f t="shared" si="50"/>
        <v>29472.902000000002</v>
      </c>
      <c r="S401" s="53">
        <f t="shared" si="53"/>
        <v>0.1</v>
      </c>
      <c r="AA401" s="48" t="s">
        <v>997</v>
      </c>
      <c r="AF401" s="48" t="s">
        <v>1016</v>
      </c>
    </row>
    <row r="402" spans="1:32" ht="12.95" customHeight="1" x14ac:dyDescent="0.2">
      <c r="A402" s="4" t="s">
        <v>1024</v>
      </c>
      <c r="B402" s="4"/>
      <c r="C402" s="5">
        <v>44491.402999999998</v>
      </c>
      <c r="D402" s="5"/>
      <c r="E402" s="48">
        <f t="shared" si="48"/>
        <v>-5595.9694304084851</v>
      </c>
      <c r="F402" s="48">
        <f t="shared" si="49"/>
        <v>-5596</v>
      </c>
      <c r="G402" s="48">
        <f t="shared" si="51"/>
        <v>4.1785319997870829E-2</v>
      </c>
      <c r="I402" s="48">
        <f t="shared" si="52"/>
        <v>4.1785319997870829E-2</v>
      </c>
      <c r="Q402" s="100">
        <f t="shared" si="50"/>
        <v>29472.902999999998</v>
      </c>
      <c r="S402" s="53">
        <f t="shared" si="53"/>
        <v>0.1</v>
      </c>
      <c r="AA402" s="48" t="s">
        <v>997</v>
      </c>
      <c r="AF402" s="48" t="s">
        <v>1016</v>
      </c>
    </row>
    <row r="403" spans="1:32" ht="12.95" customHeight="1" x14ac:dyDescent="0.2">
      <c r="A403" s="4" t="s">
        <v>1025</v>
      </c>
      <c r="B403" s="4"/>
      <c r="C403" s="5">
        <v>44502.332000000002</v>
      </c>
      <c r="D403" s="5"/>
      <c r="E403" s="48">
        <f t="shared" si="48"/>
        <v>-5587.9739174941342</v>
      </c>
      <c r="F403" s="48">
        <f t="shared" si="49"/>
        <v>-5588</v>
      </c>
      <c r="G403" s="48">
        <f t="shared" si="51"/>
        <v>3.5651960002724081E-2</v>
      </c>
      <c r="I403" s="48">
        <f t="shared" si="52"/>
        <v>3.5651960002724081E-2</v>
      </c>
      <c r="Q403" s="100">
        <f t="shared" si="50"/>
        <v>29483.832000000002</v>
      </c>
      <c r="S403" s="53">
        <f t="shared" si="53"/>
        <v>0.1</v>
      </c>
      <c r="AA403" s="48" t="s">
        <v>997</v>
      </c>
      <c r="AB403" s="48">
        <v>7</v>
      </c>
      <c r="AD403" s="48" t="s">
        <v>967</v>
      </c>
      <c r="AF403" s="48" t="s">
        <v>962</v>
      </c>
    </row>
    <row r="404" spans="1:32" ht="12.95" customHeight="1" x14ac:dyDescent="0.2">
      <c r="A404" s="4" t="s">
        <v>994</v>
      </c>
      <c r="B404" s="4"/>
      <c r="C404" s="5">
        <v>44503.705000000002</v>
      </c>
      <c r="D404" s="5"/>
      <c r="E404" s="48">
        <f t="shared" si="48"/>
        <v>-5586.9694487201014</v>
      </c>
      <c r="F404" s="48">
        <f t="shared" si="49"/>
        <v>-5587</v>
      </c>
      <c r="G404" s="48">
        <f t="shared" si="51"/>
        <v>4.1760289997910149E-2</v>
      </c>
      <c r="I404" s="48">
        <f t="shared" si="52"/>
        <v>4.1760289997910149E-2</v>
      </c>
      <c r="Q404" s="100">
        <f t="shared" si="50"/>
        <v>29485.205000000002</v>
      </c>
      <c r="S404" s="53">
        <f t="shared" si="53"/>
        <v>0.1</v>
      </c>
      <c r="AA404" s="48" t="s">
        <v>997</v>
      </c>
      <c r="AB404" s="48">
        <v>18</v>
      </c>
      <c r="AD404" s="48" t="s">
        <v>1019</v>
      </c>
      <c r="AF404" s="48" t="s">
        <v>995</v>
      </c>
    </row>
    <row r="405" spans="1:32" ht="12.95" customHeight="1" x14ac:dyDescent="0.2">
      <c r="A405" s="4" t="s">
        <v>1027</v>
      </c>
      <c r="B405" s="4"/>
      <c r="C405" s="5">
        <v>44607.589</v>
      </c>
      <c r="D405" s="5"/>
      <c r="E405" s="48">
        <f t="shared" ref="E405:E468" si="54">+(C405-C$7)/C$8</f>
        <v>-5510.9692782018356</v>
      </c>
      <c r="F405" s="48">
        <f t="shared" ref="F405:F468" si="55">ROUND(2*E405,0)/2</f>
        <v>-5511</v>
      </c>
      <c r="G405" s="48">
        <f t="shared" si="51"/>
        <v>4.1993369995907415E-2</v>
      </c>
      <c r="I405" s="48">
        <f t="shared" si="52"/>
        <v>4.1993369995907415E-2</v>
      </c>
      <c r="Q405" s="100">
        <f t="shared" ref="Q405:Q468" si="56">+C405-15018.5</f>
        <v>29589.089</v>
      </c>
      <c r="S405" s="53">
        <f t="shared" si="53"/>
        <v>0.1</v>
      </c>
      <c r="AA405" s="48" t="s">
        <v>997</v>
      </c>
      <c r="AB405" s="48">
        <v>11</v>
      </c>
      <c r="AD405" s="48" t="s">
        <v>1026</v>
      </c>
      <c r="AF405" s="48" t="s">
        <v>962</v>
      </c>
    </row>
    <row r="406" spans="1:32" ht="12.95" customHeight="1" x14ac:dyDescent="0.2">
      <c r="A406" s="4" t="s">
        <v>1015</v>
      </c>
      <c r="B406" s="4"/>
      <c r="C406" s="5">
        <v>44611.699000000001</v>
      </c>
      <c r="D406" s="5"/>
      <c r="E406" s="48">
        <f t="shared" si="54"/>
        <v>-5507.9624561615774</v>
      </c>
      <c r="F406" s="48">
        <f t="shared" si="55"/>
        <v>-5508</v>
      </c>
      <c r="G406" s="48">
        <f t="shared" si="51"/>
        <v>5.1318359997821972E-2</v>
      </c>
      <c r="I406" s="48">
        <f t="shared" si="52"/>
        <v>5.1318359997821972E-2</v>
      </c>
      <c r="Q406" s="100">
        <f t="shared" si="56"/>
        <v>29593.199000000001</v>
      </c>
      <c r="S406" s="53">
        <f t="shared" si="53"/>
        <v>0.1</v>
      </c>
      <c r="AA406" s="48" t="s">
        <v>997</v>
      </c>
      <c r="AF406" s="48" t="s">
        <v>1016</v>
      </c>
    </row>
    <row r="407" spans="1:32" ht="12.95" customHeight="1" x14ac:dyDescent="0.2">
      <c r="A407" s="4" t="s">
        <v>994</v>
      </c>
      <c r="B407" s="4"/>
      <c r="C407" s="5">
        <v>44622.622000000003</v>
      </c>
      <c r="D407" s="5"/>
      <c r="E407" s="48">
        <f t="shared" si="54"/>
        <v>-5499.971332768454</v>
      </c>
      <c r="F407" s="48">
        <f t="shared" si="55"/>
        <v>-5500</v>
      </c>
      <c r="G407" s="48">
        <f t="shared" si="51"/>
        <v>3.9185000001452863E-2</v>
      </c>
      <c r="I407" s="48">
        <f t="shared" si="52"/>
        <v>3.9185000001452863E-2</v>
      </c>
      <c r="Q407" s="100">
        <f t="shared" si="56"/>
        <v>29604.122000000003</v>
      </c>
      <c r="S407" s="53">
        <f t="shared" si="53"/>
        <v>0.1</v>
      </c>
      <c r="AA407" s="48" t="s">
        <v>997</v>
      </c>
      <c r="AB407" s="48">
        <v>17</v>
      </c>
      <c r="AD407" s="48" t="s">
        <v>1021</v>
      </c>
      <c r="AF407" s="48" t="s">
        <v>995</v>
      </c>
    </row>
    <row r="408" spans="1:32" ht="12.95" customHeight="1" x14ac:dyDescent="0.2">
      <c r="A408" s="4" t="s">
        <v>1027</v>
      </c>
      <c r="B408" s="4"/>
      <c r="C408" s="5">
        <v>44636.29</v>
      </c>
      <c r="D408" s="5"/>
      <c r="E408" s="48">
        <f t="shared" si="54"/>
        <v>-5489.9720034141401</v>
      </c>
      <c r="F408" s="48">
        <f t="shared" si="55"/>
        <v>-5490</v>
      </c>
      <c r="G408" s="48">
        <f t="shared" ref="G408:G471" si="57">+C408-(C$7+F408*C$8)</f>
        <v>3.8268299998890143E-2</v>
      </c>
      <c r="I408" s="48">
        <f t="shared" si="52"/>
        <v>3.8268299998890143E-2</v>
      </c>
      <c r="Q408" s="100">
        <f t="shared" si="56"/>
        <v>29617.79</v>
      </c>
      <c r="S408" s="53">
        <f t="shared" si="53"/>
        <v>0.1</v>
      </c>
      <c r="AA408" s="48" t="s">
        <v>997</v>
      </c>
      <c r="AB408" s="48">
        <v>9</v>
      </c>
      <c r="AD408" s="48" t="s">
        <v>960</v>
      </c>
      <c r="AF408" s="48" t="s">
        <v>962</v>
      </c>
    </row>
    <row r="409" spans="1:32" ht="12.95" customHeight="1" x14ac:dyDescent="0.2">
      <c r="A409" s="4" t="s">
        <v>994</v>
      </c>
      <c r="B409" s="4"/>
      <c r="C409" s="5">
        <v>44790.745000000003</v>
      </c>
      <c r="D409" s="5"/>
      <c r="E409" s="48">
        <f t="shared" si="54"/>
        <v>-5376.9747532370275</v>
      </c>
      <c r="F409" s="48">
        <f t="shared" si="55"/>
        <v>-5377</v>
      </c>
      <c r="G409" s="48">
        <f t="shared" si="57"/>
        <v>3.4509590004745405E-2</v>
      </c>
      <c r="I409" s="48">
        <f t="shared" si="52"/>
        <v>3.4509590004745405E-2</v>
      </c>
      <c r="Q409" s="100">
        <f t="shared" si="56"/>
        <v>29772.245000000003</v>
      </c>
      <c r="S409" s="53">
        <f t="shared" si="53"/>
        <v>0.1</v>
      </c>
      <c r="AA409" s="48" t="s">
        <v>997</v>
      </c>
      <c r="AB409" s="48">
        <v>12</v>
      </c>
      <c r="AD409" s="48" t="s">
        <v>1028</v>
      </c>
      <c r="AF409" s="48" t="s">
        <v>995</v>
      </c>
    </row>
    <row r="410" spans="1:32" ht="12.95" customHeight="1" x14ac:dyDescent="0.2">
      <c r="A410" s="4" t="s">
        <v>994</v>
      </c>
      <c r="B410" s="4"/>
      <c r="C410" s="5">
        <v>44853.625</v>
      </c>
      <c r="D410" s="5"/>
      <c r="E410" s="48">
        <f t="shared" si="54"/>
        <v>-5330.972570781707</v>
      </c>
      <c r="F410" s="48">
        <f t="shared" si="55"/>
        <v>-5331</v>
      </c>
      <c r="G410" s="48">
        <f t="shared" si="57"/>
        <v>3.7492769995878916E-2</v>
      </c>
      <c r="I410" s="48">
        <f t="shared" si="52"/>
        <v>3.7492769995878916E-2</v>
      </c>
      <c r="Q410" s="100">
        <f t="shared" si="56"/>
        <v>29835.125</v>
      </c>
      <c r="S410" s="53">
        <f t="shared" si="53"/>
        <v>0.1</v>
      </c>
      <c r="AA410" s="48" t="s">
        <v>997</v>
      </c>
      <c r="AB410" s="48">
        <v>14</v>
      </c>
      <c r="AD410" s="48" t="s">
        <v>1000</v>
      </c>
      <c r="AF410" s="48" t="s">
        <v>995</v>
      </c>
    </row>
    <row r="411" spans="1:32" ht="12.95" customHeight="1" x14ac:dyDescent="0.2">
      <c r="A411" s="4" t="s">
        <v>994</v>
      </c>
      <c r="B411" s="4"/>
      <c r="C411" s="5">
        <v>44853.625999999997</v>
      </c>
      <c r="D411" s="5"/>
      <c r="E411" s="48">
        <f t="shared" si="54"/>
        <v>-5330.971839194839</v>
      </c>
      <c r="F411" s="48">
        <f t="shared" si="55"/>
        <v>-5331</v>
      </c>
      <c r="G411" s="48">
        <f t="shared" si="57"/>
        <v>3.8492769992444664E-2</v>
      </c>
      <c r="I411" s="48">
        <f t="shared" si="52"/>
        <v>3.8492769992444664E-2</v>
      </c>
      <c r="Q411" s="100">
        <f t="shared" si="56"/>
        <v>29835.125999999997</v>
      </c>
      <c r="S411" s="53">
        <f t="shared" si="53"/>
        <v>0.1</v>
      </c>
      <c r="AA411" s="48" t="s">
        <v>997</v>
      </c>
      <c r="AB411" s="48">
        <v>11</v>
      </c>
      <c r="AD411" s="48" t="s">
        <v>1029</v>
      </c>
      <c r="AF411" s="48" t="s">
        <v>995</v>
      </c>
    </row>
    <row r="412" spans="1:32" ht="12.95" customHeight="1" x14ac:dyDescent="0.2">
      <c r="A412" s="4" t="s">
        <v>994</v>
      </c>
      <c r="B412" s="4"/>
      <c r="C412" s="5">
        <v>44868.661</v>
      </c>
      <c r="D412" s="5"/>
      <c r="E412" s="48">
        <f t="shared" si="54"/>
        <v>-5319.9724305877153</v>
      </c>
      <c r="F412" s="48">
        <f t="shared" si="55"/>
        <v>-5320</v>
      </c>
      <c r="G412" s="48">
        <f t="shared" si="57"/>
        <v>3.7684399998397566E-2</v>
      </c>
      <c r="I412" s="48">
        <f t="shared" si="52"/>
        <v>3.7684399998397566E-2</v>
      </c>
      <c r="Q412" s="100">
        <f t="shared" si="56"/>
        <v>29850.161</v>
      </c>
      <c r="S412" s="53">
        <f t="shared" si="53"/>
        <v>0.1</v>
      </c>
      <c r="AA412" s="48" t="s">
        <v>997</v>
      </c>
      <c r="AB412" s="48">
        <v>9</v>
      </c>
      <c r="AD412" s="48" t="s">
        <v>1000</v>
      </c>
      <c r="AF412" s="48" t="s">
        <v>995</v>
      </c>
    </row>
    <row r="413" spans="1:32" ht="12.95" customHeight="1" x14ac:dyDescent="0.2">
      <c r="A413" s="4" t="s">
        <v>1031</v>
      </c>
      <c r="B413" s="4"/>
      <c r="C413" s="5">
        <v>44882.328000000001</v>
      </c>
      <c r="D413" s="5"/>
      <c r="E413" s="48">
        <f t="shared" si="54"/>
        <v>-5309.9738328202702</v>
      </c>
      <c r="F413" s="48">
        <f t="shared" si="55"/>
        <v>-5310</v>
      </c>
      <c r="G413" s="48">
        <f t="shared" si="57"/>
        <v>3.5767699999269098E-2</v>
      </c>
      <c r="I413" s="48">
        <f t="shared" si="52"/>
        <v>3.5767699999269098E-2</v>
      </c>
      <c r="Q413" s="100">
        <f t="shared" si="56"/>
        <v>29863.828000000001</v>
      </c>
      <c r="S413" s="53">
        <f t="shared" si="53"/>
        <v>0.1</v>
      </c>
      <c r="AA413" s="48" t="s">
        <v>997</v>
      </c>
      <c r="AB413" s="48">
        <v>7</v>
      </c>
      <c r="AD413" s="48" t="s">
        <v>1030</v>
      </c>
      <c r="AF413" s="48" t="s">
        <v>962</v>
      </c>
    </row>
    <row r="414" spans="1:32" ht="12.95" customHeight="1" x14ac:dyDescent="0.2">
      <c r="A414" s="4" t="s">
        <v>994</v>
      </c>
      <c r="B414" s="4"/>
      <c r="C414" s="5">
        <v>44883.692000000003</v>
      </c>
      <c r="D414" s="5"/>
      <c r="E414" s="48">
        <f t="shared" si="54"/>
        <v>-5308.9759483280768</v>
      </c>
      <c r="F414" s="48">
        <f t="shared" si="55"/>
        <v>-5309</v>
      </c>
      <c r="G414" s="48">
        <f t="shared" si="57"/>
        <v>3.2876030003535561E-2</v>
      </c>
      <c r="I414" s="48">
        <f t="shared" si="52"/>
        <v>3.2876030003535561E-2</v>
      </c>
      <c r="Q414" s="100">
        <f t="shared" si="56"/>
        <v>29865.192000000003</v>
      </c>
      <c r="S414" s="53">
        <f t="shared" si="53"/>
        <v>0.1</v>
      </c>
      <c r="AA414" s="48" t="s">
        <v>997</v>
      </c>
      <c r="AB414" s="48">
        <v>22</v>
      </c>
      <c r="AD414" s="48" t="s">
        <v>1028</v>
      </c>
      <c r="AF414" s="48" t="s">
        <v>995</v>
      </c>
    </row>
    <row r="415" spans="1:32" ht="12.95" customHeight="1" x14ac:dyDescent="0.2">
      <c r="A415" s="4" t="s">
        <v>1031</v>
      </c>
      <c r="B415" s="4"/>
      <c r="C415" s="5">
        <v>44893.264999999999</v>
      </c>
      <c r="D415" s="5"/>
      <c r="E415" s="48">
        <f t="shared" si="54"/>
        <v>-5301.9724672109542</v>
      </c>
      <c r="F415" s="48">
        <f t="shared" si="55"/>
        <v>-5302</v>
      </c>
      <c r="G415" s="48">
        <f t="shared" si="57"/>
        <v>3.7634339998476207E-2</v>
      </c>
      <c r="I415" s="48">
        <f t="shared" si="52"/>
        <v>3.7634339998476207E-2</v>
      </c>
      <c r="Q415" s="100">
        <f t="shared" si="56"/>
        <v>29874.764999999999</v>
      </c>
      <c r="S415" s="53">
        <f t="shared" si="53"/>
        <v>0.1</v>
      </c>
      <c r="AA415" s="48" t="s">
        <v>997</v>
      </c>
      <c r="AB415" s="48">
        <v>7</v>
      </c>
      <c r="AD415" s="48" t="s">
        <v>1030</v>
      </c>
      <c r="AF415" s="48" t="s">
        <v>962</v>
      </c>
    </row>
    <row r="416" spans="1:32" ht="12.95" customHeight="1" x14ac:dyDescent="0.2">
      <c r="A416" s="4" t="s">
        <v>1031</v>
      </c>
      <c r="B416" s="4"/>
      <c r="C416" s="5">
        <v>44908.298000000003</v>
      </c>
      <c r="D416" s="5"/>
      <c r="E416" s="48">
        <f t="shared" si="54"/>
        <v>-5290.9745217775735</v>
      </c>
      <c r="F416" s="48">
        <f t="shared" si="55"/>
        <v>-5291</v>
      </c>
      <c r="G416" s="48">
        <f t="shared" si="57"/>
        <v>3.4825970004021656E-2</v>
      </c>
      <c r="I416" s="48">
        <f t="shared" si="52"/>
        <v>3.4825970004021656E-2</v>
      </c>
      <c r="Q416" s="100">
        <f t="shared" si="56"/>
        <v>29889.798000000003</v>
      </c>
      <c r="S416" s="53">
        <f t="shared" si="53"/>
        <v>0.1</v>
      </c>
      <c r="AA416" s="48" t="s">
        <v>997</v>
      </c>
      <c r="AB416" s="48">
        <v>5</v>
      </c>
      <c r="AD416" s="48" t="s">
        <v>1030</v>
      </c>
      <c r="AF416" s="48" t="s">
        <v>962</v>
      </c>
    </row>
    <row r="417" spans="1:32" ht="12.95" customHeight="1" x14ac:dyDescent="0.2">
      <c r="A417" s="4" t="s">
        <v>1031</v>
      </c>
      <c r="B417" s="4"/>
      <c r="C417" s="5">
        <v>44912.398000000001</v>
      </c>
      <c r="D417" s="5"/>
      <c r="E417" s="48">
        <f t="shared" si="54"/>
        <v>-5287.9750156060281</v>
      </c>
      <c r="F417" s="48">
        <f t="shared" si="55"/>
        <v>-5288</v>
      </c>
      <c r="G417" s="48">
        <f t="shared" si="57"/>
        <v>3.4150959996622987E-2</v>
      </c>
      <c r="I417" s="48">
        <f t="shared" si="52"/>
        <v>3.4150959996622987E-2</v>
      </c>
      <c r="Q417" s="100">
        <f t="shared" si="56"/>
        <v>29893.898000000001</v>
      </c>
      <c r="S417" s="53">
        <f t="shared" si="53"/>
        <v>0.1</v>
      </c>
      <c r="AA417" s="48" t="s">
        <v>997</v>
      </c>
      <c r="AB417" s="48">
        <v>9</v>
      </c>
      <c r="AD417" s="48" t="s">
        <v>960</v>
      </c>
      <c r="AF417" s="48" t="s">
        <v>962</v>
      </c>
    </row>
    <row r="418" spans="1:32" ht="12.95" customHeight="1" x14ac:dyDescent="0.2">
      <c r="A418" s="4" t="s">
        <v>1032</v>
      </c>
      <c r="B418" s="4"/>
      <c r="C418" s="5">
        <v>44934.267</v>
      </c>
      <c r="D418" s="5"/>
      <c r="E418" s="48">
        <f t="shared" si="54"/>
        <v>-5271.9759423217502</v>
      </c>
      <c r="F418" s="48">
        <f t="shared" si="55"/>
        <v>-5272</v>
      </c>
      <c r="G418" s="48">
        <f t="shared" si="57"/>
        <v>3.288423999765655E-2</v>
      </c>
      <c r="I418" s="48">
        <f t="shared" si="52"/>
        <v>3.288423999765655E-2</v>
      </c>
      <c r="Q418" s="100">
        <f t="shared" si="56"/>
        <v>29915.767</v>
      </c>
      <c r="S418" s="53">
        <f t="shared" si="53"/>
        <v>0.1</v>
      </c>
      <c r="AA418" s="48" t="s">
        <v>997</v>
      </c>
      <c r="AB418" s="48">
        <v>5</v>
      </c>
      <c r="AD418" s="48" t="s">
        <v>1030</v>
      </c>
      <c r="AF418" s="48" t="s">
        <v>962</v>
      </c>
    </row>
    <row r="419" spans="1:32" ht="12.95" customHeight="1" x14ac:dyDescent="0.2">
      <c r="A419" s="4" t="s">
        <v>994</v>
      </c>
      <c r="B419" s="4"/>
      <c r="C419" s="5">
        <v>44946.57</v>
      </c>
      <c r="D419" s="5"/>
      <c r="E419" s="48">
        <f t="shared" si="54"/>
        <v>-5262.9752290464985</v>
      </c>
      <c r="F419" s="48">
        <f t="shared" si="55"/>
        <v>-5263</v>
      </c>
      <c r="G419" s="48">
        <f t="shared" si="57"/>
        <v>3.3859210001537576E-2</v>
      </c>
      <c r="I419" s="48">
        <f t="shared" si="52"/>
        <v>3.3859210001537576E-2</v>
      </c>
      <c r="Q419" s="100">
        <f t="shared" si="56"/>
        <v>29928.07</v>
      </c>
      <c r="S419" s="53">
        <f t="shared" si="53"/>
        <v>0.1</v>
      </c>
      <c r="AA419" s="48" t="s">
        <v>997</v>
      </c>
      <c r="AB419" s="48">
        <v>14</v>
      </c>
      <c r="AD419" s="48" t="s">
        <v>1019</v>
      </c>
      <c r="AF419" s="48" t="s">
        <v>995</v>
      </c>
    </row>
    <row r="420" spans="1:32" ht="12.95" customHeight="1" x14ac:dyDescent="0.2">
      <c r="A420" s="4" t="s">
        <v>1032</v>
      </c>
      <c r="B420" s="4"/>
      <c r="C420" s="5">
        <v>44990.313000000002</v>
      </c>
      <c r="D420" s="5"/>
      <c r="E420" s="48">
        <f t="shared" si="54"/>
        <v>-5230.9734245435848</v>
      </c>
      <c r="F420" s="48">
        <f t="shared" si="55"/>
        <v>-5231</v>
      </c>
      <c r="G420" s="48">
        <f t="shared" si="57"/>
        <v>3.6325770000985358E-2</v>
      </c>
      <c r="I420" s="48">
        <f t="shared" si="52"/>
        <v>3.6325770000985358E-2</v>
      </c>
      <c r="Q420" s="100">
        <f t="shared" si="56"/>
        <v>29971.813000000002</v>
      </c>
      <c r="S420" s="53">
        <f t="shared" si="53"/>
        <v>0.1</v>
      </c>
      <c r="AA420" s="48" t="s">
        <v>997</v>
      </c>
      <c r="AB420" s="48">
        <v>8</v>
      </c>
      <c r="AD420" s="48" t="s">
        <v>1033</v>
      </c>
      <c r="AF420" s="48" t="s">
        <v>962</v>
      </c>
    </row>
    <row r="421" spans="1:32" ht="12.95" customHeight="1" x14ac:dyDescent="0.2">
      <c r="A421" s="4" t="s">
        <v>1035</v>
      </c>
      <c r="B421" s="4"/>
      <c r="C421" s="5">
        <v>45031.313999999998</v>
      </c>
      <c r="D421" s="5"/>
      <c r="E421" s="48">
        <f t="shared" si="54"/>
        <v>-5200.9776312412541</v>
      </c>
      <c r="F421" s="48">
        <f t="shared" si="55"/>
        <v>-5201</v>
      </c>
      <c r="G421" s="48">
        <f t="shared" si="57"/>
        <v>3.0575669996323995E-2</v>
      </c>
      <c r="I421" s="48">
        <f t="shared" si="52"/>
        <v>3.0575669996323995E-2</v>
      </c>
      <c r="Q421" s="100">
        <f t="shared" si="56"/>
        <v>30012.813999999998</v>
      </c>
      <c r="S421" s="53">
        <f t="shared" si="53"/>
        <v>0.1</v>
      </c>
      <c r="AA421" s="48" t="s">
        <v>997</v>
      </c>
      <c r="AB421" s="48">
        <v>7</v>
      </c>
      <c r="AD421" s="48" t="s">
        <v>1034</v>
      </c>
      <c r="AF421" s="48" t="s">
        <v>962</v>
      </c>
    </row>
    <row r="422" spans="1:32" ht="12.95" customHeight="1" x14ac:dyDescent="0.2">
      <c r="A422" s="4" t="s">
        <v>1036</v>
      </c>
      <c r="B422" s="4"/>
      <c r="C422" s="5">
        <v>45035.417999999998</v>
      </c>
      <c r="D422" s="5"/>
      <c r="E422" s="48">
        <f t="shared" si="54"/>
        <v>-5197.9751987222244</v>
      </c>
      <c r="F422" s="48">
        <f t="shared" si="55"/>
        <v>-5198</v>
      </c>
      <c r="G422" s="48">
        <f t="shared" si="57"/>
        <v>3.3900659997016191E-2</v>
      </c>
      <c r="I422" s="48">
        <f t="shared" si="52"/>
        <v>3.3900659997016191E-2</v>
      </c>
      <c r="Q422" s="100">
        <f t="shared" si="56"/>
        <v>30016.917999999998</v>
      </c>
      <c r="S422" s="53">
        <f t="shared" si="53"/>
        <v>0.1</v>
      </c>
      <c r="AA422" s="48" t="s">
        <v>997</v>
      </c>
      <c r="AF422" s="48" t="s">
        <v>1016</v>
      </c>
    </row>
    <row r="423" spans="1:32" ht="12.95" customHeight="1" x14ac:dyDescent="0.2">
      <c r="A423" s="4" t="s">
        <v>1035</v>
      </c>
      <c r="B423" s="4"/>
      <c r="C423" s="5">
        <v>45087.366000000002</v>
      </c>
      <c r="D423" s="5"/>
      <c r="E423" s="48">
        <f t="shared" si="54"/>
        <v>-5159.9707239418613</v>
      </c>
      <c r="F423" s="48">
        <f t="shared" si="55"/>
        <v>-5160</v>
      </c>
      <c r="G423" s="48">
        <f t="shared" si="57"/>
        <v>4.0017200000875164E-2</v>
      </c>
      <c r="I423" s="48">
        <f t="shared" si="52"/>
        <v>4.0017200000875164E-2</v>
      </c>
      <c r="Q423" s="100">
        <f t="shared" si="56"/>
        <v>30068.866000000002</v>
      </c>
      <c r="S423" s="53">
        <f t="shared" si="53"/>
        <v>0.1</v>
      </c>
      <c r="AA423" s="48" t="s">
        <v>997</v>
      </c>
      <c r="AB423" s="48">
        <v>5</v>
      </c>
      <c r="AD423" s="48" t="s">
        <v>967</v>
      </c>
      <c r="AF423" s="48" t="s">
        <v>962</v>
      </c>
    </row>
    <row r="424" spans="1:32" ht="12.95" customHeight="1" x14ac:dyDescent="0.2">
      <c r="A424" s="4" t="s">
        <v>994</v>
      </c>
      <c r="B424" s="4"/>
      <c r="C424" s="5">
        <v>45200.807999999997</v>
      </c>
      <c r="D424" s="5"/>
      <c r="E424" s="48">
        <f t="shared" si="54"/>
        <v>-5076.9780461095379</v>
      </c>
      <c r="F424" s="48">
        <f t="shared" si="55"/>
        <v>-5077</v>
      </c>
      <c r="G424" s="48">
        <f t="shared" si="57"/>
        <v>3.0008589994395152E-2</v>
      </c>
      <c r="I424" s="48">
        <f t="shared" si="52"/>
        <v>3.0008589994395152E-2</v>
      </c>
      <c r="Q424" s="100">
        <f t="shared" si="56"/>
        <v>30182.307999999997</v>
      </c>
      <c r="S424" s="53">
        <f t="shared" si="53"/>
        <v>0.1</v>
      </c>
      <c r="AA424" s="48" t="s">
        <v>997</v>
      </c>
      <c r="AB424" s="48">
        <v>15</v>
      </c>
      <c r="AD424" s="48" t="s">
        <v>1037</v>
      </c>
      <c r="AF424" s="48" t="s">
        <v>995</v>
      </c>
    </row>
    <row r="425" spans="1:32" ht="12.95" customHeight="1" x14ac:dyDescent="0.2">
      <c r="A425" s="4" t="s">
        <v>994</v>
      </c>
      <c r="B425" s="4"/>
      <c r="C425" s="5">
        <v>45200.813000000002</v>
      </c>
      <c r="D425" s="5"/>
      <c r="E425" s="48">
        <f t="shared" si="54"/>
        <v>-5076.9743881751792</v>
      </c>
      <c r="F425" s="48">
        <f t="shared" si="55"/>
        <v>-5077</v>
      </c>
      <c r="G425" s="48">
        <f t="shared" si="57"/>
        <v>3.5008589999051765E-2</v>
      </c>
      <c r="I425" s="48">
        <f t="shared" si="52"/>
        <v>3.5008589999051765E-2</v>
      </c>
      <c r="Q425" s="100">
        <f t="shared" si="56"/>
        <v>30182.313000000002</v>
      </c>
      <c r="S425" s="53">
        <f t="shared" si="53"/>
        <v>0.1</v>
      </c>
      <c r="AA425" s="48" t="s">
        <v>997</v>
      </c>
      <c r="AB425" s="48">
        <v>10</v>
      </c>
      <c r="AD425" s="48" t="s">
        <v>1038</v>
      </c>
      <c r="AF425" s="48" t="s">
        <v>995</v>
      </c>
    </row>
    <row r="426" spans="1:32" ht="12.95" customHeight="1" x14ac:dyDescent="0.2">
      <c r="A426" s="4" t="s">
        <v>994</v>
      </c>
      <c r="B426" s="4"/>
      <c r="C426" s="5">
        <v>45200.815999999999</v>
      </c>
      <c r="D426" s="5"/>
      <c r="E426" s="48">
        <f t="shared" si="54"/>
        <v>-5076.9721934145682</v>
      </c>
      <c r="F426" s="48">
        <f t="shared" si="55"/>
        <v>-5077</v>
      </c>
      <c r="G426" s="48">
        <f t="shared" si="57"/>
        <v>3.8008589996024966E-2</v>
      </c>
      <c r="I426" s="48">
        <f t="shared" si="52"/>
        <v>3.8008589996024966E-2</v>
      </c>
      <c r="Q426" s="100">
        <f t="shared" si="56"/>
        <v>30182.315999999999</v>
      </c>
      <c r="S426" s="53">
        <f t="shared" si="53"/>
        <v>0.1</v>
      </c>
      <c r="AA426" s="48" t="s">
        <v>997</v>
      </c>
      <c r="AB426" s="48">
        <v>13</v>
      </c>
      <c r="AD426" s="48" t="s">
        <v>1028</v>
      </c>
      <c r="AF426" s="48" t="s">
        <v>995</v>
      </c>
    </row>
    <row r="427" spans="1:32" ht="12.95" customHeight="1" x14ac:dyDescent="0.2">
      <c r="A427" s="4" t="s">
        <v>1039</v>
      </c>
      <c r="B427" s="4"/>
      <c r="C427" s="5">
        <v>45214.476000000002</v>
      </c>
      <c r="D427" s="5"/>
      <c r="E427" s="48">
        <f t="shared" si="54"/>
        <v>-5066.9787167552195</v>
      </c>
      <c r="F427" s="48">
        <f t="shared" si="55"/>
        <v>-5067</v>
      </c>
      <c r="G427" s="48">
        <f t="shared" si="57"/>
        <v>2.9091889999108389E-2</v>
      </c>
      <c r="I427" s="48">
        <f t="shared" si="52"/>
        <v>2.9091889999108389E-2</v>
      </c>
      <c r="Q427" s="100">
        <f t="shared" si="56"/>
        <v>30195.976000000002</v>
      </c>
      <c r="S427" s="53">
        <f t="shared" si="53"/>
        <v>0.1</v>
      </c>
      <c r="AA427" s="48" t="s">
        <v>997</v>
      </c>
      <c r="AB427" s="48">
        <v>6</v>
      </c>
      <c r="AD427" s="48" t="s">
        <v>967</v>
      </c>
      <c r="AF427" s="48" t="s">
        <v>962</v>
      </c>
    </row>
    <row r="428" spans="1:32" ht="12.95" customHeight="1" x14ac:dyDescent="0.2">
      <c r="A428" s="4" t="s">
        <v>1039</v>
      </c>
      <c r="B428" s="4"/>
      <c r="C428" s="5">
        <v>45225.413</v>
      </c>
      <c r="D428" s="5"/>
      <c r="E428" s="48">
        <f t="shared" si="54"/>
        <v>-5058.9773511459034</v>
      </c>
      <c r="F428" s="48">
        <f t="shared" si="55"/>
        <v>-5059</v>
      </c>
      <c r="G428" s="48">
        <f t="shared" si="57"/>
        <v>3.0958529998315498E-2</v>
      </c>
      <c r="I428" s="48">
        <f t="shared" si="52"/>
        <v>3.0958529998315498E-2</v>
      </c>
      <c r="Q428" s="100">
        <f t="shared" si="56"/>
        <v>30206.913</v>
      </c>
      <c r="S428" s="53">
        <f t="shared" si="53"/>
        <v>0.1</v>
      </c>
      <c r="AA428" s="48" t="s">
        <v>997</v>
      </c>
      <c r="AB428" s="48">
        <v>11</v>
      </c>
      <c r="AD428" s="48" t="s">
        <v>1040</v>
      </c>
      <c r="AF428" s="48" t="s">
        <v>962</v>
      </c>
    </row>
    <row r="429" spans="1:32" ht="12.95" customHeight="1" x14ac:dyDescent="0.2">
      <c r="A429" s="4" t="s">
        <v>1039</v>
      </c>
      <c r="B429" s="4"/>
      <c r="C429" s="5">
        <v>45225.415999999997</v>
      </c>
      <c r="D429" s="5"/>
      <c r="E429" s="48">
        <f t="shared" si="54"/>
        <v>-5058.9751563852924</v>
      </c>
      <c r="F429" s="48">
        <f t="shared" si="55"/>
        <v>-5059</v>
      </c>
      <c r="G429" s="48">
        <f t="shared" si="57"/>
        <v>3.39585299952887E-2</v>
      </c>
      <c r="I429" s="48">
        <f t="shared" si="52"/>
        <v>3.39585299952887E-2</v>
      </c>
      <c r="Q429" s="100">
        <f t="shared" si="56"/>
        <v>30206.915999999997</v>
      </c>
      <c r="S429" s="53">
        <f t="shared" si="53"/>
        <v>0.1</v>
      </c>
      <c r="AA429" s="48" t="s">
        <v>997</v>
      </c>
      <c r="AB429" s="48">
        <v>9</v>
      </c>
      <c r="AD429" s="48" t="s">
        <v>960</v>
      </c>
      <c r="AF429" s="48" t="s">
        <v>962</v>
      </c>
    </row>
    <row r="430" spans="1:32" ht="12.95" customHeight="1" x14ac:dyDescent="0.2">
      <c r="A430" s="4" t="s">
        <v>1024</v>
      </c>
      <c r="B430" s="4"/>
      <c r="C430" s="5">
        <v>45251.389000000003</v>
      </c>
      <c r="D430" s="5"/>
      <c r="E430" s="48">
        <f t="shared" si="54"/>
        <v>-5039.9736505819792</v>
      </c>
      <c r="F430" s="48">
        <f t="shared" si="55"/>
        <v>-5040</v>
      </c>
      <c r="G430" s="48">
        <f t="shared" si="57"/>
        <v>3.6016800004290417E-2</v>
      </c>
      <c r="I430" s="48">
        <f t="shared" si="52"/>
        <v>3.6016800004290417E-2</v>
      </c>
      <c r="Q430" s="100">
        <f t="shared" si="56"/>
        <v>30232.889000000003</v>
      </c>
      <c r="S430" s="53">
        <f t="shared" si="53"/>
        <v>0.1</v>
      </c>
      <c r="AA430" s="48" t="s">
        <v>997</v>
      </c>
      <c r="AF430" s="48" t="s">
        <v>1016</v>
      </c>
    </row>
    <row r="431" spans="1:32" ht="12.95" customHeight="1" x14ac:dyDescent="0.2">
      <c r="A431" s="4" t="s">
        <v>1024</v>
      </c>
      <c r="B431" s="4"/>
      <c r="C431" s="5">
        <v>45251.391000000003</v>
      </c>
      <c r="D431" s="5"/>
      <c r="E431" s="48">
        <f t="shared" si="54"/>
        <v>-5039.972187408237</v>
      </c>
      <c r="F431" s="48">
        <f t="shared" si="55"/>
        <v>-5040</v>
      </c>
      <c r="G431" s="48">
        <f t="shared" si="57"/>
        <v>3.801680000469787E-2</v>
      </c>
      <c r="I431" s="48">
        <f t="shared" si="52"/>
        <v>3.801680000469787E-2</v>
      </c>
      <c r="Q431" s="100">
        <f t="shared" si="56"/>
        <v>30232.891000000003</v>
      </c>
      <c r="S431" s="53">
        <f t="shared" si="53"/>
        <v>0.1</v>
      </c>
      <c r="AA431" s="48" t="s">
        <v>997</v>
      </c>
      <c r="AF431" s="48" t="s">
        <v>1016</v>
      </c>
    </row>
    <row r="432" spans="1:32" ht="12.95" customHeight="1" x14ac:dyDescent="0.2">
      <c r="A432" s="4" t="s">
        <v>994</v>
      </c>
      <c r="B432" s="4"/>
      <c r="C432" s="5">
        <v>45259.588000000003</v>
      </c>
      <c r="D432" s="5"/>
      <c r="E432" s="48">
        <f t="shared" si="54"/>
        <v>-5033.9753698257573</v>
      </c>
      <c r="F432" s="48">
        <f t="shared" si="55"/>
        <v>-5034</v>
      </c>
      <c r="G432" s="48">
        <f t="shared" si="57"/>
        <v>3.3666780000203289E-2</v>
      </c>
      <c r="I432" s="48">
        <f t="shared" si="52"/>
        <v>3.3666780000203289E-2</v>
      </c>
      <c r="Q432" s="100">
        <f t="shared" si="56"/>
        <v>30241.088000000003</v>
      </c>
      <c r="S432" s="53">
        <f t="shared" si="53"/>
        <v>0.1</v>
      </c>
      <c r="AA432" s="48" t="s">
        <v>997</v>
      </c>
      <c r="AB432" s="48">
        <v>26</v>
      </c>
      <c r="AD432" s="48" t="s">
        <v>1041</v>
      </c>
      <c r="AF432" s="48" t="s">
        <v>995</v>
      </c>
    </row>
    <row r="433" spans="1:32" ht="12.95" customHeight="1" x14ac:dyDescent="0.2">
      <c r="A433" s="4" t="s">
        <v>1042</v>
      </c>
      <c r="B433" s="4"/>
      <c r="C433" s="5">
        <v>45288.294000000002</v>
      </c>
      <c r="D433" s="5"/>
      <c r="E433" s="48">
        <f t="shared" si="54"/>
        <v>-5012.9744371037095</v>
      </c>
      <c r="F433" s="48">
        <f t="shared" si="55"/>
        <v>-5013</v>
      </c>
      <c r="G433" s="48">
        <f t="shared" si="57"/>
        <v>3.4941710000566673E-2</v>
      </c>
      <c r="I433" s="48">
        <f t="shared" si="52"/>
        <v>3.4941710000566673E-2</v>
      </c>
      <c r="Q433" s="100">
        <f t="shared" si="56"/>
        <v>30269.794000000002</v>
      </c>
      <c r="S433" s="53">
        <f t="shared" si="53"/>
        <v>0.1</v>
      </c>
      <c r="AA433" s="48" t="s">
        <v>997</v>
      </c>
      <c r="AB433" s="48">
        <v>7</v>
      </c>
      <c r="AD433" s="48" t="s">
        <v>1040</v>
      </c>
      <c r="AF433" s="48" t="s">
        <v>962</v>
      </c>
    </row>
    <row r="434" spans="1:32" ht="12.95" customHeight="1" x14ac:dyDescent="0.2">
      <c r="A434" s="4" t="s">
        <v>994</v>
      </c>
      <c r="B434" s="4"/>
      <c r="C434" s="5">
        <v>45311.525999999998</v>
      </c>
      <c r="D434" s="5"/>
      <c r="E434" s="48">
        <f t="shared" si="54"/>
        <v>-4995.9782109141124</v>
      </c>
      <c r="F434" s="48">
        <f t="shared" si="55"/>
        <v>-4996</v>
      </c>
      <c r="G434" s="48">
        <f t="shared" si="57"/>
        <v>2.9783319994749036E-2</v>
      </c>
      <c r="I434" s="48">
        <f t="shared" si="52"/>
        <v>2.9783319994749036E-2</v>
      </c>
      <c r="Q434" s="100">
        <f t="shared" si="56"/>
        <v>30293.025999999998</v>
      </c>
      <c r="S434" s="53">
        <f t="shared" si="53"/>
        <v>0.1</v>
      </c>
      <c r="AA434" s="48" t="s">
        <v>997</v>
      </c>
      <c r="AB434" s="48">
        <v>11</v>
      </c>
      <c r="AD434" s="48" t="s">
        <v>1029</v>
      </c>
      <c r="AF434" s="48" t="s">
        <v>995</v>
      </c>
    </row>
    <row r="435" spans="1:32" ht="12.95" customHeight="1" x14ac:dyDescent="0.2">
      <c r="A435" s="4" t="s">
        <v>994</v>
      </c>
      <c r="B435" s="4"/>
      <c r="C435" s="5">
        <v>45315.624000000003</v>
      </c>
      <c r="D435" s="5"/>
      <c r="E435" s="48">
        <f t="shared" si="54"/>
        <v>-4992.9801679163038</v>
      </c>
      <c r="F435" s="48">
        <f t="shared" si="55"/>
        <v>-4993</v>
      </c>
      <c r="G435" s="48">
        <f t="shared" si="57"/>
        <v>2.7108310001494829E-2</v>
      </c>
      <c r="I435" s="48">
        <f t="shared" si="52"/>
        <v>2.7108310001494829E-2</v>
      </c>
      <c r="Q435" s="100">
        <f t="shared" si="56"/>
        <v>30297.124000000003</v>
      </c>
      <c r="S435" s="53">
        <f t="shared" si="53"/>
        <v>0.1</v>
      </c>
      <c r="AA435" s="48" t="s">
        <v>997</v>
      </c>
      <c r="AB435" s="48">
        <v>18</v>
      </c>
      <c r="AD435" s="48" t="s">
        <v>998</v>
      </c>
      <c r="AF435" s="48" t="s">
        <v>995</v>
      </c>
    </row>
    <row r="436" spans="1:32" ht="12.95" customHeight="1" x14ac:dyDescent="0.2">
      <c r="A436" s="4" t="s">
        <v>1043</v>
      </c>
      <c r="B436" s="4"/>
      <c r="C436" s="5">
        <v>45370.307999999997</v>
      </c>
      <c r="D436" s="5"/>
      <c r="E436" s="48">
        <f t="shared" si="54"/>
        <v>-4952.9740714565942</v>
      </c>
      <c r="F436" s="48">
        <f t="shared" si="55"/>
        <v>-4953</v>
      </c>
      <c r="G436" s="48">
        <f t="shared" si="57"/>
        <v>3.5441509993688669E-2</v>
      </c>
      <c r="I436" s="48">
        <f t="shared" si="52"/>
        <v>3.5441509993688669E-2</v>
      </c>
      <c r="Q436" s="100">
        <f t="shared" si="56"/>
        <v>30351.807999999997</v>
      </c>
      <c r="S436" s="53">
        <f t="shared" si="53"/>
        <v>0.1</v>
      </c>
      <c r="AA436" s="48" t="s">
        <v>997</v>
      </c>
      <c r="AB436" s="48">
        <v>10</v>
      </c>
      <c r="AD436" s="48" t="s">
        <v>1034</v>
      </c>
      <c r="AF436" s="48" t="s">
        <v>962</v>
      </c>
    </row>
    <row r="437" spans="1:32" ht="12.95" customHeight="1" x14ac:dyDescent="0.2">
      <c r="A437" s="4" t="s">
        <v>1044</v>
      </c>
      <c r="B437" s="4"/>
      <c r="C437" s="5">
        <v>45385.34</v>
      </c>
      <c r="D437" s="5"/>
      <c r="E437" s="48">
        <f t="shared" si="54"/>
        <v>-4941.9768576100869</v>
      </c>
      <c r="F437" s="48">
        <f t="shared" si="55"/>
        <v>-4942</v>
      </c>
      <c r="G437" s="48">
        <f t="shared" si="57"/>
        <v>3.1633139995392412E-2</v>
      </c>
      <c r="I437" s="48">
        <f t="shared" si="52"/>
        <v>3.1633139995392412E-2</v>
      </c>
      <c r="Q437" s="100">
        <f t="shared" si="56"/>
        <v>30366.839999999997</v>
      </c>
      <c r="S437" s="53">
        <f t="shared" si="53"/>
        <v>0.1</v>
      </c>
      <c r="AA437" s="48" t="s">
        <v>997</v>
      </c>
      <c r="AB437" s="48">
        <v>10</v>
      </c>
      <c r="AD437" s="48" t="s">
        <v>960</v>
      </c>
      <c r="AF437" s="48" t="s">
        <v>962</v>
      </c>
    </row>
    <row r="438" spans="1:32" ht="12.95" customHeight="1" x14ac:dyDescent="0.2">
      <c r="A438" s="107" t="s">
        <v>1046</v>
      </c>
      <c r="B438" s="107"/>
      <c r="C438" s="108">
        <v>45430.44</v>
      </c>
      <c r="D438" s="108"/>
      <c r="E438" s="109">
        <f t="shared" si="54"/>
        <v>-4908.9822897230752</v>
      </c>
      <c r="F438" s="109">
        <f t="shared" si="55"/>
        <v>-4909</v>
      </c>
      <c r="G438" s="48">
        <f t="shared" si="57"/>
        <v>2.4208030001318548E-2</v>
      </c>
      <c r="I438" s="48">
        <f t="shared" si="52"/>
        <v>2.4208030001318548E-2</v>
      </c>
      <c r="Q438" s="100">
        <f t="shared" si="56"/>
        <v>30411.940000000002</v>
      </c>
      <c r="S438" s="53">
        <f t="shared" si="53"/>
        <v>0.1</v>
      </c>
      <c r="AA438" s="48" t="s">
        <v>997</v>
      </c>
      <c r="AB438" s="48">
        <v>18</v>
      </c>
      <c r="AD438" s="48" t="s">
        <v>1045</v>
      </c>
      <c r="AF438" s="48" t="s">
        <v>962</v>
      </c>
    </row>
    <row r="439" spans="1:32" ht="12.95" customHeight="1" x14ac:dyDescent="0.2">
      <c r="A439" s="107" t="s">
        <v>1024</v>
      </c>
      <c r="B439" s="107"/>
      <c r="C439" s="108">
        <v>45470.082999999999</v>
      </c>
      <c r="D439" s="108"/>
      <c r="E439" s="109">
        <f t="shared" si="54"/>
        <v>-4879.9799913917113</v>
      </c>
      <c r="F439" s="109">
        <f t="shared" si="55"/>
        <v>-4880</v>
      </c>
      <c r="G439" s="48">
        <f t="shared" si="57"/>
        <v>2.7349600000889041E-2</v>
      </c>
      <c r="I439" s="48">
        <f t="shared" si="52"/>
        <v>2.7349600000889041E-2</v>
      </c>
      <c r="Q439" s="100">
        <f t="shared" si="56"/>
        <v>30451.582999999999</v>
      </c>
      <c r="S439" s="53">
        <f t="shared" si="53"/>
        <v>0.1</v>
      </c>
      <c r="AA439" s="48" t="s">
        <v>997</v>
      </c>
      <c r="AF439" s="48" t="s">
        <v>1016</v>
      </c>
    </row>
    <row r="440" spans="1:32" ht="12.95" customHeight="1" x14ac:dyDescent="0.2">
      <c r="A440" s="107" t="s">
        <v>1024</v>
      </c>
      <c r="B440" s="107"/>
      <c r="C440" s="108">
        <v>45568.506000000001</v>
      </c>
      <c r="D440" s="108"/>
      <c r="E440" s="109">
        <f t="shared" si="54"/>
        <v>-4807.9750167765669</v>
      </c>
      <c r="F440" s="109">
        <f t="shared" si="55"/>
        <v>-4808</v>
      </c>
      <c r="G440" s="48">
        <f t="shared" si="57"/>
        <v>3.4149359998991713E-2</v>
      </c>
      <c r="I440" s="48">
        <f t="shared" si="52"/>
        <v>3.4149359998991713E-2</v>
      </c>
      <c r="Q440" s="100">
        <f t="shared" si="56"/>
        <v>30550.006000000001</v>
      </c>
      <c r="S440" s="53">
        <f t="shared" si="53"/>
        <v>0.1</v>
      </c>
      <c r="AA440" s="48" t="s">
        <v>997</v>
      </c>
      <c r="AF440" s="48" t="s">
        <v>1016</v>
      </c>
    </row>
    <row r="441" spans="1:32" ht="12.95" customHeight="1" x14ac:dyDescent="0.2">
      <c r="A441" s="107" t="s">
        <v>1024</v>
      </c>
      <c r="B441" s="107"/>
      <c r="C441" s="108">
        <v>45579.428</v>
      </c>
      <c r="D441" s="108"/>
      <c r="E441" s="109">
        <f t="shared" si="54"/>
        <v>-4799.9846249703178</v>
      </c>
      <c r="F441" s="109">
        <f t="shared" si="55"/>
        <v>-4800</v>
      </c>
      <c r="G441" s="48">
        <f t="shared" si="57"/>
        <v>2.1015999998780899E-2</v>
      </c>
      <c r="I441" s="48">
        <f t="shared" si="52"/>
        <v>2.1015999998780899E-2</v>
      </c>
      <c r="Q441" s="100">
        <f t="shared" si="56"/>
        <v>30560.928</v>
      </c>
      <c r="S441" s="53">
        <f t="shared" si="53"/>
        <v>0.1</v>
      </c>
      <c r="AA441" s="48" t="s">
        <v>997</v>
      </c>
      <c r="AF441" s="48" t="s">
        <v>1016</v>
      </c>
    </row>
    <row r="442" spans="1:32" ht="12.95" customHeight="1" x14ac:dyDescent="0.2">
      <c r="A442" s="107" t="s">
        <v>1024</v>
      </c>
      <c r="B442" s="107"/>
      <c r="C442" s="108">
        <v>45579.436000000002</v>
      </c>
      <c r="D442" s="108"/>
      <c r="E442" s="109">
        <f t="shared" si="54"/>
        <v>-4799.9787722753472</v>
      </c>
      <c r="F442" s="109">
        <f t="shared" si="55"/>
        <v>-4800</v>
      </c>
      <c r="G442" s="48">
        <f t="shared" si="57"/>
        <v>2.9016000000410713E-2</v>
      </c>
      <c r="I442" s="48">
        <f t="shared" si="52"/>
        <v>2.9016000000410713E-2</v>
      </c>
      <c r="Q442" s="100">
        <f t="shared" si="56"/>
        <v>30560.936000000002</v>
      </c>
      <c r="S442" s="53">
        <f t="shared" si="53"/>
        <v>0.1</v>
      </c>
      <c r="AA442" s="48" t="s">
        <v>997</v>
      </c>
      <c r="AF442" s="48" t="s">
        <v>1016</v>
      </c>
    </row>
    <row r="443" spans="1:32" ht="12.95" customHeight="1" x14ac:dyDescent="0.2">
      <c r="A443" s="107" t="s">
        <v>1043</v>
      </c>
      <c r="B443" s="107"/>
      <c r="C443" s="108">
        <v>45590.366000000002</v>
      </c>
      <c r="D443" s="108"/>
      <c r="E443" s="109">
        <f t="shared" si="54"/>
        <v>-4791.9825277741284</v>
      </c>
      <c r="F443" s="109">
        <f t="shared" si="55"/>
        <v>-4792</v>
      </c>
      <c r="G443" s="48">
        <f t="shared" si="57"/>
        <v>2.3882640001829714E-2</v>
      </c>
      <c r="I443" s="48">
        <f t="shared" si="52"/>
        <v>2.3882640001829714E-2</v>
      </c>
      <c r="Q443" s="100">
        <f t="shared" si="56"/>
        <v>30571.866000000002</v>
      </c>
      <c r="S443" s="53">
        <f t="shared" si="53"/>
        <v>0.1</v>
      </c>
      <c r="AA443" s="48" t="s">
        <v>997</v>
      </c>
      <c r="AB443" s="48">
        <v>5</v>
      </c>
      <c r="AD443" s="48" t="s">
        <v>1047</v>
      </c>
      <c r="AF443" s="48" t="s">
        <v>962</v>
      </c>
    </row>
    <row r="444" spans="1:32" ht="12.95" customHeight="1" x14ac:dyDescent="0.2">
      <c r="A444" s="107" t="s">
        <v>1043</v>
      </c>
      <c r="B444" s="107"/>
      <c r="C444" s="108">
        <v>45590.385999999999</v>
      </c>
      <c r="D444" s="108"/>
      <c r="E444" s="109">
        <f t="shared" si="54"/>
        <v>-4791.9678960367082</v>
      </c>
      <c r="F444" s="109">
        <f t="shared" si="55"/>
        <v>-4792</v>
      </c>
      <c r="G444" s="48">
        <f t="shared" si="57"/>
        <v>4.3882639998628292E-2</v>
      </c>
      <c r="I444" s="48">
        <f t="shared" si="52"/>
        <v>4.3882639998628292E-2</v>
      </c>
      <c r="Q444" s="100">
        <f t="shared" si="56"/>
        <v>30571.885999999999</v>
      </c>
      <c r="S444" s="53">
        <f t="shared" si="53"/>
        <v>0.1</v>
      </c>
      <c r="AA444" s="48" t="s">
        <v>997</v>
      </c>
      <c r="AB444" s="48">
        <v>6</v>
      </c>
      <c r="AD444" s="48" t="s">
        <v>1030</v>
      </c>
      <c r="AF444" s="48" t="s">
        <v>962</v>
      </c>
    </row>
    <row r="445" spans="1:32" ht="12.95" customHeight="1" x14ac:dyDescent="0.2">
      <c r="A445" s="107" t="s">
        <v>994</v>
      </c>
      <c r="B445" s="107"/>
      <c r="C445" s="108">
        <v>45591.735000000001</v>
      </c>
      <c r="D445" s="108"/>
      <c r="E445" s="109">
        <f t="shared" si="54"/>
        <v>-4790.9809853475808</v>
      </c>
      <c r="F445" s="109">
        <f t="shared" si="55"/>
        <v>-4791</v>
      </c>
      <c r="G445" s="48">
        <f t="shared" si="57"/>
        <v>2.5990969996200874E-2</v>
      </c>
      <c r="I445" s="48">
        <f t="shared" si="52"/>
        <v>2.5990969996200874E-2</v>
      </c>
      <c r="Q445" s="100">
        <f t="shared" si="56"/>
        <v>30573.235000000001</v>
      </c>
      <c r="S445" s="53">
        <f t="shared" si="53"/>
        <v>0.1</v>
      </c>
      <c r="AA445" s="48" t="s">
        <v>997</v>
      </c>
      <c r="AB445" s="48">
        <v>14</v>
      </c>
      <c r="AD445" s="48" t="s">
        <v>998</v>
      </c>
      <c r="AF445" s="48" t="s">
        <v>995</v>
      </c>
    </row>
    <row r="446" spans="1:32" ht="12.95" customHeight="1" x14ac:dyDescent="0.2">
      <c r="A446" s="4" t="s">
        <v>1043</v>
      </c>
      <c r="B446" s="4"/>
      <c r="C446" s="5">
        <v>45594.472000000002</v>
      </c>
      <c r="D446" s="5"/>
      <c r="E446" s="109">
        <f t="shared" si="54"/>
        <v>-4788.9786320813555</v>
      </c>
      <c r="F446" s="109">
        <f t="shared" si="55"/>
        <v>-4789</v>
      </c>
      <c r="G446" s="48">
        <f t="shared" si="57"/>
        <v>2.9207630002929363E-2</v>
      </c>
      <c r="I446" s="48">
        <f t="shared" si="52"/>
        <v>2.9207630002929363E-2</v>
      </c>
      <c r="Q446" s="100">
        <f t="shared" si="56"/>
        <v>30575.972000000002</v>
      </c>
      <c r="S446" s="53">
        <f t="shared" si="53"/>
        <v>0.1</v>
      </c>
      <c r="AA446" s="48" t="s">
        <v>997</v>
      </c>
      <c r="AB446" s="48">
        <v>7</v>
      </c>
      <c r="AD446" s="48" t="s">
        <v>967</v>
      </c>
      <c r="AF446" s="48" t="s">
        <v>962</v>
      </c>
    </row>
    <row r="447" spans="1:32" ht="12.95" customHeight="1" x14ac:dyDescent="0.2">
      <c r="A447" s="4" t="s">
        <v>1048</v>
      </c>
      <c r="B447" s="4"/>
      <c r="C447" s="5">
        <v>45609.508000000002</v>
      </c>
      <c r="D447" s="5"/>
      <c r="E447" s="109">
        <f t="shared" si="54"/>
        <v>-4777.9784918873629</v>
      </c>
      <c r="F447" s="109">
        <f t="shared" si="55"/>
        <v>-4778</v>
      </c>
      <c r="G447" s="48">
        <f t="shared" si="57"/>
        <v>2.9399259998172056E-2</v>
      </c>
      <c r="I447" s="48">
        <f t="shared" si="52"/>
        <v>2.9399259998172056E-2</v>
      </c>
      <c r="Q447" s="100">
        <f t="shared" si="56"/>
        <v>30591.008000000002</v>
      </c>
      <c r="S447" s="53">
        <f t="shared" si="53"/>
        <v>0.1</v>
      </c>
      <c r="AA447" s="48" t="s">
        <v>997</v>
      </c>
      <c r="AB447" s="48">
        <v>10</v>
      </c>
      <c r="AD447" s="48" t="s">
        <v>1040</v>
      </c>
      <c r="AF447" s="48" t="s">
        <v>962</v>
      </c>
    </row>
    <row r="448" spans="1:32" ht="12.95" customHeight="1" x14ac:dyDescent="0.2">
      <c r="A448" s="4" t="s">
        <v>994</v>
      </c>
      <c r="B448" s="4"/>
      <c r="C448" s="5">
        <v>45643.68</v>
      </c>
      <c r="D448" s="5"/>
      <c r="E448" s="109">
        <f t="shared" si="54"/>
        <v>-4752.9787053278342</v>
      </c>
      <c r="F448" s="109">
        <f t="shared" si="55"/>
        <v>-4753</v>
      </c>
      <c r="G448" s="48">
        <f t="shared" si="57"/>
        <v>2.9107510003086645E-2</v>
      </c>
      <c r="I448" s="48">
        <f t="shared" ref="I448:I511" si="58">G448</f>
        <v>2.9107510003086645E-2</v>
      </c>
      <c r="Q448" s="100">
        <f t="shared" si="56"/>
        <v>30625.18</v>
      </c>
      <c r="S448" s="53">
        <f t="shared" ref="S448:S511" si="59">S$14</f>
        <v>0.1</v>
      </c>
      <c r="AA448" s="48" t="s">
        <v>997</v>
      </c>
      <c r="AB448" s="48">
        <v>10</v>
      </c>
      <c r="AD448" s="48" t="s">
        <v>1029</v>
      </c>
      <c r="AF448" s="48" t="s">
        <v>995</v>
      </c>
    </row>
    <row r="449" spans="1:32" ht="12.95" customHeight="1" x14ac:dyDescent="0.2">
      <c r="A449" s="4" t="s">
        <v>1048</v>
      </c>
      <c r="B449" s="4"/>
      <c r="C449" s="5">
        <v>45646.419000000002</v>
      </c>
      <c r="D449" s="5"/>
      <c r="E449" s="109">
        <f t="shared" si="54"/>
        <v>-4750.9748888878657</v>
      </c>
      <c r="F449" s="109">
        <f t="shared" si="55"/>
        <v>-4751</v>
      </c>
      <c r="G449" s="48">
        <f t="shared" si="57"/>
        <v>3.432417000294663E-2</v>
      </c>
      <c r="I449" s="48">
        <f t="shared" si="58"/>
        <v>3.432417000294663E-2</v>
      </c>
      <c r="Q449" s="100">
        <f t="shared" si="56"/>
        <v>30627.919000000002</v>
      </c>
      <c r="S449" s="53">
        <f t="shared" si="59"/>
        <v>0.1</v>
      </c>
      <c r="AA449" s="48" t="s">
        <v>997</v>
      </c>
      <c r="AB449" s="48">
        <v>7</v>
      </c>
      <c r="AD449" s="48" t="s">
        <v>1040</v>
      </c>
      <c r="AF449" s="48" t="s">
        <v>962</v>
      </c>
    </row>
    <row r="450" spans="1:32" ht="12.95" customHeight="1" x14ac:dyDescent="0.2">
      <c r="A450" s="4" t="s">
        <v>1024</v>
      </c>
      <c r="B450" s="4"/>
      <c r="C450" s="5">
        <v>45672.375999999997</v>
      </c>
      <c r="D450" s="5"/>
      <c r="E450" s="109">
        <f t="shared" si="54"/>
        <v>-4731.9850884744983</v>
      </c>
      <c r="F450" s="109">
        <f t="shared" si="55"/>
        <v>-4732</v>
      </c>
      <c r="G450" s="48">
        <f t="shared" si="57"/>
        <v>2.0382439994136803E-2</v>
      </c>
      <c r="I450" s="48">
        <f t="shared" si="58"/>
        <v>2.0382439994136803E-2</v>
      </c>
      <c r="Q450" s="100">
        <f t="shared" si="56"/>
        <v>30653.875999999997</v>
      </c>
      <c r="S450" s="53">
        <f t="shared" si="59"/>
        <v>0.1</v>
      </c>
      <c r="AA450" s="48" t="s">
        <v>997</v>
      </c>
      <c r="AF450" s="48" t="s">
        <v>1016</v>
      </c>
    </row>
    <row r="451" spans="1:32" ht="12.95" customHeight="1" x14ac:dyDescent="0.2">
      <c r="A451" s="4" t="s">
        <v>1024</v>
      </c>
      <c r="B451" s="4"/>
      <c r="C451" s="5">
        <v>45672.383999999998</v>
      </c>
      <c r="D451" s="5"/>
      <c r="E451" s="109">
        <f t="shared" si="54"/>
        <v>-4731.9792357795277</v>
      </c>
      <c r="F451" s="109">
        <f t="shared" si="55"/>
        <v>-4732</v>
      </c>
      <c r="G451" s="48">
        <f t="shared" si="57"/>
        <v>2.8382439995766617E-2</v>
      </c>
      <c r="I451" s="48">
        <f t="shared" si="58"/>
        <v>2.8382439995766617E-2</v>
      </c>
      <c r="Q451" s="100">
        <f t="shared" si="56"/>
        <v>30653.883999999998</v>
      </c>
      <c r="S451" s="53">
        <f t="shared" si="59"/>
        <v>0.1</v>
      </c>
      <c r="AA451" s="48" t="s">
        <v>997</v>
      </c>
      <c r="AF451" s="48" t="s">
        <v>1016</v>
      </c>
    </row>
    <row r="452" spans="1:32" ht="12.95" customHeight="1" x14ac:dyDescent="0.2">
      <c r="A452" s="4" t="s">
        <v>1024</v>
      </c>
      <c r="B452" s="4"/>
      <c r="C452" s="5">
        <v>45672.391000000003</v>
      </c>
      <c r="D452" s="5"/>
      <c r="E452" s="109">
        <f t="shared" si="54"/>
        <v>-4731.9741146714268</v>
      </c>
      <c r="F452" s="109">
        <f t="shared" si="55"/>
        <v>-4732</v>
      </c>
      <c r="G452" s="48">
        <f t="shared" si="57"/>
        <v>3.5382440000830684E-2</v>
      </c>
      <c r="I452" s="48">
        <f t="shared" si="58"/>
        <v>3.5382440000830684E-2</v>
      </c>
      <c r="Q452" s="100">
        <f t="shared" si="56"/>
        <v>30653.891000000003</v>
      </c>
      <c r="S452" s="53">
        <f t="shared" si="59"/>
        <v>0.1</v>
      </c>
      <c r="AA452" s="48" t="s">
        <v>997</v>
      </c>
      <c r="AF452" s="48" t="s">
        <v>1016</v>
      </c>
    </row>
    <row r="453" spans="1:32" ht="12.95" customHeight="1" x14ac:dyDescent="0.2">
      <c r="A453" s="4" t="s">
        <v>1049</v>
      </c>
      <c r="B453" s="4"/>
      <c r="C453" s="5">
        <v>45694.25</v>
      </c>
      <c r="D453" s="5"/>
      <c r="E453" s="109">
        <f t="shared" si="54"/>
        <v>-4715.9823572558616</v>
      </c>
      <c r="F453" s="109">
        <f t="shared" si="55"/>
        <v>-4716</v>
      </c>
      <c r="G453" s="48">
        <f t="shared" si="57"/>
        <v>2.4115719999826979E-2</v>
      </c>
      <c r="I453" s="48">
        <f t="shared" si="58"/>
        <v>2.4115719999826979E-2</v>
      </c>
      <c r="Q453" s="100">
        <f t="shared" si="56"/>
        <v>30675.75</v>
      </c>
      <c r="S453" s="53">
        <f t="shared" si="59"/>
        <v>0.1</v>
      </c>
      <c r="AA453" s="48" t="s">
        <v>997</v>
      </c>
      <c r="AB453" s="48">
        <v>7</v>
      </c>
      <c r="AD453" s="48" t="s">
        <v>1040</v>
      </c>
      <c r="AF453" s="48" t="s">
        <v>962</v>
      </c>
    </row>
    <row r="454" spans="1:32" ht="12.95" customHeight="1" x14ac:dyDescent="0.2">
      <c r="A454" s="4" t="s">
        <v>1049</v>
      </c>
      <c r="B454" s="4"/>
      <c r="C454" s="5">
        <v>45698.339</v>
      </c>
      <c r="D454" s="5"/>
      <c r="E454" s="109">
        <f t="shared" si="54"/>
        <v>-4712.9908985398979</v>
      </c>
      <c r="F454" s="109">
        <f t="shared" si="55"/>
        <v>-4713</v>
      </c>
      <c r="G454" s="48">
        <f t="shared" si="57"/>
        <v>1.2440710001101252E-2</v>
      </c>
      <c r="I454" s="48">
        <f t="shared" si="58"/>
        <v>1.2440710001101252E-2</v>
      </c>
      <c r="Q454" s="100">
        <f t="shared" si="56"/>
        <v>30679.839</v>
      </c>
      <c r="S454" s="53">
        <f t="shared" si="59"/>
        <v>0.1</v>
      </c>
      <c r="AA454" s="48" t="s">
        <v>997</v>
      </c>
      <c r="AB454" s="48">
        <v>7</v>
      </c>
      <c r="AD454" s="48" t="s">
        <v>960</v>
      </c>
      <c r="AF454" s="48" t="s">
        <v>962</v>
      </c>
    </row>
    <row r="455" spans="1:32" ht="12.95" customHeight="1" x14ac:dyDescent="0.2">
      <c r="A455" s="4" t="s">
        <v>1049</v>
      </c>
      <c r="B455" s="4"/>
      <c r="C455" s="5">
        <v>45698.345000000001</v>
      </c>
      <c r="D455" s="5"/>
      <c r="E455" s="109">
        <f t="shared" si="54"/>
        <v>-4712.9865090186695</v>
      </c>
      <c r="F455" s="109">
        <f t="shared" si="55"/>
        <v>-4713</v>
      </c>
      <c r="G455" s="48">
        <f t="shared" si="57"/>
        <v>1.8440710002323613E-2</v>
      </c>
      <c r="I455" s="48">
        <f t="shared" si="58"/>
        <v>1.8440710002323613E-2</v>
      </c>
      <c r="Q455" s="100">
        <f t="shared" si="56"/>
        <v>30679.845000000001</v>
      </c>
      <c r="S455" s="53">
        <f t="shared" si="59"/>
        <v>0.1</v>
      </c>
      <c r="AA455" s="48" t="s">
        <v>997</v>
      </c>
      <c r="AB455" s="48">
        <v>7</v>
      </c>
      <c r="AD455" s="48" t="s">
        <v>1040</v>
      </c>
      <c r="AF455" s="48" t="s">
        <v>962</v>
      </c>
    </row>
    <row r="456" spans="1:32" ht="12.95" customHeight="1" x14ac:dyDescent="0.2">
      <c r="A456" s="4" t="s">
        <v>1050</v>
      </c>
      <c r="B456" s="4"/>
      <c r="C456" s="5">
        <v>45750.298999999999</v>
      </c>
      <c r="D456" s="5"/>
      <c r="E456" s="109">
        <f t="shared" si="54"/>
        <v>-4674.9776447170843</v>
      </c>
      <c r="F456" s="109">
        <f t="shared" si="55"/>
        <v>-4675</v>
      </c>
      <c r="G456" s="48">
        <f t="shared" si="57"/>
        <v>3.0557250000128988E-2</v>
      </c>
      <c r="I456" s="48">
        <f t="shared" si="58"/>
        <v>3.0557250000128988E-2</v>
      </c>
      <c r="Q456" s="100">
        <f t="shared" si="56"/>
        <v>30731.798999999999</v>
      </c>
      <c r="S456" s="53">
        <f t="shared" si="59"/>
        <v>0.1</v>
      </c>
      <c r="AA456" s="48" t="s">
        <v>997</v>
      </c>
      <c r="AB456" s="48">
        <v>8</v>
      </c>
      <c r="AD456" s="48" t="s">
        <v>1033</v>
      </c>
      <c r="AF456" s="48" t="s">
        <v>962</v>
      </c>
    </row>
    <row r="457" spans="1:32" ht="12.95" customHeight="1" x14ac:dyDescent="0.2">
      <c r="A457" s="4" t="s">
        <v>1024</v>
      </c>
      <c r="B457" s="4"/>
      <c r="C457" s="5">
        <v>45780.368999999999</v>
      </c>
      <c r="D457" s="5"/>
      <c r="E457" s="109">
        <f t="shared" si="54"/>
        <v>-4652.9788275028423</v>
      </c>
      <c r="F457" s="109">
        <f t="shared" si="55"/>
        <v>-4653</v>
      </c>
      <c r="G457" s="48">
        <f t="shared" si="57"/>
        <v>2.8940509997482877E-2</v>
      </c>
      <c r="I457" s="48">
        <f t="shared" si="58"/>
        <v>2.8940509997482877E-2</v>
      </c>
      <c r="Q457" s="100">
        <f t="shared" si="56"/>
        <v>30761.868999999999</v>
      </c>
      <c r="S457" s="53">
        <f t="shared" si="59"/>
        <v>0.1</v>
      </c>
      <c r="AA457" s="48" t="s">
        <v>997</v>
      </c>
      <c r="AF457" s="48" t="s">
        <v>1016</v>
      </c>
    </row>
    <row r="458" spans="1:32" ht="12.95" customHeight="1" x14ac:dyDescent="0.2">
      <c r="A458" s="4" t="s">
        <v>1051</v>
      </c>
      <c r="B458" s="4"/>
      <c r="C458" s="5">
        <v>45810.432000000001</v>
      </c>
      <c r="D458" s="5"/>
      <c r="E458" s="109">
        <f t="shared" si="54"/>
        <v>-4630.9851313966965</v>
      </c>
      <c r="F458" s="109">
        <f t="shared" si="55"/>
        <v>-4631</v>
      </c>
      <c r="G458" s="48">
        <f t="shared" si="57"/>
        <v>2.0323769997048657E-2</v>
      </c>
      <c r="I458" s="48">
        <f t="shared" si="58"/>
        <v>2.0323769997048657E-2</v>
      </c>
      <c r="Q458" s="100">
        <f t="shared" si="56"/>
        <v>30791.932000000001</v>
      </c>
      <c r="S458" s="53">
        <f t="shared" si="59"/>
        <v>0.1</v>
      </c>
      <c r="AA458" s="48" t="s">
        <v>997</v>
      </c>
      <c r="AF458" s="48" t="s">
        <v>1016</v>
      </c>
    </row>
    <row r="459" spans="1:32" ht="12.95" customHeight="1" x14ac:dyDescent="0.2">
      <c r="A459" s="98" t="s">
        <v>27</v>
      </c>
      <c r="B459" s="99" t="s">
        <v>1142</v>
      </c>
      <c r="C459" s="98">
        <v>45810.44</v>
      </c>
      <c r="D459" s="98" t="s">
        <v>1190</v>
      </c>
      <c r="E459" s="107">
        <f t="shared" si="54"/>
        <v>-4630.9792787017268</v>
      </c>
      <c r="F459" s="109">
        <f t="shared" si="55"/>
        <v>-4631</v>
      </c>
      <c r="G459" s="48">
        <f t="shared" si="57"/>
        <v>2.8323769998678472E-2</v>
      </c>
      <c r="I459" s="48">
        <f t="shared" si="58"/>
        <v>2.8323769998678472E-2</v>
      </c>
      <c r="Q459" s="100">
        <f t="shared" si="56"/>
        <v>30791.940000000002</v>
      </c>
      <c r="S459" s="53">
        <f t="shared" si="59"/>
        <v>0.1</v>
      </c>
    </row>
    <row r="460" spans="1:32" ht="12.95" customHeight="1" x14ac:dyDescent="0.2">
      <c r="A460" s="4" t="s">
        <v>1052</v>
      </c>
      <c r="B460" s="4"/>
      <c r="C460" s="5">
        <v>45810.44</v>
      </c>
      <c r="D460" s="5"/>
      <c r="E460" s="109">
        <f t="shared" si="54"/>
        <v>-4630.9792787017268</v>
      </c>
      <c r="F460" s="109">
        <f t="shared" si="55"/>
        <v>-4631</v>
      </c>
      <c r="G460" s="48">
        <f t="shared" si="57"/>
        <v>2.8323769998678472E-2</v>
      </c>
      <c r="I460" s="48">
        <f t="shared" si="58"/>
        <v>2.8323769998678472E-2</v>
      </c>
      <c r="Q460" s="100">
        <f t="shared" si="56"/>
        <v>30791.940000000002</v>
      </c>
      <c r="S460" s="53">
        <f t="shared" si="59"/>
        <v>0.1</v>
      </c>
      <c r="AA460" s="48" t="s">
        <v>997</v>
      </c>
      <c r="AB460" s="48">
        <v>9</v>
      </c>
      <c r="AD460" s="48" t="s">
        <v>1040</v>
      </c>
      <c r="AF460" s="48" t="s">
        <v>962</v>
      </c>
    </row>
    <row r="461" spans="1:32" ht="12.95" customHeight="1" x14ac:dyDescent="0.2">
      <c r="A461" s="98" t="s">
        <v>27</v>
      </c>
      <c r="B461" s="99" t="s">
        <v>1142</v>
      </c>
      <c r="C461" s="98">
        <v>45821.375</v>
      </c>
      <c r="D461" s="98" t="s">
        <v>1190</v>
      </c>
      <c r="E461" s="107">
        <f t="shared" si="54"/>
        <v>-4622.9793762661538</v>
      </c>
      <c r="F461" s="109">
        <f t="shared" si="55"/>
        <v>-4623</v>
      </c>
      <c r="G461" s="48">
        <f t="shared" si="57"/>
        <v>2.8190409997478127E-2</v>
      </c>
      <c r="I461" s="48">
        <f t="shared" si="58"/>
        <v>2.8190409997478127E-2</v>
      </c>
      <c r="Q461" s="100">
        <f t="shared" si="56"/>
        <v>30802.875</v>
      </c>
      <c r="S461" s="53">
        <f t="shared" si="59"/>
        <v>0.1</v>
      </c>
    </row>
    <row r="462" spans="1:32" ht="12.95" customHeight="1" x14ac:dyDescent="0.2">
      <c r="A462" s="4" t="s">
        <v>1052</v>
      </c>
      <c r="B462" s="4"/>
      <c r="C462" s="5">
        <v>45821.375</v>
      </c>
      <c r="D462" s="5"/>
      <c r="E462" s="109">
        <f t="shared" si="54"/>
        <v>-4622.9793762661538</v>
      </c>
      <c r="F462" s="109">
        <f t="shared" si="55"/>
        <v>-4623</v>
      </c>
      <c r="G462" s="48">
        <f t="shared" si="57"/>
        <v>2.8190409997478127E-2</v>
      </c>
      <c r="I462" s="48">
        <f t="shared" si="58"/>
        <v>2.8190409997478127E-2</v>
      </c>
      <c r="Q462" s="100">
        <f t="shared" si="56"/>
        <v>30802.875</v>
      </c>
      <c r="S462" s="53">
        <f t="shared" si="59"/>
        <v>0.1</v>
      </c>
      <c r="AA462" s="48" t="s">
        <v>997</v>
      </c>
      <c r="AB462" s="48">
        <v>6</v>
      </c>
      <c r="AD462" s="48" t="s">
        <v>1040</v>
      </c>
      <c r="AF462" s="48" t="s">
        <v>962</v>
      </c>
    </row>
    <row r="463" spans="1:32" ht="12.95" customHeight="1" x14ac:dyDescent="0.2">
      <c r="A463" s="98" t="s">
        <v>32</v>
      </c>
      <c r="B463" s="99" t="s">
        <v>1142</v>
      </c>
      <c r="C463" s="98">
        <v>45892.451999999997</v>
      </c>
      <c r="D463" s="98" t="s">
        <v>1190</v>
      </c>
      <c r="E463" s="107">
        <f t="shared" si="54"/>
        <v>-4570.9803762283545</v>
      </c>
      <c r="F463" s="109">
        <f t="shared" si="55"/>
        <v>-4571</v>
      </c>
      <c r="G463" s="48">
        <f t="shared" si="57"/>
        <v>2.6823569998668972E-2</v>
      </c>
      <c r="I463" s="48">
        <f t="shared" si="58"/>
        <v>2.6823569998668972E-2</v>
      </c>
      <c r="Q463" s="100">
        <f t="shared" si="56"/>
        <v>30873.951999999997</v>
      </c>
      <c r="S463" s="53">
        <f t="shared" si="59"/>
        <v>0.1</v>
      </c>
    </row>
    <row r="464" spans="1:32" ht="12.95" customHeight="1" x14ac:dyDescent="0.2">
      <c r="A464" s="4" t="s">
        <v>1053</v>
      </c>
      <c r="B464" s="4"/>
      <c r="C464" s="5">
        <v>45892.451999999997</v>
      </c>
      <c r="D464" s="5"/>
      <c r="E464" s="109">
        <f t="shared" si="54"/>
        <v>-4570.9803762283545</v>
      </c>
      <c r="F464" s="109">
        <f t="shared" si="55"/>
        <v>-4571</v>
      </c>
      <c r="G464" s="48">
        <f t="shared" si="57"/>
        <v>2.6823569998668972E-2</v>
      </c>
      <c r="I464" s="48">
        <f t="shared" si="58"/>
        <v>2.6823569998668972E-2</v>
      </c>
      <c r="Q464" s="100">
        <f t="shared" si="56"/>
        <v>30873.951999999997</v>
      </c>
      <c r="S464" s="53">
        <f t="shared" si="59"/>
        <v>0.1</v>
      </c>
      <c r="AA464" s="48" t="s">
        <v>997</v>
      </c>
      <c r="AB464" s="48">
        <v>13</v>
      </c>
      <c r="AD464" s="48" t="s">
        <v>960</v>
      </c>
      <c r="AF464" s="48" t="s">
        <v>962</v>
      </c>
    </row>
    <row r="465" spans="1:32" ht="12.95" customHeight="1" x14ac:dyDescent="0.2">
      <c r="A465" s="98" t="s">
        <v>32</v>
      </c>
      <c r="B465" s="99" t="s">
        <v>1142</v>
      </c>
      <c r="C465" s="98">
        <v>45903.38</v>
      </c>
      <c r="D465" s="98" t="s">
        <v>1190</v>
      </c>
      <c r="E465" s="107">
        <f t="shared" si="54"/>
        <v>-4562.985594900877</v>
      </c>
      <c r="F465" s="109">
        <f t="shared" si="55"/>
        <v>-4563</v>
      </c>
      <c r="G465" s="48">
        <f t="shared" si="57"/>
        <v>1.9690209992404561E-2</v>
      </c>
      <c r="I465" s="48">
        <f t="shared" si="58"/>
        <v>1.9690209992404561E-2</v>
      </c>
      <c r="Q465" s="100">
        <f t="shared" si="56"/>
        <v>30884.879999999997</v>
      </c>
      <c r="S465" s="53">
        <f t="shared" si="59"/>
        <v>0.1</v>
      </c>
    </row>
    <row r="466" spans="1:32" ht="12.95" customHeight="1" x14ac:dyDescent="0.2">
      <c r="A466" s="4" t="s">
        <v>1053</v>
      </c>
      <c r="B466" s="4"/>
      <c r="C466" s="5">
        <v>45903.38</v>
      </c>
      <c r="D466" s="5"/>
      <c r="E466" s="109">
        <f t="shared" si="54"/>
        <v>-4562.985594900877</v>
      </c>
      <c r="F466" s="109">
        <f t="shared" si="55"/>
        <v>-4563</v>
      </c>
      <c r="G466" s="48">
        <f t="shared" si="57"/>
        <v>1.9690209992404561E-2</v>
      </c>
      <c r="I466" s="48">
        <f t="shared" si="58"/>
        <v>1.9690209992404561E-2</v>
      </c>
      <c r="Q466" s="100">
        <f t="shared" si="56"/>
        <v>30884.879999999997</v>
      </c>
      <c r="S466" s="53">
        <f t="shared" si="59"/>
        <v>0.1</v>
      </c>
      <c r="AA466" s="48" t="s">
        <v>997</v>
      </c>
      <c r="AB466" s="48">
        <v>6</v>
      </c>
      <c r="AD466" s="48" t="s">
        <v>967</v>
      </c>
      <c r="AF466" s="48" t="s">
        <v>962</v>
      </c>
    </row>
    <row r="467" spans="1:32" ht="12.95" customHeight="1" x14ac:dyDescent="0.2">
      <c r="A467" s="98" t="s">
        <v>38</v>
      </c>
      <c r="B467" s="99" t="s">
        <v>1142</v>
      </c>
      <c r="C467" s="98">
        <v>45933.455999999998</v>
      </c>
      <c r="D467" s="98" t="s">
        <v>1190</v>
      </c>
      <c r="E467" s="107">
        <f t="shared" si="54"/>
        <v>-4540.9823881654083</v>
      </c>
      <c r="F467" s="109">
        <f t="shared" si="55"/>
        <v>-4541</v>
      </c>
      <c r="G467" s="48">
        <f t="shared" si="57"/>
        <v>2.4073469998256769E-2</v>
      </c>
      <c r="I467" s="48">
        <f t="shared" si="58"/>
        <v>2.4073469998256769E-2</v>
      </c>
      <c r="Q467" s="100">
        <f t="shared" si="56"/>
        <v>30914.955999999998</v>
      </c>
      <c r="S467" s="53">
        <f t="shared" si="59"/>
        <v>0.1</v>
      </c>
    </row>
    <row r="468" spans="1:32" ht="12.95" customHeight="1" x14ac:dyDescent="0.2">
      <c r="A468" s="4" t="s">
        <v>1054</v>
      </c>
      <c r="B468" s="4"/>
      <c r="C468" s="5">
        <v>45933.455999999998</v>
      </c>
      <c r="D468" s="5"/>
      <c r="E468" s="109">
        <f t="shared" si="54"/>
        <v>-4540.9823881654083</v>
      </c>
      <c r="F468" s="109">
        <f t="shared" si="55"/>
        <v>-4541</v>
      </c>
      <c r="G468" s="48">
        <f t="shared" si="57"/>
        <v>2.4073469998256769E-2</v>
      </c>
      <c r="I468" s="48">
        <f t="shared" si="58"/>
        <v>2.4073469998256769E-2</v>
      </c>
      <c r="Q468" s="100">
        <f t="shared" si="56"/>
        <v>30914.955999999998</v>
      </c>
      <c r="S468" s="53">
        <f t="shared" si="59"/>
        <v>0.1</v>
      </c>
      <c r="AA468" s="48" t="s">
        <v>997</v>
      </c>
      <c r="AF468" s="48" t="s">
        <v>1016</v>
      </c>
    </row>
    <row r="469" spans="1:32" ht="12.95" customHeight="1" x14ac:dyDescent="0.2">
      <c r="A469" s="98" t="s">
        <v>32</v>
      </c>
      <c r="B469" s="99" t="s">
        <v>1142</v>
      </c>
      <c r="C469" s="98">
        <v>45933.46</v>
      </c>
      <c r="D469" s="98" t="s">
        <v>1190</v>
      </c>
      <c r="E469" s="107">
        <f t="shared" ref="E469:E532" si="60">+(C469-C$7)/C$8</f>
        <v>-4540.979461817923</v>
      </c>
      <c r="F469" s="109">
        <f t="shared" ref="F469:F532" si="61">ROUND(2*E469,0)/2</f>
        <v>-4541</v>
      </c>
      <c r="G469" s="48">
        <f t="shared" si="57"/>
        <v>2.8073469999071676E-2</v>
      </c>
      <c r="I469" s="48">
        <f t="shared" si="58"/>
        <v>2.8073469999071676E-2</v>
      </c>
      <c r="Q469" s="100">
        <f t="shared" ref="Q469:Q532" si="62">+C469-15018.5</f>
        <v>30914.959999999999</v>
      </c>
      <c r="S469" s="53">
        <f t="shared" si="59"/>
        <v>0.1</v>
      </c>
    </row>
    <row r="470" spans="1:32" ht="12.95" customHeight="1" x14ac:dyDescent="0.2">
      <c r="A470" s="4" t="s">
        <v>1053</v>
      </c>
      <c r="B470" s="4"/>
      <c r="C470" s="5">
        <v>45933.46</v>
      </c>
      <c r="D470" s="5"/>
      <c r="E470" s="109">
        <f t="shared" si="60"/>
        <v>-4540.979461817923</v>
      </c>
      <c r="F470" s="109">
        <f t="shared" si="61"/>
        <v>-4541</v>
      </c>
      <c r="G470" s="48">
        <f t="shared" si="57"/>
        <v>2.8073469999071676E-2</v>
      </c>
      <c r="I470" s="48">
        <f t="shared" si="58"/>
        <v>2.8073469999071676E-2</v>
      </c>
      <c r="Q470" s="100">
        <f t="shared" si="62"/>
        <v>30914.959999999999</v>
      </c>
      <c r="S470" s="53">
        <f t="shared" si="59"/>
        <v>0.1</v>
      </c>
      <c r="AA470" s="48" t="s">
        <v>997</v>
      </c>
      <c r="AB470" s="48">
        <v>9</v>
      </c>
      <c r="AD470" s="48" t="s">
        <v>960</v>
      </c>
      <c r="AF470" s="48" t="s">
        <v>962</v>
      </c>
    </row>
    <row r="471" spans="1:32" ht="12.95" customHeight="1" x14ac:dyDescent="0.2">
      <c r="A471" s="98" t="s">
        <v>43</v>
      </c>
      <c r="B471" s="99" t="s">
        <v>1142</v>
      </c>
      <c r="C471" s="98">
        <v>45944.383999999998</v>
      </c>
      <c r="D471" s="98" t="s">
        <v>1190</v>
      </c>
      <c r="E471" s="107">
        <f t="shared" si="60"/>
        <v>-4532.9876068379308</v>
      </c>
      <c r="F471" s="109">
        <f t="shared" si="61"/>
        <v>-4533</v>
      </c>
      <c r="G471" s="48">
        <f t="shared" si="57"/>
        <v>1.6940109999268316E-2</v>
      </c>
      <c r="I471" s="48">
        <f t="shared" si="58"/>
        <v>1.6940109999268316E-2</v>
      </c>
      <c r="Q471" s="100">
        <f t="shared" si="62"/>
        <v>30925.883999999998</v>
      </c>
      <c r="S471" s="53">
        <f t="shared" si="59"/>
        <v>0.1</v>
      </c>
    </row>
    <row r="472" spans="1:32" ht="12.95" customHeight="1" x14ac:dyDescent="0.2">
      <c r="A472" s="4" t="s">
        <v>1055</v>
      </c>
      <c r="B472" s="4"/>
      <c r="C472" s="5">
        <v>45944.383999999998</v>
      </c>
      <c r="D472" s="5"/>
      <c r="E472" s="109">
        <f t="shared" si="60"/>
        <v>-4532.9876068379308</v>
      </c>
      <c r="F472" s="109">
        <f t="shared" si="61"/>
        <v>-4533</v>
      </c>
      <c r="G472" s="48">
        <f t="shared" ref="G472:G535" si="63">+C472-(C$7+F472*C$8)</f>
        <v>1.6940109999268316E-2</v>
      </c>
      <c r="I472" s="48">
        <f t="shared" si="58"/>
        <v>1.6940109999268316E-2</v>
      </c>
      <c r="Q472" s="100">
        <f t="shared" si="62"/>
        <v>30925.883999999998</v>
      </c>
      <c r="S472" s="53">
        <f t="shared" si="59"/>
        <v>0.1</v>
      </c>
      <c r="AA472" s="48" t="s">
        <v>997</v>
      </c>
      <c r="AB472" s="48">
        <v>8</v>
      </c>
      <c r="AD472" s="48" t="s">
        <v>1040</v>
      </c>
      <c r="AF472" s="48" t="s">
        <v>962</v>
      </c>
    </row>
    <row r="473" spans="1:32" ht="12.95" customHeight="1" x14ac:dyDescent="0.2">
      <c r="A473" s="98" t="s">
        <v>43</v>
      </c>
      <c r="B473" s="99" t="s">
        <v>1142</v>
      </c>
      <c r="C473" s="98">
        <v>45974.46</v>
      </c>
      <c r="D473" s="98" t="s">
        <v>1190</v>
      </c>
      <c r="E473" s="107">
        <f t="shared" si="60"/>
        <v>-4510.9844001024612</v>
      </c>
      <c r="F473" s="109">
        <f t="shared" si="61"/>
        <v>-4511</v>
      </c>
      <c r="G473" s="48">
        <f t="shared" si="63"/>
        <v>2.1323369997844566E-2</v>
      </c>
      <c r="I473" s="48">
        <f t="shared" si="58"/>
        <v>2.1323369997844566E-2</v>
      </c>
      <c r="Q473" s="100">
        <f t="shared" si="62"/>
        <v>30955.96</v>
      </c>
      <c r="S473" s="53">
        <f t="shared" si="59"/>
        <v>0.1</v>
      </c>
    </row>
    <row r="474" spans="1:32" ht="12.95" customHeight="1" x14ac:dyDescent="0.2">
      <c r="A474" s="4" t="s">
        <v>1055</v>
      </c>
      <c r="B474" s="4"/>
      <c r="C474" s="5">
        <v>45974.46</v>
      </c>
      <c r="D474" s="5"/>
      <c r="E474" s="109">
        <f t="shared" si="60"/>
        <v>-4510.9844001024612</v>
      </c>
      <c r="F474" s="109">
        <f t="shared" si="61"/>
        <v>-4511</v>
      </c>
      <c r="G474" s="48">
        <f t="shared" si="63"/>
        <v>2.1323369997844566E-2</v>
      </c>
      <c r="I474" s="48">
        <f t="shared" si="58"/>
        <v>2.1323369997844566E-2</v>
      </c>
      <c r="Q474" s="100">
        <f t="shared" si="62"/>
        <v>30955.96</v>
      </c>
      <c r="S474" s="53">
        <f t="shared" si="59"/>
        <v>0.1</v>
      </c>
      <c r="AA474" s="48" t="s">
        <v>997</v>
      </c>
      <c r="AB474" s="48">
        <v>9</v>
      </c>
      <c r="AD474" s="48" t="s">
        <v>1040</v>
      </c>
      <c r="AF474" s="48" t="s">
        <v>962</v>
      </c>
    </row>
    <row r="475" spans="1:32" ht="12.95" customHeight="1" x14ac:dyDescent="0.2">
      <c r="A475" s="98" t="s">
        <v>2028</v>
      </c>
      <c r="B475" s="99" t="s">
        <v>1142</v>
      </c>
      <c r="C475" s="98">
        <v>45993.599999999999</v>
      </c>
      <c r="D475" s="98" t="s">
        <v>1190</v>
      </c>
      <c r="E475" s="107">
        <f t="shared" si="60"/>
        <v>-4496.9818273894389</v>
      </c>
      <c r="F475" s="109">
        <f t="shared" si="61"/>
        <v>-4497</v>
      </c>
      <c r="G475" s="48">
        <f t="shared" si="63"/>
        <v>2.4839989993779454E-2</v>
      </c>
      <c r="I475" s="48">
        <f t="shared" si="58"/>
        <v>2.4839989993779454E-2</v>
      </c>
      <c r="Q475" s="100">
        <f t="shared" si="62"/>
        <v>30975.1</v>
      </c>
      <c r="S475" s="53">
        <f t="shared" si="59"/>
        <v>0.1</v>
      </c>
    </row>
    <row r="476" spans="1:32" ht="12.95" customHeight="1" x14ac:dyDescent="0.2">
      <c r="A476" s="4" t="s">
        <v>994</v>
      </c>
      <c r="B476" s="4"/>
      <c r="C476" s="5">
        <v>45993.599999999999</v>
      </c>
      <c r="D476" s="5"/>
      <c r="E476" s="109">
        <f t="shared" si="60"/>
        <v>-4496.9818273894389</v>
      </c>
      <c r="F476" s="109">
        <f t="shared" si="61"/>
        <v>-4497</v>
      </c>
      <c r="G476" s="48">
        <f t="shared" si="63"/>
        <v>2.4839989993779454E-2</v>
      </c>
      <c r="I476" s="48">
        <f t="shared" si="58"/>
        <v>2.4839989993779454E-2</v>
      </c>
      <c r="Q476" s="100">
        <f t="shared" si="62"/>
        <v>30975.1</v>
      </c>
      <c r="S476" s="53">
        <f t="shared" si="59"/>
        <v>0.1</v>
      </c>
      <c r="AA476" s="48" t="s">
        <v>997</v>
      </c>
      <c r="AB476" s="48">
        <v>14</v>
      </c>
      <c r="AD476" s="48" t="s">
        <v>1000</v>
      </c>
      <c r="AF476" s="48" t="s">
        <v>995</v>
      </c>
    </row>
    <row r="477" spans="1:32" ht="12.95" customHeight="1" x14ac:dyDescent="0.2">
      <c r="A477" s="98" t="s">
        <v>43</v>
      </c>
      <c r="B477" s="99" t="s">
        <v>1142</v>
      </c>
      <c r="C477" s="98">
        <v>46007.267</v>
      </c>
      <c r="D477" s="98" t="s">
        <v>1190</v>
      </c>
      <c r="E477" s="107">
        <f t="shared" si="60"/>
        <v>-4486.9832296219938</v>
      </c>
      <c r="F477" s="109">
        <f t="shared" si="61"/>
        <v>-4487</v>
      </c>
      <c r="G477" s="48">
        <f t="shared" si="63"/>
        <v>2.2923290001926944E-2</v>
      </c>
      <c r="I477" s="48">
        <f t="shared" si="58"/>
        <v>2.2923290001926944E-2</v>
      </c>
      <c r="Q477" s="100">
        <f t="shared" si="62"/>
        <v>30988.767</v>
      </c>
      <c r="S477" s="53">
        <f t="shared" si="59"/>
        <v>0.1</v>
      </c>
    </row>
    <row r="478" spans="1:32" ht="12.95" customHeight="1" x14ac:dyDescent="0.2">
      <c r="A478" s="4" t="s">
        <v>1055</v>
      </c>
      <c r="B478" s="4"/>
      <c r="C478" s="5">
        <v>46007.267</v>
      </c>
      <c r="D478" s="5"/>
      <c r="E478" s="109">
        <f t="shared" si="60"/>
        <v>-4486.9832296219938</v>
      </c>
      <c r="F478" s="109">
        <f t="shared" si="61"/>
        <v>-4487</v>
      </c>
      <c r="G478" s="48">
        <f t="shared" si="63"/>
        <v>2.2923290001926944E-2</v>
      </c>
      <c r="I478" s="48">
        <f t="shared" si="58"/>
        <v>2.2923290001926944E-2</v>
      </c>
      <c r="Q478" s="100">
        <f t="shared" si="62"/>
        <v>30988.767</v>
      </c>
      <c r="S478" s="53">
        <f t="shared" si="59"/>
        <v>0.1</v>
      </c>
      <c r="AA478" s="48" t="s">
        <v>997</v>
      </c>
      <c r="AB478" s="48">
        <v>6</v>
      </c>
      <c r="AD478" s="48" t="s">
        <v>1033</v>
      </c>
      <c r="AF478" s="48" t="s">
        <v>962</v>
      </c>
    </row>
    <row r="479" spans="1:32" ht="12.95" customHeight="1" x14ac:dyDescent="0.2">
      <c r="A479" s="98" t="s">
        <v>43</v>
      </c>
      <c r="B479" s="99" t="s">
        <v>1142</v>
      </c>
      <c r="C479" s="98">
        <v>46033.243000000002</v>
      </c>
      <c r="D479" s="98" t="s">
        <v>1190</v>
      </c>
      <c r="E479" s="107">
        <f t="shared" si="60"/>
        <v>-4467.9795290580696</v>
      </c>
      <c r="F479" s="109">
        <f t="shared" si="61"/>
        <v>-4468</v>
      </c>
      <c r="G479" s="48">
        <f t="shared" si="63"/>
        <v>2.7981560000625905E-2</v>
      </c>
      <c r="I479" s="48">
        <f t="shared" si="58"/>
        <v>2.7981560000625905E-2</v>
      </c>
      <c r="Q479" s="100">
        <f t="shared" si="62"/>
        <v>31014.743000000002</v>
      </c>
      <c r="S479" s="53">
        <f t="shared" si="59"/>
        <v>0.1</v>
      </c>
    </row>
    <row r="480" spans="1:32" ht="12.95" customHeight="1" x14ac:dyDescent="0.2">
      <c r="A480" s="4" t="s">
        <v>1055</v>
      </c>
      <c r="B480" s="4"/>
      <c r="C480" s="5">
        <v>46033.243000000002</v>
      </c>
      <c r="D480" s="5"/>
      <c r="E480" s="109">
        <f t="shared" si="60"/>
        <v>-4467.9795290580696</v>
      </c>
      <c r="F480" s="109">
        <f t="shared" si="61"/>
        <v>-4468</v>
      </c>
      <c r="G480" s="48">
        <f t="shared" si="63"/>
        <v>2.7981560000625905E-2</v>
      </c>
      <c r="I480" s="48">
        <f t="shared" si="58"/>
        <v>2.7981560000625905E-2</v>
      </c>
      <c r="Q480" s="100">
        <f t="shared" si="62"/>
        <v>31014.743000000002</v>
      </c>
      <c r="S480" s="53">
        <f t="shared" si="59"/>
        <v>0.1</v>
      </c>
      <c r="AA480" s="48" t="s">
        <v>997</v>
      </c>
      <c r="AB480" s="48">
        <v>6</v>
      </c>
      <c r="AD480" s="48" t="s">
        <v>1040</v>
      </c>
      <c r="AF480" s="48" t="s">
        <v>962</v>
      </c>
    </row>
    <row r="481" spans="1:32" ht="12.95" customHeight="1" x14ac:dyDescent="0.2">
      <c r="A481" s="98" t="s">
        <v>2028</v>
      </c>
      <c r="B481" s="99" t="s">
        <v>1142</v>
      </c>
      <c r="C481" s="98">
        <v>46034.608</v>
      </c>
      <c r="D481" s="98" t="s">
        <v>1190</v>
      </c>
      <c r="E481" s="107">
        <f t="shared" si="60"/>
        <v>-4466.9809129790083</v>
      </c>
      <c r="F481" s="109">
        <f t="shared" si="61"/>
        <v>-4467</v>
      </c>
      <c r="G481" s="48">
        <f t="shared" si="63"/>
        <v>2.6089890001458116E-2</v>
      </c>
      <c r="I481" s="48">
        <f t="shared" si="58"/>
        <v>2.6089890001458116E-2</v>
      </c>
      <c r="Q481" s="100">
        <f t="shared" si="62"/>
        <v>31016.108</v>
      </c>
      <c r="S481" s="53">
        <f t="shared" si="59"/>
        <v>0.1</v>
      </c>
    </row>
    <row r="482" spans="1:32" ht="12.95" customHeight="1" x14ac:dyDescent="0.2">
      <c r="A482" s="4" t="s">
        <v>994</v>
      </c>
      <c r="B482" s="4"/>
      <c r="C482" s="5">
        <v>46034.608</v>
      </c>
      <c r="D482" s="5"/>
      <c r="E482" s="109">
        <f t="shared" si="60"/>
        <v>-4466.9809129790083</v>
      </c>
      <c r="F482" s="109">
        <f t="shared" si="61"/>
        <v>-4467</v>
      </c>
      <c r="G482" s="48">
        <f t="shared" si="63"/>
        <v>2.6089890001458116E-2</v>
      </c>
      <c r="I482" s="48">
        <f t="shared" si="58"/>
        <v>2.6089890001458116E-2</v>
      </c>
      <c r="Q482" s="100">
        <f t="shared" si="62"/>
        <v>31016.108</v>
      </c>
      <c r="S482" s="53">
        <f t="shared" si="59"/>
        <v>0.1</v>
      </c>
      <c r="AA482" s="48" t="s">
        <v>997</v>
      </c>
      <c r="AB482" s="48">
        <v>16</v>
      </c>
      <c r="AD482" s="48" t="s">
        <v>1000</v>
      </c>
      <c r="AF482" s="48" t="s">
        <v>995</v>
      </c>
    </row>
    <row r="483" spans="1:32" ht="12.95" customHeight="1" x14ac:dyDescent="0.2">
      <c r="A483" s="98" t="s">
        <v>2028</v>
      </c>
      <c r="B483" s="99" t="s">
        <v>1142</v>
      </c>
      <c r="C483" s="98">
        <v>46038.703999999998</v>
      </c>
      <c r="D483" s="98" t="s">
        <v>1190</v>
      </c>
      <c r="E483" s="107">
        <f t="shared" si="60"/>
        <v>-4463.9843331549482</v>
      </c>
      <c r="F483" s="109">
        <f t="shared" si="61"/>
        <v>-4464</v>
      </c>
      <c r="G483" s="48">
        <f t="shared" si="63"/>
        <v>2.1414880000520498E-2</v>
      </c>
      <c r="I483" s="48">
        <f t="shared" si="58"/>
        <v>2.1414880000520498E-2</v>
      </c>
      <c r="Q483" s="100">
        <f t="shared" si="62"/>
        <v>31020.203999999998</v>
      </c>
      <c r="S483" s="53">
        <f t="shared" si="59"/>
        <v>0.1</v>
      </c>
    </row>
    <row r="484" spans="1:32" ht="12.95" customHeight="1" x14ac:dyDescent="0.2">
      <c r="A484" s="4" t="s">
        <v>994</v>
      </c>
      <c r="B484" s="4"/>
      <c r="C484" s="5">
        <v>46038.703999999998</v>
      </c>
      <c r="D484" s="5"/>
      <c r="E484" s="109">
        <f t="shared" si="60"/>
        <v>-4463.9843331549482</v>
      </c>
      <c r="F484" s="109">
        <f t="shared" si="61"/>
        <v>-4464</v>
      </c>
      <c r="G484" s="48">
        <f t="shared" si="63"/>
        <v>2.1414880000520498E-2</v>
      </c>
      <c r="I484" s="48">
        <f t="shared" si="58"/>
        <v>2.1414880000520498E-2</v>
      </c>
      <c r="Q484" s="100">
        <f t="shared" si="62"/>
        <v>31020.203999999998</v>
      </c>
      <c r="S484" s="53">
        <f t="shared" si="59"/>
        <v>0.1</v>
      </c>
      <c r="AA484" s="48" t="s">
        <v>997</v>
      </c>
      <c r="AB484" s="48">
        <v>12</v>
      </c>
      <c r="AD484" s="48" t="s">
        <v>1000</v>
      </c>
      <c r="AF484" s="48" t="s">
        <v>995</v>
      </c>
    </row>
    <row r="485" spans="1:32" ht="12.95" customHeight="1" x14ac:dyDescent="0.2">
      <c r="A485" s="98" t="s">
        <v>24</v>
      </c>
      <c r="B485" s="99" t="s">
        <v>1142</v>
      </c>
      <c r="C485" s="98">
        <v>46082.445</v>
      </c>
      <c r="D485" s="98" t="s">
        <v>1190</v>
      </c>
      <c r="E485" s="107">
        <f t="shared" si="60"/>
        <v>-4431.9839918257758</v>
      </c>
      <c r="F485" s="109">
        <f t="shared" si="61"/>
        <v>-4432</v>
      </c>
      <c r="G485" s="48">
        <f t="shared" si="63"/>
        <v>2.1881439999560826E-2</v>
      </c>
      <c r="I485" s="48">
        <f t="shared" si="58"/>
        <v>2.1881439999560826E-2</v>
      </c>
      <c r="Q485" s="100">
        <f t="shared" si="62"/>
        <v>31063.945</v>
      </c>
      <c r="S485" s="53">
        <f t="shared" si="59"/>
        <v>0.1</v>
      </c>
    </row>
    <row r="486" spans="1:32" ht="12.95" customHeight="1" x14ac:dyDescent="0.2">
      <c r="A486" s="4" t="s">
        <v>1051</v>
      </c>
      <c r="B486" s="4"/>
      <c r="C486" s="5">
        <v>46082.445</v>
      </c>
      <c r="D486" s="5"/>
      <c r="E486" s="109">
        <f t="shared" si="60"/>
        <v>-4431.9839918257758</v>
      </c>
      <c r="F486" s="109">
        <f t="shared" si="61"/>
        <v>-4432</v>
      </c>
      <c r="G486" s="48">
        <f t="shared" si="63"/>
        <v>2.1881439999560826E-2</v>
      </c>
      <c r="I486" s="48">
        <f t="shared" si="58"/>
        <v>2.1881439999560826E-2</v>
      </c>
      <c r="Q486" s="100">
        <f t="shared" si="62"/>
        <v>31063.945</v>
      </c>
      <c r="S486" s="53">
        <f t="shared" si="59"/>
        <v>0.1</v>
      </c>
      <c r="AA486" s="48" t="s">
        <v>997</v>
      </c>
      <c r="AF486" s="48" t="s">
        <v>1016</v>
      </c>
    </row>
    <row r="487" spans="1:32" ht="12.95" customHeight="1" x14ac:dyDescent="0.2">
      <c r="A487" s="98" t="s">
        <v>61</v>
      </c>
      <c r="B487" s="99" t="s">
        <v>1142</v>
      </c>
      <c r="C487" s="98">
        <v>46093.385999999999</v>
      </c>
      <c r="D487" s="98" t="s">
        <v>1190</v>
      </c>
      <c r="E487" s="107">
        <f t="shared" si="60"/>
        <v>-4423.9796998689753</v>
      </c>
      <c r="F487" s="109">
        <f t="shared" si="61"/>
        <v>-4424</v>
      </c>
      <c r="G487" s="48">
        <f t="shared" si="63"/>
        <v>2.7748079999582842E-2</v>
      </c>
      <c r="I487" s="48">
        <f t="shared" si="58"/>
        <v>2.7748079999582842E-2</v>
      </c>
      <c r="Q487" s="100">
        <f t="shared" si="62"/>
        <v>31074.885999999999</v>
      </c>
      <c r="S487" s="53">
        <f t="shared" si="59"/>
        <v>0.1</v>
      </c>
    </row>
    <row r="488" spans="1:32" ht="12.95" customHeight="1" x14ac:dyDescent="0.2">
      <c r="A488" s="4" t="s">
        <v>1056</v>
      </c>
      <c r="B488" s="4"/>
      <c r="C488" s="5">
        <v>46093.385999999999</v>
      </c>
      <c r="D488" s="5"/>
      <c r="E488" s="109">
        <f t="shared" si="60"/>
        <v>-4423.9796998689753</v>
      </c>
      <c r="F488" s="109">
        <f t="shared" si="61"/>
        <v>-4424</v>
      </c>
      <c r="G488" s="48">
        <f t="shared" si="63"/>
        <v>2.7748079999582842E-2</v>
      </c>
      <c r="I488" s="48">
        <f t="shared" si="58"/>
        <v>2.7748079999582842E-2</v>
      </c>
      <c r="Q488" s="100">
        <f t="shared" si="62"/>
        <v>31074.885999999999</v>
      </c>
      <c r="S488" s="53">
        <f t="shared" si="59"/>
        <v>0.1</v>
      </c>
      <c r="AA488" s="48" t="s">
        <v>997</v>
      </c>
      <c r="AB488" s="48">
        <v>8</v>
      </c>
      <c r="AD488" s="48" t="s">
        <v>1034</v>
      </c>
      <c r="AF488" s="48" t="s">
        <v>962</v>
      </c>
    </row>
    <row r="489" spans="1:32" ht="12.95" customHeight="1" x14ac:dyDescent="0.2">
      <c r="A489" s="98" t="s">
        <v>2028</v>
      </c>
      <c r="B489" s="99" t="s">
        <v>1142</v>
      </c>
      <c r="C489" s="98">
        <v>46105.686000000002</v>
      </c>
      <c r="D489" s="98" t="s">
        <v>1190</v>
      </c>
      <c r="E489" s="107">
        <f t="shared" si="60"/>
        <v>-4414.9811813543347</v>
      </c>
      <c r="F489" s="109">
        <f t="shared" si="61"/>
        <v>-4415</v>
      </c>
      <c r="G489" s="48">
        <f t="shared" si="63"/>
        <v>2.5723049999214709E-2</v>
      </c>
      <c r="I489" s="48">
        <f t="shared" si="58"/>
        <v>2.5723049999214709E-2</v>
      </c>
      <c r="Q489" s="100">
        <f t="shared" si="62"/>
        <v>31087.186000000002</v>
      </c>
      <c r="S489" s="53">
        <f t="shared" si="59"/>
        <v>0.1</v>
      </c>
    </row>
    <row r="490" spans="1:32" ht="12.95" customHeight="1" x14ac:dyDescent="0.2">
      <c r="A490" s="4" t="s">
        <v>994</v>
      </c>
      <c r="B490" s="4"/>
      <c r="C490" s="5">
        <v>46105.686000000002</v>
      </c>
      <c r="D490" s="5"/>
      <c r="E490" s="109">
        <f t="shared" si="60"/>
        <v>-4414.9811813543347</v>
      </c>
      <c r="F490" s="109">
        <f t="shared" si="61"/>
        <v>-4415</v>
      </c>
      <c r="G490" s="48">
        <f t="shared" si="63"/>
        <v>2.5723049999214709E-2</v>
      </c>
      <c r="I490" s="48">
        <f t="shared" si="58"/>
        <v>2.5723049999214709E-2</v>
      </c>
      <c r="Q490" s="100">
        <f t="shared" si="62"/>
        <v>31087.186000000002</v>
      </c>
      <c r="S490" s="53">
        <f t="shared" si="59"/>
        <v>0.1</v>
      </c>
      <c r="AA490" s="48" t="s">
        <v>997</v>
      </c>
      <c r="AB490" s="48">
        <v>8</v>
      </c>
      <c r="AD490" s="48" t="s">
        <v>1057</v>
      </c>
      <c r="AF490" s="48" t="s">
        <v>995</v>
      </c>
    </row>
    <row r="491" spans="1:32" ht="12.95" customHeight="1" x14ac:dyDescent="0.2">
      <c r="A491" s="98" t="s">
        <v>61</v>
      </c>
      <c r="B491" s="99" t="s">
        <v>1142</v>
      </c>
      <c r="C491" s="98">
        <v>46119.360999999997</v>
      </c>
      <c r="D491" s="98" t="s">
        <v>1190</v>
      </c>
      <c r="E491" s="107">
        <f t="shared" si="60"/>
        <v>-4404.9767308919245</v>
      </c>
      <c r="F491" s="109">
        <f t="shared" si="61"/>
        <v>-4405</v>
      </c>
      <c r="G491" s="48">
        <f t="shared" si="63"/>
        <v>3.1806349994440097E-2</v>
      </c>
      <c r="I491" s="48">
        <f t="shared" si="58"/>
        <v>3.1806349994440097E-2</v>
      </c>
      <c r="Q491" s="100">
        <f t="shared" si="62"/>
        <v>31100.860999999997</v>
      </c>
      <c r="S491" s="53">
        <f t="shared" si="59"/>
        <v>0.1</v>
      </c>
    </row>
    <row r="492" spans="1:32" ht="12.95" customHeight="1" x14ac:dyDescent="0.2">
      <c r="A492" s="4" t="s">
        <v>1056</v>
      </c>
      <c r="B492" s="4"/>
      <c r="C492" s="5">
        <v>46119.360999999997</v>
      </c>
      <c r="D492" s="5"/>
      <c r="E492" s="109">
        <f t="shared" si="60"/>
        <v>-4404.9767308919245</v>
      </c>
      <c r="F492" s="109">
        <f t="shared" si="61"/>
        <v>-4405</v>
      </c>
      <c r="G492" s="48">
        <f t="shared" si="63"/>
        <v>3.1806349994440097E-2</v>
      </c>
      <c r="I492" s="48">
        <f t="shared" si="58"/>
        <v>3.1806349994440097E-2</v>
      </c>
      <c r="Q492" s="100">
        <f t="shared" si="62"/>
        <v>31100.860999999997</v>
      </c>
      <c r="S492" s="53">
        <f t="shared" si="59"/>
        <v>0.1</v>
      </c>
      <c r="AA492" s="48" t="s">
        <v>997</v>
      </c>
      <c r="AB492" s="48">
        <v>8</v>
      </c>
      <c r="AD492" s="48" t="s">
        <v>960</v>
      </c>
      <c r="AF492" s="48" t="s">
        <v>962</v>
      </c>
    </row>
    <row r="493" spans="1:32" ht="12.95" customHeight="1" x14ac:dyDescent="0.2">
      <c r="A493" s="98" t="s">
        <v>2028</v>
      </c>
      <c r="B493" s="99" t="s">
        <v>1142</v>
      </c>
      <c r="C493" s="98">
        <v>46142.591999999997</v>
      </c>
      <c r="D493" s="98" t="s">
        <v>1190</v>
      </c>
      <c r="E493" s="107">
        <f t="shared" si="60"/>
        <v>-4387.9812362891962</v>
      </c>
      <c r="F493" s="109">
        <f t="shared" si="61"/>
        <v>-4388</v>
      </c>
      <c r="G493" s="48">
        <f t="shared" si="63"/>
        <v>2.564795999933267E-2</v>
      </c>
      <c r="I493" s="48">
        <f t="shared" si="58"/>
        <v>2.564795999933267E-2</v>
      </c>
      <c r="Q493" s="100">
        <f t="shared" si="62"/>
        <v>31124.091999999997</v>
      </c>
      <c r="S493" s="53">
        <f t="shared" si="59"/>
        <v>0.1</v>
      </c>
    </row>
    <row r="494" spans="1:32" ht="12.95" customHeight="1" x14ac:dyDescent="0.2">
      <c r="A494" s="4" t="s">
        <v>994</v>
      </c>
      <c r="B494" s="4"/>
      <c r="C494" s="5">
        <v>46142.591999999997</v>
      </c>
      <c r="D494" s="5"/>
      <c r="E494" s="109">
        <f t="shared" si="60"/>
        <v>-4387.9812362891962</v>
      </c>
      <c r="F494" s="109">
        <f t="shared" si="61"/>
        <v>-4388</v>
      </c>
      <c r="G494" s="48">
        <f t="shared" si="63"/>
        <v>2.564795999933267E-2</v>
      </c>
      <c r="I494" s="48">
        <f t="shared" si="58"/>
        <v>2.564795999933267E-2</v>
      </c>
      <c r="Q494" s="100">
        <f t="shared" si="62"/>
        <v>31124.091999999997</v>
      </c>
      <c r="S494" s="53">
        <f t="shared" si="59"/>
        <v>0.1</v>
      </c>
      <c r="AA494" s="48" t="s">
        <v>997</v>
      </c>
      <c r="AB494" s="48">
        <v>11</v>
      </c>
      <c r="AD494" s="48" t="s">
        <v>1000</v>
      </c>
      <c r="AF494" s="48" t="s">
        <v>995</v>
      </c>
    </row>
    <row r="495" spans="1:32" ht="12.95" customHeight="1" x14ac:dyDescent="0.2">
      <c r="A495" s="98" t="s">
        <v>2028</v>
      </c>
      <c r="B495" s="99" t="s">
        <v>1142</v>
      </c>
      <c r="C495" s="98">
        <v>46273.811999999998</v>
      </c>
      <c r="D495" s="98" t="s">
        <v>1190</v>
      </c>
      <c r="E495" s="107">
        <f t="shared" si="60"/>
        <v>-4291.9824070622972</v>
      </c>
      <c r="F495" s="109">
        <f t="shared" si="61"/>
        <v>-4292</v>
      </c>
      <c r="G495" s="48">
        <f t="shared" si="63"/>
        <v>2.4047639999480452E-2</v>
      </c>
      <c r="I495" s="48">
        <f t="shared" si="58"/>
        <v>2.4047639999480452E-2</v>
      </c>
      <c r="Q495" s="100">
        <f t="shared" si="62"/>
        <v>31255.311999999998</v>
      </c>
      <c r="S495" s="53">
        <f t="shared" si="59"/>
        <v>0.1</v>
      </c>
    </row>
    <row r="496" spans="1:32" ht="12.95" customHeight="1" x14ac:dyDescent="0.2">
      <c r="A496" s="4" t="s">
        <v>994</v>
      </c>
      <c r="B496" s="4"/>
      <c r="C496" s="5">
        <v>46273.811999999998</v>
      </c>
      <c r="D496" s="5"/>
      <c r="E496" s="109">
        <f t="shared" si="60"/>
        <v>-4291.9824070622972</v>
      </c>
      <c r="F496" s="109">
        <f t="shared" si="61"/>
        <v>-4292</v>
      </c>
      <c r="G496" s="48">
        <f t="shared" si="63"/>
        <v>2.4047639999480452E-2</v>
      </c>
      <c r="I496" s="48">
        <f t="shared" si="58"/>
        <v>2.4047639999480452E-2</v>
      </c>
      <c r="Q496" s="100">
        <f t="shared" si="62"/>
        <v>31255.311999999998</v>
      </c>
      <c r="S496" s="53">
        <f t="shared" si="59"/>
        <v>0.1</v>
      </c>
      <c r="AA496" s="48" t="s">
        <v>997</v>
      </c>
      <c r="AB496" s="48">
        <v>9</v>
      </c>
      <c r="AD496" s="48" t="s">
        <v>1000</v>
      </c>
      <c r="AF496" s="48" t="s">
        <v>995</v>
      </c>
    </row>
    <row r="497" spans="1:32" ht="12.95" customHeight="1" x14ac:dyDescent="0.2">
      <c r="A497" s="98" t="s">
        <v>2028</v>
      </c>
      <c r="B497" s="99" t="s">
        <v>1142</v>
      </c>
      <c r="C497" s="98">
        <v>46280.641000000003</v>
      </c>
      <c r="D497" s="98" t="s">
        <v>1190</v>
      </c>
      <c r="E497" s="107">
        <f t="shared" si="60"/>
        <v>-4286.9864003194907</v>
      </c>
      <c r="F497" s="109">
        <f t="shared" si="61"/>
        <v>-4287</v>
      </c>
      <c r="G497" s="48">
        <f t="shared" si="63"/>
        <v>1.8589290004456416E-2</v>
      </c>
      <c r="I497" s="48">
        <f t="shared" si="58"/>
        <v>1.8589290004456416E-2</v>
      </c>
      <c r="Q497" s="100">
        <f t="shared" si="62"/>
        <v>31262.141000000003</v>
      </c>
      <c r="S497" s="53">
        <f t="shared" si="59"/>
        <v>0.1</v>
      </c>
    </row>
    <row r="498" spans="1:32" ht="12.95" customHeight="1" x14ac:dyDescent="0.2">
      <c r="A498" s="4" t="s">
        <v>994</v>
      </c>
      <c r="B498" s="4"/>
      <c r="C498" s="5">
        <v>46280.641000000003</v>
      </c>
      <c r="D498" s="5"/>
      <c r="E498" s="109">
        <f t="shared" si="60"/>
        <v>-4286.9864003194907</v>
      </c>
      <c r="F498" s="109">
        <f t="shared" si="61"/>
        <v>-4287</v>
      </c>
      <c r="G498" s="48">
        <f t="shared" si="63"/>
        <v>1.8589290004456416E-2</v>
      </c>
      <c r="I498" s="48">
        <f t="shared" si="58"/>
        <v>1.8589290004456416E-2</v>
      </c>
      <c r="Q498" s="100">
        <f t="shared" si="62"/>
        <v>31262.141000000003</v>
      </c>
      <c r="S498" s="53">
        <f t="shared" si="59"/>
        <v>0.1</v>
      </c>
      <c r="AA498" s="48" t="s">
        <v>997</v>
      </c>
      <c r="AB498" s="48">
        <v>6</v>
      </c>
      <c r="AD498" s="48" t="s">
        <v>1000</v>
      </c>
      <c r="AF498" s="48" t="s">
        <v>995</v>
      </c>
    </row>
    <row r="499" spans="1:32" ht="12.95" customHeight="1" x14ac:dyDescent="0.2">
      <c r="A499" s="98" t="s">
        <v>2028</v>
      </c>
      <c r="B499" s="99" t="s">
        <v>1142</v>
      </c>
      <c r="C499" s="98">
        <v>46295.682999999997</v>
      </c>
      <c r="D499" s="98" t="s">
        <v>1190</v>
      </c>
      <c r="E499" s="107">
        <f t="shared" si="60"/>
        <v>-4275.981870604277</v>
      </c>
      <c r="F499" s="109">
        <f t="shared" si="61"/>
        <v>-4276</v>
      </c>
      <c r="G499" s="48">
        <f t="shared" si="63"/>
        <v>2.4780919993645512E-2</v>
      </c>
      <c r="I499" s="48">
        <f t="shared" si="58"/>
        <v>2.4780919993645512E-2</v>
      </c>
      <c r="Q499" s="100">
        <f t="shared" si="62"/>
        <v>31277.182999999997</v>
      </c>
      <c r="S499" s="53">
        <f t="shared" si="59"/>
        <v>0.1</v>
      </c>
    </row>
    <row r="500" spans="1:32" ht="12.95" customHeight="1" x14ac:dyDescent="0.2">
      <c r="A500" s="4" t="s">
        <v>994</v>
      </c>
      <c r="B500" s="4"/>
      <c r="C500" s="5">
        <v>46295.682999999997</v>
      </c>
      <c r="D500" s="5"/>
      <c r="E500" s="109">
        <f t="shared" si="60"/>
        <v>-4275.981870604277</v>
      </c>
      <c r="F500" s="109">
        <f t="shared" si="61"/>
        <v>-4276</v>
      </c>
      <c r="G500" s="48">
        <f t="shared" si="63"/>
        <v>2.4780919993645512E-2</v>
      </c>
      <c r="I500" s="48">
        <f t="shared" si="58"/>
        <v>2.4780919993645512E-2</v>
      </c>
      <c r="Q500" s="100">
        <f t="shared" si="62"/>
        <v>31277.182999999997</v>
      </c>
      <c r="S500" s="53">
        <f t="shared" si="59"/>
        <v>0.1</v>
      </c>
      <c r="AA500" s="48" t="s">
        <v>997</v>
      </c>
      <c r="AB500" s="48">
        <v>10</v>
      </c>
      <c r="AD500" s="48" t="s">
        <v>1000</v>
      </c>
      <c r="AF500" s="48" t="s">
        <v>995</v>
      </c>
    </row>
    <row r="501" spans="1:32" ht="12.95" customHeight="1" x14ac:dyDescent="0.2">
      <c r="A501" s="98" t="s">
        <v>79</v>
      </c>
      <c r="B501" s="99" t="s">
        <v>1142</v>
      </c>
      <c r="C501" s="98">
        <v>46298.42</v>
      </c>
      <c r="D501" s="98" t="s">
        <v>1190</v>
      </c>
      <c r="E501" s="107">
        <f t="shared" si="60"/>
        <v>-4273.9795173380508</v>
      </c>
      <c r="F501" s="109">
        <f t="shared" si="61"/>
        <v>-4274</v>
      </c>
      <c r="G501" s="48">
        <f t="shared" si="63"/>
        <v>2.7997580000374001E-2</v>
      </c>
      <c r="I501" s="48">
        <f t="shared" si="58"/>
        <v>2.7997580000374001E-2</v>
      </c>
      <c r="Q501" s="100">
        <f t="shared" si="62"/>
        <v>31279.919999999998</v>
      </c>
      <c r="S501" s="53">
        <f t="shared" si="59"/>
        <v>0.1</v>
      </c>
    </row>
    <row r="502" spans="1:32" ht="12.95" customHeight="1" x14ac:dyDescent="0.2">
      <c r="A502" s="4" t="s">
        <v>1058</v>
      </c>
      <c r="B502" s="4"/>
      <c r="C502" s="5">
        <v>46298.42</v>
      </c>
      <c r="D502" s="5"/>
      <c r="E502" s="109">
        <f t="shared" si="60"/>
        <v>-4273.9795173380508</v>
      </c>
      <c r="F502" s="109">
        <f t="shared" si="61"/>
        <v>-4274</v>
      </c>
      <c r="G502" s="48">
        <f t="shared" si="63"/>
        <v>2.7997580000374001E-2</v>
      </c>
      <c r="I502" s="48">
        <f t="shared" si="58"/>
        <v>2.7997580000374001E-2</v>
      </c>
      <c r="Q502" s="100">
        <f t="shared" si="62"/>
        <v>31279.919999999998</v>
      </c>
      <c r="S502" s="53">
        <f t="shared" si="59"/>
        <v>0.1</v>
      </c>
      <c r="AA502" s="48" t="s">
        <v>997</v>
      </c>
      <c r="AB502" s="48">
        <v>8</v>
      </c>
      <c r="AD502" s="48" t="s">
        <v>960</v>
      </c>
      <c r="AF502" s="48" t="s">
        <v>962</v>
      </c>
    </row>
    <row r="503" spans="1:32" ht="12.95" customHeight="1" x14ac:dyDescent="0.2">
      <c r="A503" s="98" t="s">
        <v>2028</v>
      </c>
      <c r="B503" s="99" t="s">
        <v>1142</v>
      </c>
      <c r="C503" s="98">
        <v>46321.648000000001</v>
      </c>
      <c r="D503" s="98" t="s">
        <v>1190</v>
      </c>
      <c r="E503" s="107">
        <f t="shared" si="60"/>
        <v>-4256.9862174959335</v>
      </c>
      <c r="F503" s="109">
        <f t="shared" si="61"/>
        <v>-4257</v>
      </c>
      <c r="G503" s="48">
        <f t="shared" si="63"/>
        <v>1.8839190001017414E-2</v>
      </c>
      <c r="I503" s="48">
        <f t="shared" si="58"/>
        <v>1.8839190001017414E-2</v>
      </c>
      <c r="Q503" s="100">
        <f t="shared" si="62"/>
        <v>31303.148000000001</v>
      </c>
      <c r="S503" s="53">
        <f t="shared" si="59"/>
        <v>0.1</v>
      </c>
    </row>
    <row r="504" spans="1:32" ht="12.95" customHeight="1" x14ac:dyDescent="0.2">
      <c r="A504" s="4" t="s">
        <v>994</v>
      </c>
      <c r="B504" s="4"/>
      <c r="C504" s="5">
        <v>46321.648000000001</v>
      </c>
      <c r="D504" s="5"/>
      <c r="E504" s="109">
        <f t="shared" si="60"/>
        <v>-4256.9862174959335</v>
      </c>
      <c r="F504" s="109">
        <f t="shared" si="61"/>
        <v>-4257</v>
      </c>
      <c r="G504" s="48">
        <f t="shared" si="63"/>
        <v>1.8839190001017414E-2</v>
      </c>
      <c r="I504" s="48">
        <f t="shared" si="58"/>
        <v>1.8839190001017414E-2</v>
      </c>
      <c r="Q504" s="100">
        <f t="shared" si="62"/>
        <v>31303.148000000001</v>
      </c>
      <c r="S504" s="53">
        <f t="shared" si="59"/>
        <v>0.1</v>
      </c>
      <c r="AA504" s="48" t="s">
        <v>997</v>
      </c>
      <c r="AB504" s="48">
        <v>10</v>
      </c>
      <c r="AD504" s="48" t="s">
        <v>998</v>
      </c>
      <c r="AF504" s="48" t="s">
        <v>995</v>
      </c>
    </row>
    <row r="505" spans="1:32" ht="12.95" customHeight="1" x14ac:dyDescent="0.2">
      <c r="A505" s="98" t="s">
        <v>79</v>
      </c>
      <c r="B505" s="99" t="s">
        <v>1142</v>
      </c>
      <c r="C505" s="98">
        <v>46350.351000000002</v>
      </c>
      <c r="D505" s="98" t="s">
        <v>1190</v>
      </c>
      <c r="E505" s="107">
        <f t="shared" si="60"/>
        <v>-4235.9874795344967</v>
      </c>
      <c r="F505" s="109">
        <f t="shared" si="61"/>
        <v>-4236</v>
      </c>
      <c r="G505" s="48">
        <f t="shared" si="63"/>
        <v>1.7114120004407596E-2</v>
      </c>
      <c r="I505" s="48">
        <f t="shared" si="58"/>
        <v>1.7114120004407596E-2</v>
      </c>
      <c r="Q505" s="100">
        <f t="shared" si="62"/>
        <v>31331.851000000002</v>
      </c>
      <c r="S505" s="53">
        <f t="shared" si="59"/>
        <v>0.1</v>
      </c>
    </row>
    <row r="506" spans="1:32" ht="12.95" customHeight="1" x14ac:dyDescent="0.2">
      <c r="A506" s="98" t="s">
        <v>79</v>
      </c>
      <c r="B506" s="99" t="s">
        <v>1142</v>
      </c>
      <c r="C506" s="98">
        <v>46350.351000000002</v>
      </c>
      <c r="D506" s="98" t="s">
        <v>1190</v>
      </c>
      <c r="E506" s="107">
        <f t="shared" si="60"/>
        <v>-4235.9874795344967</v>
      </c>
      <c r="F506" s="109">
        <f t="shared" si="61"/>
        <v>-4236</v>
      </c>
      <c r="G506" s="48">
        <f t="shared" si="63"/>
        <v>1.7114120004407596E-2</v>
      </c>
      <c r="I506" s="48">
        <f t="shared" si="58"/>
        <v>1.7114120004407596E-2</v>
      </c>
      <c r="Q506" s="100">
        <f t="shared" si="62"/>
        <v>31331.851000000002</v>
      </c>
      <c r="S506" s="53">
        <f t="shared" si="59"/>
        <v>0.1</v>
      </c>
    </row>
    <row r="507" spans="1:32" ht="12.95" customHeight="1" x14ac:dyDescent="0.2">
      <c r="A507" s="4" t="s">
        <v>1058</v>
      </c>
      <c r="B507" s="4"/>
      <c r="C507" s="5">
        <v>46350.351000000002</v>
      </c>
      <c r="D507" s="5"/>
      <c r="E507" s="109">
        <f t="shared" si="60"/>
        <v>-4235.9874795344967</v>
      </c>
      <c r="F507" s="109">
        <f t="shared" si="61"/>
        <v>-4236</v>
      </c>
      <c r="G507" s="48">
        <f t="shared" si="63"/>
        <v>1.7114120004407596E-2</v>
      </c>
      <c r="I507" s="48">
        <f t="shared" si="58"/>
        <v>1.7114120004407596E-2</v>
      </c>
      <c r="Q507" s="100">
        <f t="shared" si="62"/>
        <v>31331.851000000002</v>
      </c>
      <c r="S507" s="53">
        <f t="shared" si="59"/>
        <v>0.1</v>
      </c>
      <c r="AA507" s="48" t="s">
        <v>997</v>
      </c>
      <c r="AB507" s="48">
        <v>9</v>
      </c>
      <c r="AD507" s="48" t="s">
        <v>1033</v>
      </c>
      <c r="AF507" s="48" t="s">
        <v>962</v>
      </c>
    </row>
    <row r="508" spans="1:32" ht="12.95" customHeight="1" x14ac:dyDescent="0.2">
      <c r="A508" s="98" t="s">
        <v>2028</v>
      </c>
      <c r="B508" s="99" t="s">
        <v>1142</v>
      </c>
      <c r="C508" s="98">
        <v>46377.692999999999</v>
      </c>
      <c r="D508" s="98" t="s">
        <v>1190</v>
      </c>
      <c r="E508" s="107">
        <f t="shared" si="60"/>
        <v>-4215.9844313046415</v>
      </c>
      <c r="F508" s="109">
        <f t="shared" si="61"/>
        <v>-4216</v>
      </c>
      <c r="G508" s="48">
        <f t="shared" si="63"/>
        <v>2.1280720000504516E-2</v>
      </c>
      <c r="I508" s="48">
        <f t="shared" si="58"/>
        <v>2.1280720000504516E-2</v>
      </c>
      <c r="Q508" s="100">
        <f t="shared" si="62"/>
        <v>31359.192999999999</v>
      </c>
      <c r="S508" s="53">
        <f t="shared" si="59"/>
        <v>0.1</v>
      </c>
    </row>
    <row r="509" spans="1:32" ht="12.95" customHeight="1" x14ac:dyDescent="0.2">
      <c r="A509" s="4" t="s">
        <v>994</v>
      </c>
      <c r="B509" s="4"/>
      <c r="C509" s="5">
        <v>46377.692999999999</v>
      </c>
      <c r="D509" s="5"/>
      <c r="E509" s="109">
        <f t="shared" si="60"/>
        <v>-4215.9844313046415</v>
      </c>
      <c r="F509" s="109">
        <f t="shared" si="61"/>
        <v>-4216</v>
      </c>
      <c r="G509" s="48">
        <f t="shared" si="63"/>
        <v>2.1280720000504516E-2</v>
      </c>
      <c r="I509" s="48">
        <f t="shared" si="58"/>
        <v>2.1280720000504516E-2</v>
      </c>
      <c r="Q509" s="100">
        <f t="shared" si="62"/>
        <v>31359.192999999999</v>
      </c>
      <c r="S509" s="53">
        <f t="shared" si="59"/>
        <v>0.1</v>
      </c>
      <c r="AA509" s="48" t="s">
        <v>997</v>
      </c>
      <c r="AB509" s="48">
        <v>8</v>
      </c>
      <c r="AD509" s="48" t="s">
        <v>1057</v>
      </c>
      <c r="AF509" s="48" t="s">
        <v>995</v>
      </c>
    </row>
    <row r="510" spans="1:32" ht="12.95" customHeight="1" x14ac:dyDescent="0.2">
      <c r="A510" s="98" t="s">
        <v>88</v>
      </c>
      <c r="B510" s="99" t="s">
        <v>1142</v>
      </c>
      <c r="C510" s="98">
        <v>46380.423000000003</v>
      </c>
      <c r="D510" s="98" t="s">
        <v>1190</v>
      </c>
      <c r="E510" s="107">
        <f t="shared" si="60"/>
        <v>-4213.9871991465125</v>
      </c>
      <c r="F510" s="109">
        <f t="shared" si="61"/>
        <v>-4214</v>
      </c>
      <c r="G510" s="48">
        <f t="shared" si="63"/>
        <v>1.7497380002168939E-2</v>
      </c>
      <c r="I510" s="48">
        <f t="shared" si="58"/>
        <v>1.7497380002168939E-2</v>
      </c>
      <c r="Q510" s="100">
        <f t="shared" si="62"/>
        <v>31361.923000000003</v>
      </c>
      <c r="S510" s="53">
        <f t="shared" si="59"/>
        <v>0.1</v>
      </c>
    </row>
    <row r="511" spans="1:32" ht="12.95" customHeight="1" x14ac:dyDescent="0.2">
      <c r="A511" s="4" t="s">
        <v>1059</v>
      </c>
      <c r="B511" s="4"/>
      <c r="C511" s="5">
        <v>46380.423000000003</v>
      </c>
      <c r="D511" s="5"/>
      <c r="E511" s="109">
        <f t="shared" si="60"/>
        <v>-4213.9871991465125</v>
      </c>
      <c r="F511" s="109">
        <f t="shared" si="61"/>
        <v>-4214</v>
      </c>
      <c r="G511" s="48">
        <f t="shared" si="63"/>
        <v>1.7497380002168939E-2</v>
      </c>
      <c r="I511" s="48">
        <f t="shared" si="58"/>
        <v>1.7497380002168939E-2</v>
      </c>
      <c r="Q511" s="100">
        <f t="shared" si="62"/>
        <v>31361.923000000003</v>
      </c>
      <c r="S511" s="53">
        <f t="shared" si="59"/>
        <v>0.1</v>
      </c>
      <c r="AA511" s="48" t="s">
        <v>997</v>
      </c>
      <c r="AF511" s="48" t="s">
        <v>1016</v>
      </c>
    </row>
    <row r="512" spans="1:32" ht="12.95" customHeight="1" x14ac:dyDescent="0.2">
      <c r="A512" s="98" t="s">
        <v>88</v>
      </c>
      <c r="B512" s="99" t="s">
        <v>1142</v>
      </c>
      <c r="C512" s="98">
        <v>46387.262000000002</v>
      </c>
      <c r="D512" s="98" t="s">
        <v>1190</v>
      </c>
      <c r="E512" s="107">
        <f t="shared" si="60"/>
        <v>-4208.9838765349987</v>
      </c>
      <c r="F512" s="109">
        <f t="shared" si="61"/>
        <v>-4209</v>
      </c>
      <c r="G512" s="48">
        <f t="shared" si="63"/>
        <v>2.2039030001906212E-2</v>
      </c>
      <c r="I512" s="48">
        <f t="shared" ref="I512:I575" si="64">G512</f>
        <v>2.2039030001906212E-2</v>
      </c>
      <c r="Q512" s="100">
        <f t="shared" si="62"/>
        <v>31368.762000000002</v>
      </c>
      <c r="S512" s="53">
        <f t="shared" ref="S512:S575" si="65">S$14</f>
        <v>0.1</v>
      </c>
    </row>
    <row r="513" spans="1:32" ht="12.95" customHeight="1" x14ac:dyDescent="0.2">
      <c r="A513" s="4" t="s">
        <v>1059</v>
      </c>
      <c r="B513" s="4"/>
      <c r="C513" s="5">
        <v>46387.262000000002</v>
      </c>
      <c r="D513" s="5"/>
      <c r="E513" s="109">
        <f t="shared" si="60"/>
        <v>-4208.9838765349987</v>
      </c>
      <c r="F513" s="109">
        <f t="shared" si="61"/>
        <v>-4209</v>
      </c>
      <c r="G513" s="48">
        <f t="shared" si="63"/>
        <v>2.2039030001906212E-2</v>
      </c>
      <c r="I513" s="48">
        <f t="shared" si="64"/>
        <v>2.2039030001906212E-2</v>
      </c>
      <c r="Q513" s="100">
        <f t="shared" si="62"/>
        <v>31368.762000000002</v>
      </c>
      <c r="S513" s="53">
        <f t="shared" si="65"/>
        <v>0.1</v>
      </c>
      <c r="AA513" s="48" t="s">
        <v>997</v>
      </c>
      <c r="AF513" s="48" t="s">
        <v>1016</v>
      </c>
    </row>
    <row r="514" spans="1:32" ht="12.95" customHeight="1" x14ac:dyDescent="0.2">
      <c r="A514" s="98" t="s">
        <v>2028</v>
      </c>
      <c r="B514" s="99" t="s">
        <v>1142</v>
      </c>
      <c r="C514" s="98">
        <v>46392.724999999999</v>
      </c>
      <c r="D514" s="98" t="s">
        <v>1190</v>
      </c>
      <c r="E514" s="107">
        <f t="shared" si="60"/>
        <v>-4204.9872174581342</v>
      </c>
      <c r="F514" s="109">
        <f t="shared" si="61"/>
        <v>-4205</v>
      </c>
      <c r="G514" s="48">
        <f t="shared" si="63"/>
        <v>1.7472349994932301E-2</v>
      </c>
      <c r="I514" s="48">
        <f t="shared" si="64"/>
        <v>1.7472349994932301E-2</v>
      </c>
      <c r="Q514" s="100">
        <f t="shared" si="62"/>
        <v>31374.224999999999</v>
      </c>
      <c r="S514" s="53">
        <f t="shared" si="65"/>
        <v>0.1</v>
      </c>
    </row>
    <row r="515" spans="1:32" ht="12.95" customHeight="1" x14ac:dyDescent="0.2">
      <c r="A515" s="4" t="s">
        <v>994</v>
      </c>
      <c r="B515" s="4"/>
      <c r="C515" s="5">
        <v>46392.724999999999</v>
      </c>
      <c r="D515" s="5"/>
      <c r="E515" s="109">
        <f t="shared" si="60"/>
        <v>-4204.9872174581342</v>
      </c>
      <c r="F515" s="109">
        <f t="shared" si="61"/>
        <v>-4205</v>
      </c>
      <c r="G515" s="48">
        <f t="shared" si="63"/>
        <v>1.7472349994932301E-2</v>
      </c>
      <c r="I515" s="48">
        <f t="shared" si="64"/>
        <v>1.7472349994932301E-2</v>
      </c>
      <c r="Q515" s="100">
        <f t="shared" si="62"/>
        <v>31374.224999999999</v>
      </c>
      <c r="S515" s="53">
        <f t="shared" si="65"/>
        <v>0.1</v>
      </c>
      <c r="AA515" s="48" t="s">
        <v>997</v>
      </c>
      <c r="AB515" s="48">
        <v>15</v>
      </c>
      <c r="AD515" s="48" t="s">
        <v>1057</v>
      </c>
      <c r="AF515" s="48" t="s">
        <v>995</v>
      </c>
    </row>
    <row r="516" spans="1:32" ht="12.95" customHeight="1" x14ac:dyDescent="0.2">
      <c r="A516" s="98" t="s">
        <v>95</v>
      </c>
      <c r="B516" s="99" t="s">
        <v>1142</v>
      </c>
      <c r="C516" s="98">
        <v>46402.29</v>
      </c>
      <c r="D516" s="98" t="s">
        <v>1190</v>
      </c>
      <c r="E516" s="107">
        <f t="shared" si="60"/>
        <v>-4197.9895890359767</v>
      </c>
      <c r="F516" s="109">
        <f t="shared" si="61"/>
        <v>-4198</v>
      </c>
      <c r="G516" s="48">
        <f t="shared" si="63"/>
        <v>1.4230660002795048E-2</v>
      </c>
      <c r="I516" s="48">
        <f t="shared" si="64"/>
        <v>1.4230660002795048E-2</v>
      </c>
      <c r="Q516" s="100">
        <f t="shared" si="62"/>
        <v>31383.79</v>
      </c>
      <c r="S516" s="53">
        <f t="shared" si="65"/>
        <v>0.1</v>
      </c>
    </row>
    <row r="517" spans="1:32" ht="12.95" customHeight="1" x14ac:dyDescent="0.2">
      <c r="A517" s="4" t="s">
        <v>1060</v>
      </c>
      <c r="B517" s="4"/>
      <c r="C517" s="5">
        <v>46402.29</v>
      </c>
      <c r="D517" s="5"/>
      <c r="E517" s="109">
        <f t="shared" si="60"/>
        <v>-4197.9895890359767</v>
      </c>
      <c r="F517" s="109">
        <f t="shared" si="61"/>
        <v>-4198</v>
      </c>
      <c r="G517" s="48">
        <f t="shared" si="63"/>
        <v>1.4230660002795048E-2</v>
      </c>
      <c r="I517" s="48">
        <f t="shared" si="64"/>
        <v>1.4230660002795048E-2</v>
      </c>
      <c r="Q517" s="100">
        <f t="shared" si="62"/>
        <v>31383.79</v>
      </c>
      <c r="S517" s="53">
        <f t="shared" si="65"/>
        <v>0.1</v>
      </c>
      <c r="AA517" s="48" t="s">
        <v>997</v>
      </c>
      <c r="AF517" s="48" t="s">
        <v>1016</v>
      </c>
    </row>
    <row r="518" spans="1:32" ht="12.95" customHeight="1" x14ac:dyDescent="0.2">
      <c r="A518" s="98" t="s">
        <v>95</v>
      </c>
      <c r="B518" s="99" t="s">
        <v>1142</v>
      </c>
      <c r="C518" s="98">
        <v>46402.292999999998</v>
      </c>
      <c r="D518" s="98" t="s">
        <v>1190</v>
      </c>
      <c r="E518" s="107">
        <f t="shared" si="60"/>
        <v>-4197.9873942753657</v>
      </c>
      <c r="F518" s="109">
        <f t="shared" si="61"/>
        <v>-4198</v>
      </c>
      <c r="G518" s="48">
        <f t="shared" si="63"/>
        <v>1.723065999976825E-2</v>
      </c>
      <c r="I518" s="48">
        <f t="shared" si="64"/>
        <v>1.723065999976825E-2</v>
      </c>
      <c r="Q518" s="100">
        <f t="shared" si="62"/>
        <v>31383.792999999998</v>
      </c>
      <c r="S518" s="53">
        <f t="shared" si="65"/>
        <v>0.1</v>
      </c>
    </row>
    <row r="519" spans="1:32" ht="12.95" customHeight="1" x14ac:dyDescent="0.2">
      <c r="A519" s="4" t="s">
        <v>1061</v>
      </c>
      <c r="B519" s="4"/>
      <c r="C519" s="5">
        <v>46402.292999999998</v>
      </c>
      <c r="D519" s="5"/>
      <c r="E519" s="109">
        <f t="shared" si="60"/>
        <v>-4197.9873942753657</v>
      </c>
      <c r="F519" s="109">
        <f t="shared" si="61"/>
        <v>-4198</v>
      </c>
      <c r="G519" s="48">
        <f t="shared" si="63"/>
        <v>1.723065999976825E-2</v>
      </c>
      <c r="I519" s="48">
        <f t="shared" si="64"/>
        <v>1.723065999976825E-2</v>
      </c>
      <c r="Q519" s="100">
        <f t="shared" si="62"/>
        <v>31383.792999999998</v>
      </c>
      <c r="S519" s="53">
        <f t="shared" si="65"/>
        <v>0.1</v>
      </c>
      <c r="AA519" s="48" t="s">
        <v>997</v>
      </c>
      <c r="AB519" s="48">
        <v>9</v>
      </c>
      <c r="AD519" s="48" t="s">
        <v>960</v>
      </c>
      <c r="AF519" s="48" t="s">
        <v>962</v>
      </c>
    </row>
    <row r="520" spans="1:32" ht="12.95" customHeight="1" x14ac:dyDescent="0.2">
      <c r="A520" s="98" t="s">
        <v>2028</v>
      </c>
      <c r="B520" s="99" t="s">
        <v>1142</v>
      </c>
      <c r="C520" s="98">
        <v>46403.663999999997</v>
      </c>
      <c r="D520" s="98" t="s">
        <v>1190</v>
      </c>
      <c r="E520" s="107">
        <f t="shared" si="60"/>
        <v>-4196.9843886750759</v>
      </c>
      <c r="F520" s="109">
        <f t="shared" si="61"/>
        <v>-4197</v>
      </c>
      <c r="G520" s="48">
        <f t="shared" si="63"/>
        <v>2.1338989994546864E-2</v>
      </c>
      <c r="I520" s="48">
        <f t="shared" si="64"/>
        <v>2.1338989994546864E-2</v>
      </c>
      <c r="Q520" s="100">
        <f t="shared" si="62"/>
        <v>31385.163999999997</v>
      </c>
      <c r="S520" s="53">
        <f t="shared" si="65"/>
        <v>0.1</v>
      </c>
    </row>
    <row r="521" spans="1:32" ht="12.95" customHeight="1" x14ac:dyDescent="0.2">
      <c r="A521" s="4" t="s">
        <v>994</v>
      </c>
      <c r="B521" s="4"/>
      <c r="C521" s="5">
        <v>46403.663999999997</v>
      </c>
      <c r="D521" s="5"/>
      <c r="E521" s="109">
        <f t="shared" si="60"/>
        <v>-4196.9843886750759</v>
      </c>
      <c r="F521" s="109">
        <f t="shared" si="61"/>
        <v>-4197</v>
      </c>
      <c r="G521" s="48">
        <f t="shared" si="63"/>
        <v>2.1338989994546864E-2</v>
      </c>
      <c r="I521" s="48">
        <f t="shared" si="64"/>
        <v>2.1338989994546864E-2</v>
      </c>
      <c r="Q521" s="100">
        <f t="shared" si="62"/>
        <v>31385.163999999997</v>
      </c>
      <c r="S521" s="53">
        <f t="shared" si="65"/>
        <v>0.1</v>
      </c>
      <c r="AA521" s="48" t="s">
        <v>997</v>
      </c>
      <c r="AB521" s="48">
        <v>17</v>
      </c>
      <c r="AD521" s="48" t="s">
        <v>1057</v>
      </c>
      <c r="AF521" s="48" t="s">
        <v>995</v>
      </c>
    </row>
    <row r="522" spans="1:32" ht="12.95" customHeight="1" x14ac:dyDescent="0.2">
      <c r="A522" s="98" t="s">
        <v>2028</v>
      </c>
      <c r="B522" s="99" t="s">
        <v>1142</v>
      </c>
      <c r="C522" s="98">
        <v>46411.86</v>
      </c>
      <c r="D522" s="98" t="s">
        <v>1190</v>
      </c>
      <c r="E522" s="107">
        <f t="shared" si="60"/>
        <v>-4190.988302679466</v>
      </c>
      <c r="F522" s="109">
        <f t="shared" si="61"/>
        <v>-4191</v>
      </c>
      <c r="G522" s="48">
        <f t="shared" si="63"/>
        <v>1.5988970000762492E-2</v>
      </c>
      <c r="I522" s="48">
        <f t="shared" si="64"/>
        <v>1.5988970000762492E-2</v>
      </c>
      <c r="Q522" s="100">
        <f t="shared" si="62"/>
        <v>31393.360000000001</v>
      </c>
      <c r="S522" s="53">
        <f t="shared" si="65"/>
        <v>0.1</v>
      </c>
    </row>
    <row r="523" spans="1:32" ht="12.95" customHeight="1" x14ac:dyDescent="0.2">
      <c r="A523" s="4" t="s">
        <v>994</v>
      </c>
      <c r="B523" s="4"/>
      <c r="C523" s="5">
        <v>46411.86</v>
      </c>
      <c r="D523" s="5"/>
      <c r="E523" s="109">
        <f t="shared" si="60"/>
        <v>-4190.988302679466</v>
      </c>
      <c r="F523" s="109">
        <f t="shared" si="61"/>
        <v>-4191</v>
      </c>
      <c r="G523" s="48">
        <f t="shared" si="63"/>
        <v>1.5988970000762492E-2</v>
      </c>
      <c r="I523" s="48">
        <f t="shared" si="64"/>
        <v>1.5988970000762492E-2</v>
      </c>
      <c r="Q523" s="100">
        <f t="shared" si="62"/>
        <v>31393.360000000001</v>
      </c>
      <c r="S523" s="53">
        <f t="shared" si="65"/>
        <v>0.1</v>
      </c>
      <c r="AA523" s="48" t="s">
        <v>997</v>
      </c>
      <c r="AB523" s="48">
        <v>10</v>
      </c>
      <c r="AD523" s="48" t="s">
        <v>1062</v>
      </c>
      <c r="AF523" s="48" t="s">
        <v>995</v>
      </c>
    </row>
    <row r="524" spans="1:32" ht="12.95" customHeight="1" x14ac:dyDescent="0.2">
      <c r="A524" s="98" t="s">
        <v>2028</v>
      </c>
      <c r="B524" s="99" t="s">
        <v>1142</v>
      </c>
      <c r="C524" s="98">
        <v>46414.599000000002</v>
      </c>
      <c r="D524" s="98" t="s">
        <v>1190</v>
      </c>
      <c r="E524" s="107">
        <f t="shared" si="60"/>
        <v>-4188.9844862394975</v>
      </c>
      <c r="F524" s="109">
        <f t="shared" si="61"/>
        <v>-4189</v>
      </c>
      <c r="G524" s="48">
        <f t="shared" si="63"/>
        <v>2.1205630000622477E-2</v>
      </c>
      <c r="I524" s="48">
        <f t="shared" si="64"/>
        <v>2.1205630000622477E-2</v>
      </c>
      <c r="Q524" s="100">
        <f t="shared" si="62"/>
        <v>31396.099000000002</v>
      </c>
      <c r="S524" s="53">
        <f t="shared" si="65"/>
        <v>0.1</v>
      </c>
    </row>
    <row r="525" spans="1:32" ht="12.95" customHeight="1" x14ac:dyDescent="0.2">
      <c r="A525" s="4" t="s">
        <v>994</v>
      </c>
      <c r="B525" s="4"/>
      <c r="C525" s="5">
        <v>46414.599000000002</v>
      </c>
      <c r="D525" s="5"/>
      <c r="E525" s="109">
        <f t="shared" si="60"/>
        <v>-4188.9844862394975</v>
      </c>
      <c r="F525" s="109">
        <f t="shared" si="61"/>
        <v>-4189</v>
      </c>
      <c r="G525" s="48">
        <f t="shared" si="63"/>
        <v>2.1205630000622477E-2</v>
      </c>
      <c r="I525" s="48">
        <f t="shared" si="64"/>
        <v>2.1205630000622477E-2</v>
      </c>
      <c r="Q525" s="100">
        <f t="shared" si="62"/>
        <v>31396.099000000002</v>
      </c>
      <c r="S525" s="53">
        <f t="shared" si="65"/>
        <v>0.1</v>
      </c>
      <c r="AA525" s="48" t="s">
        <v>997</v>
      </c>
      <c r="AB525" s="48">
        <v>14</v>
      </c>
      <c r="AD525" s="48" t="s">
        <v>1000</v>
      </c>
      <c r="AF525" s="48" t="s">
        <v>995</v>
      </c>
    </row>
    <row r="526" spans="1:32" ht="12.95" customHeight="1" x14ac:dyDescent="0.2">
      <c r="A526" s="98" t="s">
        <v>95</v>
      </c>
      <c r="B526" s="99" t="s">
        <v>1142</v>
      </c>
      <c r="C526" s="98">
        <v>46417.33</v>
      </c>
      <c r="D526" s="98" t="s">
        <v>1190</v>
      </c>
      <c r="E526" s="107">
        <f t="shared" si="60"/>
        <v>-4186.9865224944997</v>
      </c>
      <c r="F526" s="109">
        <f t="shared" si="61"/>
        <v>-4187</v>
      </c>
      <c r="G526" s="48">
        <f t="shared" si="63"/>
        <v>1.8422289998852648E-2</v>
      </c>
      <c r="I526" s="48">
        <f t="shared" si="64"/>
        <v>1.8422289998852648E-2</v>
      </c>
      <c r="Q526" s="100">
        <f t="shared" si="62"/>
        <v>31398.83</v>
      </c>
      <c r="S526" s="53">
        <f t="shared" si="65"/>
        <v>0.1</v>
      </c>
    </row>
    <row r="527" spans="1:32" ht="12.95" customHeight="1" x14ac:dyDescent="0.2">
      <c r="A527" s="4" t="s">
        <v>1061</v>
      </c>
      <c r="B527" s="4"/>
      <c r="C527" s="5">
        <v>46417.33</v>
      </c>
      <c r="D527" s="5"/>
      <c r="E527" s="109">
        <f t="shared" si="60"/>
        <v>-4186.9865224944997</v>
      </c>
      <c r="F527" s="109">
        <f t="shared" si="61"/>
        <v>-4187</v>
      </c>
      <c r="G527" s="48">
        <f t="shared" si="63"/>
        <v>1.8422289998852648E-2</v>
      </c>
      <c r="I527" s="48">
        <f t="shared" si="64"/>
        <v>1.8422289998852648E-2</v>
      </c>
      <c r="Q527" s="100">
        <f t="shared" si="62"/>
        <v>31398.83</v>
      </c>
      <c r="S527" s="53">
        <f t="shared" si="65"/>
        <v>0.1</v>
      </c>
      <c r="AA527" s="48" t="s">
        <v>997</v>
      </c>
      <c r="AB527" s="48">
        <v>6</v>
      </c>
      <c r="AD527" s="48" t="s">
        <v>960</v>
      </c>
      <c r="AF527" s="48" t="s">
        <v>962</v>
      </c>
    </row>
    <row r="528" spans="1:32" ht="12.95" customHeight="1" x14ac:dyDescent="0.2">
      <c r="A528" s="98" t="s">
        <v>2028</v>
      </c>
      <c r="B528" s="99" t="s">
        <v>1142</v>
      </c>
      <c r="C528" s="98">
        <v>46418.697999999997</v>
      </c>
      <c r="D528" s="98" t="s">
        <v>1190</v>
      </c>
      <c r="E528" s="107">
        <f t="shared" si="60"/>
        <v>-4185.9857116548264</v>
      </c>
      <c r="F528" s="109">
        <f t="shared" si="61"/>
        <v>-4186</v>
      </c>
      <c r="G528" s="48">
        <f t="shared" si="63"/>
        <v>1.9530619996658061E-2</v>
      </c>
      <c r="I528" s="48">
        <f t="shared" si="64"/>
        <v>1.9530619996658061E-2</v>
      </c>
      <c r="Q528" s="100">
        <f t="shared" si="62"/>
        <v>31400.197999999997</v>
      </c>
      <c r="S528" s="53">
        <f t="shared" si="65"/>
        <v>0.1</v>
      </c>
    </row>
    <row r="529" spans="1:32" ht="12.95" customHeight="1" x14ac:dyDescent="0.2">
      <c r="A529" s="4" t="s">
        <v>994</v>
      </c>
      <c r="B529" s="4"/>
      <c r="C529" s="5">
        <v>46418.697999999997</v>
      </c>
      <c r="D529" s="5"/>
      <c r="E529" s="109">
        <f t="shared" si="60"/>
        <v>-4185.9857116548264</v>
      </c>
      <c r="F529" s="109">
        <f t="shared" si="61"/>
        <v>-4186</v>
      </c>
      <c r="G529" s="48">
        <f t="shared" si="63"/>
        <v>1.9530619996658061E-2</v>
      </c>
      <c r="I529" s="48">
        <f t="shared" si="64"/>
        <v>1.9530619996658061E-2</v>
      </c>
      <c r="Q529" s="100">
        <f t="shared" si="62"/>
        <v>31400.197999999997</v>
      </c>
      <c r="S529" s="53">
        <f t="shared" si="65"/>
        <v>0.1</v>
      </c>
      <c r="AA529" s="48" t="s">
        <v>997</v>
      </c>
      <c r="AB529" s="48">
        <v>12</v>
      </c>
      <c r="AD529" s="48" t="s">
        <v>1062</v>
      </c>
      <c r="AF529" s="48" t="s">
        <v>995</v>
      </c>
    </row>
    <row r="530" spans="1:32" ht="12.95" customHeight="1" x14ac:dyDescent="0.2">
      <c r="A530" s="98" t="s">
        <v>2028</v>
      </c>
      <c r="B530" s="99" t="s">
        <v>1142</v>
      </c>
      <c r="C530" s="98">
        <v>46455.607000000004</v>
      </c>
      <c r="D530" s="98" t="s">
        <v>1190</v>
      </c>
      <c r="E530" s="107">
        <f t="shared" si="60"/>
        <v>-4158.983571829066</v>
      </c>
      <c r="F530" s="109">
        <f t="shared" si="61"/>
        <v>-4159</v>
      </c>
      <c r="G530" s="48">
        <f t="shared" si="63"/>
        <v>2.2455530001025181E-2</v>
      </c>
      <c r="I530" s="48">
        <f t="shared" si="64"/>
        <v>2.2455530001025181E-2</v>
      </c>
      <c r="Q530" s="100">
        <f t="shared" si="62"/>
        <v>31437.107000000004</v>
      </c>
      <c r="S530" s="53">
        <f t="shared" si="65"/>
        <v>0.1</v>
      </c>
    </row>
    <row r="531" spans="1:32" ht="12.95" customHeight="1" x14ac:dyDescent="0.2">
      <c r="A531" s="4" t="s">
        <v>994</v>
      </c>
      <c r="B531" s="4"/>
      <c r="C531" s="5">
        <v>46455.607000000004</v>
      </c>
      <c r="D531" s="5"/>
      <c r="E531" s="109">
        <f t="shared" si="60"/>
        <v>-4158.983571829066</v>
      </c>
      <c r="F531" s="109">
        <f t="shared" si="61"/>
        <v>-4159</v>
      </c>
      <c r="G531" s="48">
        <f t="shared" si="63"/>
        <v>2.2455530001025181E-2</v>
      </c>
      <c r="I531" s="48">
        <f t="shared" si="64"/>
        <v>2.2455530001025181E-2</v>
      </c>
      <c r="Q531" s="100">
        <f t="shared" si="62"/>
        <v>31437.107000000004</v>
      </c>
      <c r="S531" s="53">
        <f t="shared" si="65"/>
        <v>0.1</v>
      </c>
      <c r="AA531" s="48" t="s">
        <v>997</v>
      </c>
      <c r="AB531" s="48">
        <v>5</v>
      </c>
      <c r="AD531" s="48" t="s">
        <v>1057</v>
      </c>
      <c r="AF531" s="48" t="s">
        <v>995</v>
      </c>
    </row>
    <row r="532" spans="1:32" ht="12.95" customHeight="1" x14ac:dyDescent="0.2">
      <c r="A532" s="98" t="s">
        <v>114</v>
      </c>
      <c r="B532" s="99" t="s">
        <v>1142</v>
      </c>
      <c r="C532" s="98">
        <v>46626.46</v>
      </c>
      <c r="D532" s="98" t="s">
        <v>1190</v>
      </c>
      <c r="E532" s="107">
        <f t="shared" si="60"/>
        <v>-4033.9897601395155</v>
      </c>
      <c r="F532" s="109">
        <f t="shared" si="61"/>
        <v>-4034</v>
      </c>
      <c r="G532" s="48">
        <f t="shared" si="63"/>
        <v>1.3996779998706188E-2</v>
      </c>
      <c r="I532" s="48">
        <f t="shared" si="64"/>
        <v>1.3996779998706188E-2</v>
      </c>
      <c r="Q532" s="100">
        <f t="shared" si="62"/>
        <v>31607.96</v>
      </c>
      <c r="S532" s="53">
        <f t="shared" si="65"/>
        <v>0.1</v>
      </c>
    </row>
    <row r="533" spans="1:32" ht="12.95" customHeight="1" x14ac:dyDescent="0.2">
      <c r="A533" s="4" t="s">
        <v>1063</v>
      </c>
      <c r="B533" s="4"/>
      <c r="C533" s="5">
        <v>46626.46</v>
      </c>
      <c r="D533" s="5"/>
      <c r="E533" s="109">
        <f t="shared" ref="E533:E596" si="66">+(C533-C$7)/C$8</f>
        <v>-4033.9897601395155</v>
      </c>
      <c r="F533" s="109">
        <f t="shared" ref="F533:F596" si="67">ROUND(2*E533,0)/2</f>
        <v>-4034</v>
      </c>
      <c r="G533" s="48">
        <f t="shared" si="63"/>
        <v>1.3996779998706188E-2</v>
      </c>
      <c r="I533" s="48">
        <f t="shared" si="64"/>
        <v>1.3996779998706188E-2</v>
      </c>
      <c r="Q533" s="100">
        <f t="shared" ref="Q533:Q596" si="68">+C533-15018.5</f>
        <v>31607.96</v>
      </c>
      <c r="S533" s="53">
        <f t="shared" si="65"/>
        <v>0.1</v>
      </c>
      <c r="AA533" s="48" t="s">
        <v>997</v>
      </c>
      <c r="AF533" s="48" t="s">
        <v>1016</v>
      </c>
    </row>
    <row r="534" spans="1:32" ht="12.95" customHeight="1" x14ac:dyDescent="0.2">
      <c r="A534" s="98" t="s">
        <v>117</v>
      </c>
      <c r="B534" s="99" t="s">
        <v>1142</v>
      </c>
      <c r="C534" s="98">
        <v>46626.464</v>
      </c>
      <c r="D534" s="98" t="s">
        <v>1190</v>
      </c>
      <c r="E534" s="107">
        <f t="shared" si="66"/>
        <v>-4033.9868337920307</v>
      </c>
      <c r="F534" s="109">
        <f t="shared" si="67"/>
        <v>-4034</v>
      </c>
      <c r="G534" s="48">
        <f t="shared" si="63"/>
        <v>1.7996779999521095E-2</v>
      </c>
      <c r="I534" s="48">
        <f t="shared" si="64"/>
        <v>1.7996779999521095E-2</v>
      </c>
      <c r="Q534" s="100">
        <f t="shared" si="68"/>
        <v>31607.964</v>
      </c>
      <c r="S534" s="53">
        <f t="shared" si="65"/>
        <v>0.1</v>
      </c>
    </row>
    <row r="535" spans="1:32" ht="12.95" customHeight="1" x14ac:dyDescent="0.2">
      <c r="A535" s="4" t="s">
        <v>1064</v>
      </c>
      <c r="B535" s="4"/>
      <c r="C535" s="5">
        <v>46626.464</v>
      </c>
      <c r="D535" s="5"/>
      <c r="E535" s="109">
        <f t="shared" si="66"/>
        <v>-4033.9868337920307</v>
      </c>
      <c r="F535" s="109">
        <f t="shared" si="67"/>
        <v>-4034</v>
      </c>
      <c r="G535" s="48">
        <f t="shared" si="63"/>
        <v>1.7996779999521095E-2</v>
      </c>
      <c r="I535" s="48">
        <f t="shared" si="64"/>
        <v>1.7996779999521095E-2</v>
      </c>
      <c r="Q535" s="100">
        <f t="shared" si="68"/>
        <v>31607.964</v>
      </c>
      <c r="S535" s="53">
        <f t="shared" si="65"/>
        <v>0.1</v>
      </c>
      <c r="AA535" s="48" t="s">
        <v>997</v>
      </c>
      <c r="AB535" s="48">
        <v>7</v>
      </c>
      <c r="AD535" s="48" t="s">
        <v>967</v>
      </c>
      <c r="AF535" s="48" t="s">
        <v>962</v>
      </c>
    </row>
    <row r="536" spans="1:32" ht="12.95" customHeight="1" x14ac:dyDescent="0.2">
      <c r="A536" s="98" t="s">
        <v>120</v>
      </c>
      <c r="B536" s="99" t="s">
        <v>1142</v>
      </c>
      <c r="C536" s="98">
        <v>46641.504999999997</v>
      </c>
      <c r="D536" s="98" t="s">
        <v>1190</v>
      </c>
      <c r="E536" s="107">
        <f t="shared" si="66"/>
        <v>-4022.9830356636849</v>
      </c>
      <c r="F536" s="109">
        <f t="shared" si="67"/>
        <v>-4023</v>
      </c>
      <c r="G536" s="48">
        <f t="shared" ref="G536:G599" si="69">+C536-(C$7+F536*C$8)</f>
        <v>2.3188409999420401E-2</v>
      </c>
      <c r="I536" s="48">
        <f t="shared" si="64"/>
        <v>2.3188409999420401E-2</v>
      </c>
      <c r="Q536" s="100">
        <f t="shared" si="68"/>
        <v>31623.004999999997</v>
      </c>
      <c r="S536" s="53">
        <f t="shared" si="65"/>
        <v>0.1</v>
      </c>
    </row>
    <row r="537" spans="1:32" ht="12.95" customHeight="1" x14ac:dyDescent="0.2">
      <c r="A537" s="4" t="s">
        <v>1065</v>
      </c>
      <c r="B537" s="4"/>
      <c r="C537" s="5">
        <v>46641.504999999997</v>
      </c>
      <c r="D537" s="5"/>
      <c r="E537" s="109">
        <f t="shared" si="66"/>
        <v>-4022.9830356636849</v>
      </c>
      <c r="F537" s="109">
        <f t="shared" si="67"/>
        <v>-4023</v>
      </c>
      <c r="G537" s="48">
        <f t="shared" si="69"/>
        <v>2.3188409999420401E-2</v>
      </c>
      <c r="I537" s="48">
        <f t="shared" si="64"/>
        <v>2.3188409999420401E-2</v>
      </c>
      <c r="Q537" s="100">
        <f t="shared" si="68"/>
        <v>31623.004999999997</v>
      </c>
      <c r="S537" s="53">
        <f t="shared" si="65"/>
        <v>0.1</v>
      </c>
      <c r="AA537" s="48" t="s">
        <v>997</v>
      </c>
      <c r="AF537" s="48" t="s">
        <v>1016</v>
      </c>
    </row>
    <row r="538" spans="1:32" ht="12.95" customHeight="1" x14ac:dyDescent="0.2">
      <c r="A538" s="98" t="s">
        <v>120</v>
      </c>
      <c r="B538" s="99" t="s">
        <v>1142</v>
      </c>
      <c r="C538" s="98">
        <v>46667.466</v>
      </c>
      <c r="D538" s="98" t="s">
        <v>1190</v>
      </c>
      <c r="E538" s="107">
        <f t="shared" si="66"/>
        <v>-4003.9903089028267</v>
      </c>
      <c r="F538" s="109">
        <f t="shared" si="67"/>
        <v>-4004</v>
      </c>
      <c r="G538" s="48">
        <f t="shared" si="69"/>
        <v>1.3246679998701438E-2</v>
      </c>
      <c r="I538" s="48">
        <f t="shared" si="64"/>
        <v>1.3246679998701438E-2</v>
      </c>
      <c r="Q538" s="100">
        <f t="shared" si="68"/>
        <v>31648.966</v>
      </c>
      <c r="S538" s="53">
        <f t="shared" si="65"/>
        <v>0.1</v>
      </c>
    </row>
    <row r="539" spans="1:32" ht="12.95" customHeight="1" x14ac:dyDescent="0.2">
      <c r="A539" s="4" t="s">
        <v>1065</v>
      </c>
      <c r="B539" s="4"/>
      <c r="C539" s="5">
        <v>46667.466</v>
      </c>
      <c r="D539" s="5"/>
      <c r="E539" s="109">
        <f t="shared" si="66"/>
        <v>-4003.9903089028267</v>
      </c>
      <c r="F539" s="109">
        <f t="shared" si="67"/>
        <v>-4004</v>
      </c>
      <c r="G539" s="48">
        <f t="shared" si="69"/>
        <v>1.3246679998701438E-2</v>
      </c>
      <c r="I539" s="48">
        <f t="shared" si="64"/>
        <v>1.3246679998701438E-2</v>
      </c>
      <c r="Q539" s="100">
        <f t="shared" si="68"/>
        <v>31648.966</v>
      </c>
      <c r="S539" s="53">
        <f t="shared" si="65"/>
        <v>0.1</v>
      </c>
      <c r="AA539" s="48" t="s">
        <v>997</v>
      </c>
      <c r="AF539" s="48" t="s">
        <v>1016</v>
      </c>
    </row>
    <row r="540" spans="1:32" ht="12.95" customHeight="1" x14ac:dyDescent="0.2">
      <c r="A540" s="98" t="s">
        <v>2028</v>
      </c>
      <c r="B540" s="99" t="s">
        <v>1142</v>
      </c>
      <c r="C540" s="98">
        <v>46701.644</v>
      </c>
      <c r="D540" s="98" t="s">
        <v>1190</v>
      </c>
      <c r="E540" s="107">
        <f t="shared" si="66"/>
        <v>-3978.98613282207</v>
      </c>
      <c r="F540" s="109">
        <f t="shared" si="67"/>
        <v>-3979</v>
      </c>
      <c r="G540" s="48">
        <f t="shared" si="69"/>
        <v>1.8954929997562431E-2</v>
      </c>
      <c r="I540" s="48">
        <f t="shared" si="64"/>
        <v>1.8954929997562431E-2</v>
      </c>
      <c r="Q540" s="100">
        <f t="shared" si="68"/>
        <v>31683.144</v>
      </c>
      <c r="S540" s="53">
        <f t="shared" si="65"/>
        <v>0.1</v>
      </c>
    </row>
    <row r="541" spans="1:32" ht="12.95" customHeight="1" x14ac:dyDescent="0.2">
      <c r="A541" s="4" t="s">
        <v>994</v>
      </c>
      <c r="B541" s="4"/>
      <c r="C541" s="5">
        <v>46701.644</v>
      </c>
      <c r="D541" s="5"/>
      <c r="E541" s="109">
        <f t="shared" si="66"/>
        <v>-3978.98613282207</v>
      </c>
      <c r="F541" s="109">
        <f t="shared" si="67"/>
        <v>-3979</v>
      </c>
      <c r="G541" s="48">
        <f t="shared" si="69"/>
        <v>1.8954929997562431E-2</v>
      </c>
      <c r="I541" s="48">
        <f t="shared" si="64"/>
        <v>1.8954929997562431E-2</v>
      </c>
      <c r="Q541" s="100">
        <f t="shared" si="68"/>
        <v>31683.144</v>
      </c>
      <c r="S541" s="53">
        <f t="shared" si="65"/>
        <v>0.1</v>
      </c>
      <c r="AA541" s="48" t="s">
        <v>997</v>
      </c>
      <c r="AB541" s="48">
        <v>13</v>
      </c>
      <c r="AD541" s="48" t="s">
        <v>1000</v>
      </c>
      <c r="AF541" s="48" t="s">
        <v>995</v>
      </c>
    </row>
    <row r="542" spans="1:32" ht="12.95" customHeight="1" x14ac:dyDescent="0.2">
      <c r="A542" s="98" t="s">
        <v>114</v>
      </c>
      <c r="B542" s="99" t="s">
        <v>1142</v>
      </c>
      <c r="C542" s="98">
        <v>46704.38</v>
      </c>
      <c r="D542" s="98" t="s">
        <v>1190</v>
      </c>
      <c r="E542" s="107">
        <f t="shared" si="66"/>
        <v>-3976.984511142718</v>
      </c>
      <c r="F542" s="109">
        <f t="shared" si="67"/>
        <v>-3977</v>
      </c>
      <c r="G542" s="48">
        <f t="shared" si="69"/>
        <v>2.1171590000449214E-2</v>
      </c>
      <c r="I542" s="48">
        <f t="shared" si="64"/>
        <v>2.1171590000449214E-2</v>
      </c>
      <c r="Q542" s="100">
        <f t="shared" si="68"/>
        <v>31685.879999999997</v>
      </c>
      <c r="S542" s="53">
        <f t="shared" si="65"/>
        <v>0.1</v>
      </c>
    </row>
    <row r="543" spans="1:32" ht="12.95" customHeight="1" x14ac:dyDescent="0.2">
      <c r="A543" s="4" t="s">
        <v>1063</v>
      </c>
      <c r="B543" s="4"/>
      <c r="C543" s="5">
        <v>46704.38</v>
      </c>
      <c r="D543" s="5"/>
      <c r="E543" s="109">
        <f t="shared" si="66"/>
        <v>-3976.984511142718</v>
      </c>
      <c r="F543" s="109">
        <f t="shared" si="67"/>
        <v>-3977</v>
      </c>
      <c r="G543" s="48">
        <f t="shared" si="69"/>
        <v>2.1171590000449214E-2</v>
      </c>
      <c r="I543" s="48">
        <f t="shared" si="64"/>
        <v>2.1171590000449214E-2</v>
      </c>
      <c r="Q543" s="100">
        <f t="shared" si="68"/>
        <v>31685.879999999997</v>
      </c>
      <c r="S543" s="53">
        <f t="shared" si="65"/>
        <v>0.1</v>
      </c>
      <c r="AA543" s="48" t="s">
        <v>997</v>
      </c>
      <c r="AF543" s="48" t="s">
        <v>1016</v>
      </c>
    </row>
    <row r="544" spans="1:32" ht="12.95" customHeight="1" x14ac:dyDescent="0.2">
      <c r="A544" s="98" t="s">
        <v>129</v>
      </c>
      <c r="B544" s="99" t="s">
        <v>1142</v>
      </c>
      <c r="C544" s="98">
        <v>46708.480000000003</v>
      </c>
      <c r="D544" s="98" t="s">
        <v>1190</v>
      </c>
      <c r="E544" s="107">
        <f t="shared" si="66"/>
        <v>-3973.9850049711677</v>
      </c>
      <c r="F544" s="109">
        <f t="shared" si="67"/>
        <v>-3974</v>
      </c>
      <c r="G544" s="48">
        <f t="shared" si="69"/>
        <v>2.0496580000326503E-2</v>
      </c>
      <c r="I544" s="48">
        <f t="shared" si="64"/>
        <v>2.0496580000326503E-2</v>
      </c>
      <c r="Q544" s="100">
        <f t="shared" si="68"/>
        <v>31689.980000000003</v>
      </c>
      <c r="S544" s="53">
        <f t="shared" si="65"/>
        <v>0.1</v>
      </c>
    </row>
    <row r="545" spans="1:32" ht="12.95" customHeight="1" x14ac:dyDescent="0.2">
      <c r="A545" s="4" t="s">
        <v>1066</v>
      </c>
      <c r="B545" s="4"/>
      <c r="C545" s="5">
        <v>46708.480000000003</v>
      </c>
      <c r="D545" s="5"/>
      <c r="E545" s="109">
        <f t="shared" si="66"/>
        <v>-3973.9850049711677</v>
      </c>
      <c r="F545" s="109">
        <f t="shared" si="67"/>
        <v>-3974</v>
      </c>
      <c r="G545" s="48">
        <f t="shared" si="69"/>
        <v>2.0496580000326503E-2</v>
      </c>
      <c r="I545" s="48">
        <f t="shared" si="64"/>
        <v>2.0496580000326503E-2</v>
      </c>
      <c r="Q545" s="100">
        <f t="shared" si="68"/>
        <v>31689.980000000003</v>
      </c>
      <c r="S545" s="53">
        <f t="shared" si="65"/>
        <v>0.1</v>
      </c>
      <c r="AA545" s="48" t="s">
        <v>997</v>
      </c>
      <c r="AB545" s="48">
        <v>12</v>
      </c>
      <c r="AD545" s="48" t="s">
        <v>960</v>
      </c>
      <c r="AF545" s="48" t="s">
        <v>962</v>
      </c>
    </row>
    <row r="546" spans="1:32" ht="12.95" customHeight="1" x14ac:dyDescent="0.2">
      <c r="A546" s="98" t="s">
        <v>2028</v>
      </c>
      <c r="B546" s="99" t="s">
        <v>1142</v>
      </c>
      <c r="C546" s="98">
        <v>46712.578999999998</v>
      </c>
      <c r="D546" s="98" t="s">
        <v>1190</v>
      </c>
      <c r="E546" s="107">
        <f t="shared" si="66"/>
        <v>-3970.9862303864966</v>
      </c>
      <c r="F546" s="109">
        <f t="shared" si="67"/>
        <v>-3971</v>
      </c>
      <c r="G546" s="48">
        <f t="shared" si="69"/>
        <v>1.8821569996362086E-2</v>
      </c>
      <c r="I546" s="48">
        <f t="shared" si="64"/>
        <v>1.8821569996362086E-2</v>
      </c>
      <c r="Q546" s="100">
        <f t="shared" si="68"/>
        <v>31694.078999999998</v>
      </c>
      <c r="S546" s="53">
        <f t="shared" si="65"/>
        <v>0.1</v>
      </c>
    </row>
    <row r="547" spans="1:32" ht="12.95" customHeight="1" x14ac:dyDescent="0.2">
      <c r="A547" s="4" t="s">
        <v>994</v>
      </c>
      <c r="B547" s="4"/>
      <c r="C547" s="5">
        <v>46712.578999999998</v>
      </c>
      <c r="D547" s="5"/>
      <c r="E547" s="109">
        <f t="shared" si="66"/>
        <v>-3970.9862303864966</v>
      </c>
      <c r="F547" s="109">
        <f t="shared" si="67"/>
        <v>-3971</v>
      </c>
      <c r="G547" s="48">
        <f t="shared" si="69"/>
        <v>1.8821569996362086E-2</v>
      </c>
      <c r="I547" s="48">
        <f t="shared" si="64"/>
        <v>1.8821569996362086E-2</v>
      </c>
      <c r="Q547" s="100">
        <f t="shared" si="68"/>
        <v>31694.078999999998</v>
      </c>
      <c r="S547" s="53">
        <f t="shared" si="65"/>
        <v>0.1</v>
      </c>
      <c r="AA547" s="48" t="s">
        <v>997</v>
      </c>
      <c r="AB547" s="48">
        <v>13</v>
      </c>
      <c r="AD547" s="48" t="s">
        <v>1000</v>
      </c>
      <c r="AF547" s="48" t="s">
        <v>995</v>
      </c>
    </row>
    <row r="548" spans="1:32" ht="12.95" customHeight="1" x14ac:dyDescent="0.2">
      <c r="A548" s="98" t="s">
        <v>120</v>
      </c>
      <c r="B548" s="99" t="s">
        <v>1142</v>
      </c>
      <c r="C548" s="98">
        <v>46734.442000000003</v>
      </c>
      <c r="D548" s="98" t="s">
        <v>1190</v>
      </c>
      <c r="E548" s="107">
        <f t="shared" si="66"/>
        <v>-3954.9915466234411</v>
      </c>
      <c r="F548" s="109">
        <f t="shared" si="67"/>
        <v>-3955</v>
      </c>
      <c r="G548" s="48">
        <f t="shared" si="69"/>
        <v>1.1554850003449246E-2</v>
      </c>
      <c r="I548" s="48">
        <f t="shared" si="64"/>
        <v>1.1554850003449246E-2</v>
      </c>
      <c r="Q548" s="100">
        <f t="shared" si="68"/>
        <v>31715.942000000003</v>
      </c>
      <c r="S548" s="53">
        <f t="shared" si="65"/>
        <v>0.1</v>
      </c>
    </row>
    <row r="549" spans="1:32" ht="12.95" customHeight="1" x14ac:dyDescent="0.2">
      <c r="A549" s="98" t="s">
        <v>2028</v>
      </c>
      <c r="B549" s="99" t="s">
        <v>1142</v>
      </c>
      <c r="C549" s="98">
        <v>46735.817999999999</v>
      </c>
      <c r="D549" s="98" t="s">
        <v>1190</v>
      </c>
      <c r="E549" s="107">
        <f t="shared" si="66"/>
        <v>-3953.9848830887977</v>
      </c>
      <c r="F549" s="109">
        <f t="shared" si="67"/>
        <v>-3954</v>
      </c>
      <c r="G549" s="48">
        <f t="shared" si="69"/>
        <v>2.0663179995608516E-2</v>
      </c>
      <c r="I549" s="48">
        <f t="shared" si="64"/>
        <v>2.0663179995608516E-2</v>
      </c>
      <c r="Q549" s="100">
        <f t="shared" si="68"/>
        <v>31717.317999999999</v>
      </c>
      <c r="S549" s="53">
        <f t="shared" si="65"/>
        <v>0.1</v>
      </c>
    </row>
    <row r="550" spans="1:32" ht="12.95" customHeight="1" x14ac:dyDescent="0.2">
      <c r="A550" s="4" t="s">
        <v>994</v>
      </c>
      <c r="B550" s="4"/>
      <c r="C550" s="5">
        <v>46735.817999999999</v>
      </c>
      <c r="D550" s="5"/>
      <c r="E550" s="109">
        <f t="shared" si="66"/>
        <v>-3953.9848830887977</v>
      </c>
      <c r="F550" s="109">
        <f t="shared" si="67"/>
        <v>-3954</v>
      </c>
      <c r="G550" s="48">
        <f t="shared" si="69"/>
        <v>2.0663179995608516E-2</v>
      </c>
      <c r="I550" s="48">
        <f t="shared" si="64"/>
        <v>2.0663179995608516E-2</v>
      </c>
      <c r="Q550" s="100">
        <f t="shared" si="68"/>
        <v>31717.317999999999</v>
      </c>
      <c r="S550" s="53">
        <f t="shared" si="65"/>
        <v>0.1</v>
      </c>
      <c r="AA550" s="48" t="s">
        <v>997</v>
      </c>
      <c r="AB550" s="48">
        <v>11</v>
      </c>
      <c r="AD550" s="48" t="s">
        <v>1062</v>
      </c>
      <c r="AF550" s="48" t="s">
        <v>995</v>
      </c>
    </row>
    <row r="551" spans="1:32" ht="12.95" customHeight="1" x14ac:dyDescent="0.2">
      <c r="A551" s="98" t="s">
        <v>129</v>
      </c>
      <c r="B551" s="99" t="s">
        <v>1142</v>
      </c>
      <c r="C551" s="98">
        <v>46745.383000000002</v>
      </c>
      <c r="D551" s="98" t="s">
        <v>1190</v>
      </c>
      <c r="E551" s="107">
        <f t="shared" si="66"/>
        <v>-3946.9872546666402</v>
      </c>
      <c r="F551" s="109">
        <f t="shared" si="67"/>
        <v>-3947</v>
      </c>
      <c r="G551" s="48">
        <f t="shared" si="69"/>
        <v>1.7421490003471263E-2</v>
      </c>
      <c r="I551" s="48">
        <f t="shared" si="64"/>
        <v>1.7421490003471263E-2</v>
      </c>
      <c r="Q551" s="100">
        <f t="shared" si="68"/>
        <v>31726.883000000002</v>
      </c>
      <c r="S551" s="53">
        <f t="shared" si="65"/>
        <v>0.1</v>
      </c>
    </row>
    <row r="552" spans="1:32" ht="12.95" customHeight="1" x14ac:dyDescent="0.2">
      <c r="A552" s="4" t="s">
        <v>1066</v>
      </c>
      <c r="B552" s="4"/>
      <c r="C552" s="5">
        <v>46745.383000000002</v>
      </c>
      <c r="D552" s="5"/>
      <c r="E552" s="109">
        <f t="shared" si="66"/>
        <v>-3946.9872546666402</v>
      </c>
      <c r="F552" s="109">
        <f t="shared" si="67"/>
        <v>-3947</v>
      </c>
      <c r="G552" s="48">
        <f t="shared" si="69"/>
        <v>1.7421490003471263E-2</v>
      </c>
      <c r="I552" s="48">
        <f t="shared" si="64"/>
        <v>1.7421490003471263E-2</v>
      </c>
      <c r="Q552" s="100">
        <f t="shared" si="68"/>
        <v>31726.883000000002</v>
      </c>
      <c r="S552" s="53">
        <f t="shared" si="65"/>
        <v>0.1</v>
      </c>
      <c r="AA552" s="48" t="s">
        <v>997</v>
      </c>
      <c r="AB552" s="48">
        <v>9</v>
      </c>
      <c r="AD552" s="48" t="s">
        <v>960</v>
      </c>
      <c r="AF552" s="48" t="s">
        <v>962</v>
      </c>
    </row>
    <row r="553" spans="1:32" ht="12.95" customHeight="1" x14ac:dyDescent="0.2">
      <c r="A553" s="98" t="s">
        <v>129</v>
      </c>
      <c r="B553" s="99" t="s">
        <v>1142</v>
      </c>
      <c r="C553" s="98">
        <v>46764.52</v>
      </c>
      <c r="D553" s="98" t="s">
        <v>1190</v>
      </c>
      <c r="E553" s="107">
        <f t="shared" si="66"/>
        <v>-3932.9868767142348</v>
      </c>
      <c r="F553" s="109">
        <f t="shared" si="67"/>
        <v>-3933</v>
      </c>
      <c r="G553" s="48">
        <f t="shared" si="69"/>
        <v>1.7938109995156992E-2</v>
      </c>
      <c r="I553" s="48">
        <f t="shared" si="64"/>
        <v>1.7938109995156992E-2</v>
      </c>
      <c r="Q553" s="100">
        <f t="shared" si="68"/>
        <v>31746.019999999997</v>
      </c>
      <c r="S553" s="53">
        <f t="shared" si="65"/>
        <v>0.1</v>
      </c>
    </row>
    <row r="554" spans="1:32" ht="12.95" customHeight="1" x14ac:dyDescent="0.2">
      <c r="A554" s="4" t="s">
        <v>1066</v>
      </c>
      <c r="B554" s="4"/>
      <c r="C554" s="5">
        <v>46764.52</v>
      </c>
      <c r="D554" s="5"/>
      <c r="E554" s="109">
        <f t="shared" si="66"/>
        <v>-3932.9868767142348</v>
      </c>
      <c r="F554" s="109">
        <f t="shared" si="67"/>
        <v>-3933</v>
      </c>
      <c r="G554" s="48">
        <f t="shared" si="69"/>
        <v>1.7938109995156992E-2</v>
      </c>
      <c r="I554" s="48">
        <f t="shared" si="64"/>
        <v>1.7938109995156992E-2</v>
      </c>
      <c r="Q554" s="100">
        <f t="shared" si="68"/>
        <v>31746.019999999997</v>
      </c>
      <c r="S554" s="53">
        <f t="shared" si="65"/>
        <v>0.1</v>
      </c>
      <c r="AA554" s="48" t="s">
        <v>997</v>
      </c>
      <c r="AB554" s="48">
        <v>10</v>
      </c>
      <c r="AD554" s="48" t="s">
        <v>960</v>
      </c>
      <c r="AF554" s="48" t="s">
        <v>962</v>
      </c>
    </row>
    <row r="555" spans="1:32" ht="12.95" customHeight="1" x14ac:dyDescent="0.2">
      <c r="A555" s="98" t="s">
        <v>2028</v>
      </c>
      <c r="B555" s="99" t="s">
        <v>1142</v>
      </c>
      <c r="C555" s="98">
        <v>46768.620999999999</v>
      </c>
      <c r="D555" s="98" t="s">
        <v>1190</v>
      </c>
      <c r="E555" s="107">
        <f t="shared" si="66"/>
        <v>-3929.9866389558156</v>
      </c>
      <c r="F555" s="109">
        <f t="shared" si="67"/>
        <v>-3930</v>
      </c>
      <c r="G555" s="48">
        <f t="shared" si="69"/>
        <v>1.8263099998875987E-2</v>
      </c>
      <c r="I555" s="48">
        <f t="shared" si="64"/>
        <v>1.8263099998875987E-2</v>
      </c>
      <c r="Q555" s="100">
        <f t="shared" si="68"/>
        <v>31750.120999999999</v>
      </c>
      <c r="S555" s="53">
        <f t="shared" si="65"/>
        <v>0.1</v>
      </c>
    </row>
    <row r="556" spans="1:32" ht="12.95" customHeight="1" x14ac:dyDescent="0.2">
      <c r="A556" s="4" t="s">
        <v>994</v>
      </c>
      <c r="B556" s="4"/>
      <c r="C556" s="5">
        <v>46768.620999999999</v>
      </c>
      <c r="D556" s="5"/>
      <c r="E556" s="109">
        <f t="shared" si="66"/>
        <v>-3929.9866389558156</v>
      </c>
      <c r="F556" s="109">
        <f t="shared" si="67"/>
        <v>-3930</v>
      </c>
      <c r="G556" s="48">
        <f t="shared" si="69"/>
        <v>1.8263099998875987E-2</v>
      </c>
      <c r="I556" s="48">
        <f t="shared" si="64"/>
        <v>1.8263099998875987E-2</v>
      </c>
      <c r="Q556" s="100">
        <f t="shared" si="68"/>
        <v>31750.120999999999</v>
      </c>
      <c r="S556" s="53">
        <f t="shared" si="65"/>
        <v>0.1</v>
      </c>
      <c r="AA556" s="48" t="s">
        <v>997</v>
      </c>
      <c r="AB556" s="48">
        <v>12</v>
      </c>
      <c r="AD556" s="48" t="s">
        <v>1000</v>
      </c>
      <c r="AF556" s="48" t="s">
        <v>995</v>
      </c>
    </row>
    <row r="557" spans="1:32" ht="12.95" customHeight="1" x14ac:dyDescent="0.2">
      <c r="A557" s="98" t="s">
        <v>2028</v>
      </c>
      <c r="B557" s="99" t="s">
        <v>1142</v>
      </c>
      <c r="C557" s="98">
        <v>46779.555</v>
      </c>
      <c r="D557" s="98" t="s">
        <v>1190</v>
      </c>
      <c r="E557" s="107">
        <f t="shared" si="66"/>
        <v>-3921.987468107111</v>
      </c>
      <c r="F557" s="109">
        <f t="shared" si="67"/>
        <v>-3922</v>
      </c>
      <c r="G557" s="48">
        <f t="shared" si="69"/>
        <v>1.7129740001109894E-2</v>
      </c>
      <c r="I557" s="48">
        <f t="shared" si="64"/>
        <v>1.7129740001109894E-2</v>
      </c>
      <c r="Q557" s="100">
        <f t="shared" si="68"/>
        <v>31761.055</v>
      </c>
      <c r="S557" s="53">
        <f t="shared" si="65"/>
        <v>0.1</v>
      </c>
    </row>
    <row r="558" spans="1:32" ht="12.95" customHeight="1" x14ac:dyDescent="0.2">
      <c r="A558" s="4" t="s">
        <v>994</v>
      </c>
      <c r="B558" s="4"/>
      <c r="C558" s="5">
        <v>46779.555</v>
      </c>
      <c r="D558" s="5"/>
      <c r="E558" s="109">
        <f t="shared" si="66"/>
        <v>-3921.987468107111</v>
      </c>
      <c r="F558" s="109">
        <f t="shared" si="67"/>
        <v>-3922</v>
      </c>
      <c r="G558" s="48">
        <f t="shared" si="69"/>
        <v>1.7129740001109894E-2</v>
      </c>
      <c r="I558" s="48">
        <f t="shared" si="64"/>
        <v>1.7129740001109894E-2</v>
      </c>
      <c r="Q558" s="100">
        <f t="shared" si="68"/>
        <v>31761.055</v>
      </c>
      <c r="S558" s="53">
        <f t="shared" si="65"/>
        <v>0.1</v>
      </c>
      <c r="AA558" s="48" t="s">
        <v>997</v>
      </c>
      <c r="AB558" s="48">
        <v>18</v>
      </c>
      <c r="AD558" s="48" t="s">
        <v>998</v>
      </c>
      <c r="AF558" s="48" t="s">
        <v>995</v>
      </c>
    </row>
    <row r="559" spans="1:32" ht="12.95" customHeight="1" x14ac:dyDescent="0.2">
      <c r="A559" s="98" t="s">
        <v>147</v>
      </c>
      <c r="B559" s="99" t="s">
        <v>1142</v>
      </c>
      <c r="C559" s="98">
        <v>46797.324000000001</v>
      </c>
      <c r="D559" s="98" t="s">
        <v>1190</v>
      </c>
      <c r="E559" s="107">
        <f t="shared" si="66"/>
        <v>-3908.9879009943784</v>
      </c>
      <c r="F559" s="109">
        <f t="shared" si="67"/>
        <v>-3909</v>
      </c>
      <c r="G559" s="48">
        <f t="shared" si="69"/>
        <v>1.6538030002266169E-2</v>
      </c>
      <c r="I559" s="48">
        <f t="shared" si="64"/>
        <v>1.6538030002266169E-2</v>
      </c>
      <c r="Q559" s="100">
        <f t="shared" si="68"/>
        <v>31778.824000000001</v>
      </c>
      <c r="S559" s="53">
        <f t="shared" si="65"/>
        <v>0.1</v>
      </c>
    </row>
    <row r="560" spans="1:32" ht="12.95" customHeight="1" x14ac:dyDescent="0.2">
      <c r="A560" s="4" t="s">
        <v>1067</v>
      </c>
      <c r="B560" s="4"/>
      <c r="C560" s="5">
        <v>46797.324000000001</v>
      </c>
      <c r="D560" s="5"/>
      <c r="E560" s="109">
        <f t="shared" si="66"/>
        <v>-3908.9879009943784</v>
      </c>
      <c r="F560" s="109">
        <f t="shared" si="67"/>
        <v>-3909</v>
      </c>
      <c r="G560" s="48">
        <f t="shared" si="69"/>
        <v>1.6538030002266169E-2</v>
      </c>
      <c r="I560" s="48">
        <f t="shared" si="64"/>
        <v>1.6538030002266169E-2</v>
      </c>
      <c r="Q560" s="100">
        <f t="shared" si="68"/>
        <v>31778.824000000001</v>
      </c>
      <c r="S560" s="53">
        <f t="shared" si="65"/>
        <v>0.1</v>
      </c>
      <c r="AA560" s="48" t="s">
        <v>997</v>
      </c>
      <c r="AB560" s="48">
        <v>8</v>
      </c>
      <c r="AD560" s="48" t="s">
        <v>1034</v>
      </c>
      <c r="AF560" s="48" t="s">
        <v>962</v>
      </c>
    </row>
    <row r="561" spans="1:32" ht="12.95" customHeight="1" x14ac:dyDescent="0.2">
      <c r="A561" s="98" t="s">
        <v>2028</v>
      </c>
      <c r="B561" s="99" t="s">
        <v>1142</v>
      </c>
      <c r="C561" s="98">
        <v>46809.629000000001</v>
      </c>
      <c r="D561" s="98" t="s">
        <v>1190</v>
      </c>
      <c r="E561" s="107">
        <f t="shared" si="66"/>
        <v>-3899.9857245453841</v>
      </c>
      <c r="F561" s="109">
        <f t="shared" si="67"/>
        <v>-3900</v>
      </c>
      <c r="G561" s="48">
        <f t="shared" si="69"/>
        <v>1.9512999999278691E-2</v>
      </c>
      <c r="I561" s="48">
        <f t="shared" si="64"/>
        <v>1.9512999999278691E-2</v>
      </c>
      <c r="Q561" s="100">
        <f t="shared" si="68"/>
        <v>31791.129000000001</v>
      </c>
      <c r="S561" s="53">
        <f t="shared" si="65"/>
        <v>0.1</v>
      </c>
    </row>
    <row r="562" spans="1:32" ht="12.95" customHeight="1" x14ac:dyDescent="0.2">
      <c r="A562" s="4" t="s">
        <v>994</v>
      </c>
      <c r="B562" s="4"/>
      <c r="C562" s="5">
        <v>46809.629000000001</v>
      </c>
      <c r="D562" s="5"/>
      <c r="E562" s="109">
        <f t="shared" si="66"/>
        <v>-3899.9857245453841</v>
      </c>
      <c r="F562" s="109">
        <f t="shared" si="67"/>
        <v>-3900</v>
      </c>
      <c r="G562" s="48">
        <f t="shared" si="69"/>
        <v>1.9512999999278691E-2</v>
      </c>
      <c r="I562" s="48">
        <f t="shared" si="64"/>
        <v>1.9512999999278691E-2</v>
      </c>
      <c r="Q562" s="100">
        <f t="shared" si="68"/>
        <v>31791.129000000001</v>
      </c>
      <c r="S562" s="53">
        <f t="shared" si="65"/>
        <v>0.1</v>
      </c>
      <c r="AA562" s="48" t="s">
        <v>997</v>
      </c>
      <c r="AB562" s="48">
        <v>11</v>
      </c>
      <c r="AD562" s="48" t="s">
        <v>1000</v>
      </c>
      <c r="AF562" s="48" t="s">
        <v>995</v>
      </c>
    </row>
    <row r="563" spans="1:32" ht="12.95" customHeight="1" x14ac:dyDescent="0.2">
      <c r="A563" s="98" t="s">
        <v>2028</v>
      </c>
      <c r="B563" s="99" t="s">
        <v>1142</v>
      </c>
      <c r="C563" s="98">
        <v>46835.595999999998</v>
      </c>
      <c r="D563" s="98" t="s">
        <v>1190</v>
      </c>
      <c r="E563" s="107">
        <f t="shared" si="66"/>
        <v>-3880.9886082633038</v>
      </c>
      <c r="F563" s="109">
        <f t="shared" si="67"/>
        <v>-3881</v>
      </c>
      <c r="G563" s="48">
        <f t="shared" si="69"/>
        <v>1.5571269999782089E-2</v>
      </c>
      <c r="I563" s="48">
        <f t="shared" si="64"/>
        <v>1.5571269999782089E-2</v>
      </c>
      <c r="Q563" s="100">
        <f t="shared" si="68"/>
        <v>31817.095999999998</v>
      </c>
      <c r="S563" s="53">
        <f t="shared" si="65"/>
        <v>0.1</v>
      </c>
    </row>
    <row r="564" spans="1:32" ht="12.95" customHeight="1" x14ac:dyDescent="0.2">
      <c r="A564" s="4" t="s">
        <v>994</v>
      </c>
      <c r="B564" s="4"/>
      <c r="C564" s="5">
        <v>46835.595999999998</v>
      </c>
      <c r="D564" s="5"/>
      <c r="E564" s="109">
        <f t="shared" si="66"/>
        <v>-3880.9886082633038</v>
      </c>
      <c r="F564" s="109">
        <f t="shared" si="67"/>
        <v>-3881</v>
      </c>
      <c r="G564" s="48">
        <f t="shared" si="69"/>
        <v>1.5571269999782089E-2</v>
      </c>
      <c r="I564" s="48">
        <f t="shared" si="64"/>
        <v>1.5571269999782089E-2</v>
      </c>
      <c r="Q564" s="100">
        <f t="shared" si="68"/>
        <v>31817.095999999998</v>
      </c>
      <c r="S564" s="53">
        <f t="shared" si="65"/>
        <v>0.1</v>
      </c>
      <c r="AA564" s="48" t="s">
        <v>997</v>
      </c>
      <c r="AB564" s="48">
        <v>25</v>
      </c>
      <c r="AD564" s="48" t="s">
        <v>1068</v>
      </c>
      <c r="AF564" s="48" t="s">
        <v>995</v>
      </c>
    </row>
    <row r="565" spans="1:32" ht="12.95" customHeight="1" x14ac:dyDescent="0.2">
      <c r="A565" s="98" t="s">
        <v>147</v>
      </c>
      <c r="B565" s="99" t="s">
        <v>1142</v>
      </c>
      <c r="C565" s="98">
        <v>46849.267</v>
      </c>
      <c r="D565" s="98" t="s">
        <v>1190</v>
      </c>
      <c r="E565" s="107">
        <f t="shared" si="66"/>
        <v>-3870.9870841483739</v>
      </c>
      <c r="F565" s="109">
        <f t="shared" si="67"/>
        <v>-3871</v>
      </c>
      <c r="G565" s="48">
        <f t="shared" si="69"/>
        <v>1.7654570001468528E-2</v>
      </c>
      <c r="I565" s="48">
        <f t="shared" si="64"/>
        <v>1.7654570001468528E-2</v>
      </c>
      <c r="Q565" s="100">
        <f t="shared" si="68"/>
        <v>31830.767</v>
      </c>
      <c r="S565" s="53">
        <f t="shared" si="65"/>
        <v>0.1</v>
      </c>
    </row>
    <row r="566" spans="1:32" ht="12.95" customHeight="1" x14ac:dyDescent="0.2">
      <c r="A566" s="4" t="s">
        <v>1067</v>
      </c>
      <c r="B566" s="4"/>
      <c r="C566" s="5">
        <v>46849.267</v>
      </c>
      <c r="D566" s="5"/>
      <c r="E566" s="109">
        <f t="shared" si="66"/>
        <v>-3870.9870841483739</v>
      </c>
      <c r="F566" s="109">
        <f t="shared" si="67"/>
        <v>-3871</v>
      </c>
      <c r="G566" s="48">
        <f t="shared" si="69"/>
        <v>1.7654570001468528E-2</v>
      </c>
      <c r="I566" s="48">
        <f t="shared" si="64"/>
        <v>1.7654570001468528E-2</v>
      </c>
      <c r="Q566" s="100">
        <f t="shared" si="68"/>
        <v>31830.767</v>
      </c>
      <c r="S566" s="53">
        <f t="shared" si="65"/>
        <v>0.1</v>
      </c>
      <c r="AA566" s="48" t="s">
        <v>997</v>
      </c>
      <c r="AB566" s="48">
        <v>7</v>
      </c>
      <c r="AD566" s="48" t="s">
        <v>1034</v>
      </c>
      <c r="AF566" s="48" t="s">
        <v>962</v>
      </c>
    </row>
    <row r="567" spans="1:32" ht="12.95" customHeight="1" x14ac:dyDescent="0.2">
      <c r="A567" s="98" t="s">
        <v>157</v>
      </c>
      <c r="B567" s="99" t="s">
        <v>1142</v>
      </c>
      <c r="C567" s="98">
        <v>46857.464999999997</v>
      </c>
      <c r="D567" s="98" t="s">
        <v>1190</v>
      </c>
      <c r="E567" s="107">
        <f t="shared" si="66"/>
        <v>-3864.9895349790263</v>
      </c>
      <c r="F567" s="109">
        <f t="shared" si="67"/>
        <v>-3865</v>
      </c>
      <c r="G567" s="48">
        <f t="shared" si="69"/>
        <v>1.4304549993539695E-2</v>
      </c>
      <c r="I567" s="48">
        <f t="shared" si="64"/>
        <v>1.4304549993539695E-2</v>
      </c>
      <c r="Q567" s="100">
        <f t="shared" si="68"/>
        <v>31838.964999999997</v>
      </c>
      <c r="S567" s="53">
        <f t="shared" si="65"/>
        <v>0.1</v>
      </c>
    </row>
    <row r="568" spans="1:32" ht="12.95" customHeight="1" x14ac:dyDescent="0.2">
      <c r="A568" s="4" t="s">
        <v>1069</v>
      </c>
      <c r="B568" s="4"/>
      <c r="C568" s="5">
        <v>46857.464999999997</v>
      </c>
      <c r="D568" s="5"/>
      <c r="E568" s="109">
        <f t="shared" si="66"/>
        <v>-3864.9895349790263</v>
      </c>
      <c r="F568" s="109">
        <f t="shared" si="67"/>
        <v>-3865</v>
      </c>
      <c r="G568" s="48">
        <f t="shared" si="69"/>
        <v>1.4304549993539695E-2</v>
      </c>
      <c r="I568" s="48">
        <f t="shared" si="64"/>
        <v>1.4304549993539695E-2</v>
      </c>
      <c r="Q568" s="100">
        <f t="shared" si="68"/>
        <v>31838.964999999997</v>
      </c>
      <c r="S568" s="53">
        <f t="shared" si="65"/>
        <v>0.1</v>
      </c>
      <c r="AA568" s="48" t="s">
        <v>997</v>
      </c>
      <c r="AF568" s="48" t="s">
        <v>1016</v>
      </c>
    </row>
    <row r="569" spans="1:32" ht="12.95" customHeight="1" x14ac:dyDescent="0.2">
      <c r="A569" s="98" t="s">
        <v>157</v>
      </c>
      <c r="B569" s="99" t="s">
        <v>1142</v>
      </c>
      <c r="C569" s="98">
        <v>46939.476000000002</v>
      </c>
      <c r="D569" s="98" t="s">
        <v>1190</v>
      </c>
      <c r="E569" s="107">
        <f t="shared" si="66"/>
        <v>-3804.991364092517</v>
      </c>
      <c r="F569" s="109">
        <f t="shared" si="67"/>
        <v>-3805</v>
      </c>
      <c r="G569" s="48">
        <f t="shared" si="69"/>
        <v>1.1804350004240405E-2</v>
      </c>
      <c r="I569" s="48">
        <f t="shared" si="64"/>
        <v>1.1804350004240405E-2</v>
      </c>
      <c r="Q569" s="100">
        <f t="shared" si="68"/>
        <v>31920.976000000002</v>
      </c>
      <c r="S569" s="53">
        <f t="shared" si="65"/>
        <v>0.1</v>
      </c>
    </row>
    <row r="570" spans="1:32" ht="12.95" customHeight="1" x14ac:dyDescent="0.2">
      <c r="A570" s="4" t="s">
        <v>1069</v>
      </c>
      <c r="B570" s="4"/>
      <c r="C570" s="5">
        <v>46939.476000000002</v>
      </c>
      <c r="D570" s="5"/>
      <c r="E570" s="109">
        <f t="shared" si="66"/>
        <v>-3804.991364092517</v>
      </c>
      <c r="F570" s="109">
        <f t="shared" si="67"/>
        <v>-3805</v>
      </c>
      <c r="G570" s="48">
        <f t="shared" si="69"/>
        <v>1.1804350004240405E-2</v>
      </c>
      <c r="I570" s="48">
        <f t="shared" si="64"/>
        <v>1.1804350004240405E-2</v>
      </c>
      <c r="Q570" s="100">
        <f t="shared" si="68"/>
        <v>31920.976000000002</v>
      </c>
      <c r="S570" s="53">
        <f t="shared" si="65"/>
        <v>0.1</v>
      </c>
      <c r="AA570" s="48" t="s">
        <v>997</v>
      </c>
      <c r="AF570" s="48" t="s">
        <v>1016</v>
      </c>
    </row>
    <row r="571" spans="1:32" ht="12.95" customHeight="1" x14ac:dyDescent="0.2">
      <c r="A571" s="98" t="s">
        <v>2028</v>
      </c>
      <c r="B571" s="99" t="s">
        <v>1142</v>
      </c>
      <c r="C571" s="98">
        <v>47029.692000000003</v>
      </c>
      <c r="D571" s="98" t="s">
        <v>1190</v>
      </c>
      <c r="E571" s="107">
        <f t="shared" si="66"/>
        <v>-3738.9905229285641</v>
      </c>
      <c r="F571" s="109">
        <f t="shared" si="67"/>
        <v>-3739</v>
      </c>
      <c r="G571" s="48">
        <f t="shared" si="69"/>
        <v>1.295413000480039E-2</v>
      </c>
      <c r="I571" s="48">
        <f t="shared" si="64"/>
        <v>1.295413000480039E-2</v>
      </c>
      <c r="Q571" s="100">
        <f t="shared" si="68"/>
        <v>32011.192000000003</v>
      </c>
      <c r="S571" s="53">
        <f t="shared" si="65"/>
        <v>0.1</v>
      </c>
    </row>
    <row r="572" spans="1:32" ht="12.95" customHeight="1" x14ac:dyDescent="0.2">
      <c r="A572" s="4" t="s">
        <v>994</v>
      </c>
      <c r="B572" s="4"/>
      <c r="C572" s="5">
        <v>47029.692000000003</v>
      </c>
      <c r="D572" s="5"/>
      <c r="E572" s="109">
        <f t="shared" si="66"/>
        <v>-3738.9905229285641</v>
      </c>
      <c r="F572" s="109">
        <f t="shared" si="67"/>
        <v>-3739</v>
      </c>
      <c r="G572" s="48">
        <f t="shared" si="69"/>
        <v>1.295413000480039E-2</v>
      </c>
      <c r="I572" s="48">
        <f t="shared" si="64"/>
        <v>1.295413000480039E-2</v>
      </c>
      <c r="Q572" s="100">
        <f t="shared" si="68"/>
        <v>32011.192000000003</v>
      </c>
      <c r="S572" s="53">
        <f t="shared" si="65"/>
        <v>0.1</v>
      </c>
      <c r="AA572" s="48" t="s">
        <v>997</v>
      </c>
      <c r="AB572" s="48">
        <v>14</v>
      </c>
      <c r="AD572" s="48" t="s">
        <v>1000</v>
      </c>
      <c r="AF572" s="48" t="s">
        <v>995</v>
      </c>
    </row>
    <row r="573" spans="1:32" ht="12.95" customHeight="1" x14ac:dyDescent="0.2">
      <c r="A573" s="98" t="s">
        <v>166</v>
      </c>
      <c r="B573" s="99" t="s">
        <v>1142</v>
      </c>
      <c r="C573" s="98">
        <v>47032.425000000003</v>
      </c>
      <c r="D573" s="98" t="s">
        <v>1190</v>
      </c>
      <c r="E573" s="107">
        <f t="shared" si="66"/>
        <v>-3736.9910960098237</v>
      </c>
      <c r="F573" s="109">
        <f t="shared" si="67"/>
        <v>-3737</v>
      </c>
      <c r="G573" s="48">
        <f t="shared" si="69"/>
        <v>1.2170790003438015E-2</v>
      </c>
      <c r="I573" s="48">
        <f t="shared" si="64"/>
        <v>1.2170790003438015E-2</v>
      </c>
      <c r="Q573" s="100">
        <f t="shared" si="68"/>
        <v>32013.925000000003</v>
      </c>
      <c r="S573" s="53">
        <f t="shared" si="65"/>
        <v>0.1</v>
      </c>
    </row>
    <row r="574" spans="1:32" ht="12.95" customHeight="1" x14ac:dyDescent="0.2">
      <c r="A574" s="4" t="s">
        <v>1070</v>
      </c>
      <c r="B574" s="4"/>
      <c r="C574" s="5">
        <v>47032.425000000003</v>
      </c>
      <c r="D574" s="5"/>
      <c r="E574" s="109">
        <f t="shared" si="66"/>
        <v>-3736.9910960098237</v>
      </c>
      <c r="F574" s="109">
        <f t="shared" si="67"/>
        <v>-3737</v>
      </c>
      <c r="G574" s="48">
        <f t="shared" si="69"/>
        <v>1.2170790003438015E-2</v>
      </c>
      <c r="I574" s="48">
        <f t="shared" si="64"/>
        <v>1.2170790003438015E-2</v>
      </c>
      <c r="Q574" s="100">
        <f t="shared" si="68"/>
        <v>32013.925000000003</v>
      </c>
      <c r="S574" s="53">
        <f t="shared" si="65"/>
        <v>0.1</v>
      </c>
      <c r="AA574" s="48" t="s">
        <v>997</v>
      </c>
      <c r="AF574" s="48" t="s">
        <v>1016</v>
      </c>
    </row>
    <row r="575" spans="1:32" ht="12.95" customHeight="1" x14ac:dyDescent="0.2">
      <c r="A575" s="98" t="s">
        <v>157</v>
      </c>
      <c r="B575" s="99" t="s">
        <v>1142</v>
      </c>
      <c r="C575" s="98">
        <v>47032.436999999998</v>
      </c>
      <c r="D575" s="98" t="s">
        <v>1190</v>
      </c>
      <c r="E575" s="107">
        <f t="shared" si="66"/>
        <v>-3736.9823169673737</v>
      </c>
      <c r="F575" s="109">
        <f t="shared" si="67"/>
        <v>-3737</v>
      </c>
      <c r="G575" s="48">
        <f t="shared" si="69"/>
        <v>2.4170789998606779E-2</v>
      </c>
      <c r="I575" s="48">
        <f t="shared" si="64"/>
        <v>2.4170789998606779E-2</v>
      </c>
      <c r="Q575" s="100">
        <f t="shared" si="68"/>
        <v>32013.936999999998</v>
      </c>
      <c r="S575" s="53">
        <f t="shared" si="65"/>
        <v>0.1</v>
      </c>
    </row>
    <row r="576" spans="1:32" ht="12.95" customHeight="1" x14ac:dyDescent="0.2">
      <c r="A576" s="4" t="s">
        <v>1069</v>
      </c>
      <c r="B576" s="4"/>
      <c r="C576" s="5">
        <v>47032.436999999998</v>
      </c>
      <c r="D576" s="5"/>
      <c r="E576" s="109">
        <f t="shared" si="66"/>
        <v>-3736.9823169673737</v>
      </c>
      <c r="F576" s="109">
        <f t="shared" si="67"/>
        <v>-3737</v>
      </c>
      <c r="G576" s="48">
        <f t="shared" si="69"/>
        <v>2.4170789998606779E-2</v>
      </c>
      <c r="I576" s="48">
        <f t="shared" ref="I576:I639" si="70">G576</f>
        <v>2.4170789998606779E-2</v>
      </c>
      <c r="Q576" s="100">
        <f t="shared" si="68"/>
        <v>32013.936999999998</v>
      </c>
      <c r="S576" s="53">
        <f t="shared" ref="S576:S639" si="71">S$14</f>
        <v>0.1</v>
      </c>
      <c r="AA576" s="48" t="s">
        <v>997</v>
      </c>
      <c r="AF576" s="48" t="s">
        <v>1016</v>
      </c>
    </row>
    <row r="577" spans="1:32" ht="12.95" customHeight="1" x14ac:dyDescent="0.2">
      <c r="A577" s="98" t="s">
        <v>2028</v>
      </c>
      <c r="B577" s="99" t="s">
        <v>1142</v>
      </c>
      <c r="C577" s="98">
        <v>47040.627999999997</v>
      </c>
      <c r="D577" s="98" t="s">
        <v>1190</v>
      </c>
      <c r="E577" s="107">
        <f t="shared" si="66"/>
        <v>-3730.9898889061224</v>
      </c>
      <c r="F577" s="109">
        <f t="shared" si="67"/>
        <v>-3731</v>
      </c>
      <c r="G577" s="48">
        <f t="shared" si="69"/>
        <v>1.3820769992889836E-2</v>
      </c>
      <c r="I577" s="48">
        <f t="shared" si="70"/>
        <v>1.3820769992889836E-2</v>
      </c>
      <c r="Q577" s="100">
        <f t="shared" si="68"/>
        <v>32022.127999999997</v>
      </c>
      <c r="S577" s="53">
        <f t="shared" si="71"/>
        <v>0.1</v>
      </c>
    </row>
    <row r="578" spans="1:32" ht="12.95" customHeight="1" x14ac:dyDescent="0.2">
      <c r="A578" s="4" t="s">
        <v>994</v>
      </c>
      <c r="B578" s="4"/>
      <c r="C578" s="5">
        <v>47040.627999999997</v>
      </c>
      <c r="D578" s="5"/>
      <c r="E578" s="109">
        <f t="shared" si="66"/>
        <v>-3730.9898889061224</v>
      </c>
      <c r="F578" s="109">
        <f t="shared" si="67"/>
        <v>-3731</v>
      </c>
      <c r="G578" s="48">
        <f t="shared" si="69"/>
        <v>1.3820769992889836E-2</v>
      </c>
      <c r="I578" s="48">
        <f t="shared" si="70"/>
        <v>1.3820769992889836E-2</v>
      </c>
      <c r="Q578" s="100">
        <f t="shared" si="68"/>
        <v>32022.127999999997</v>
      </c>
      <c r="S578" s="53">
        <f t="shared" si="71"/>
        <v>0.1</v>
      </c>
      <c r="AA578" s="48" t="s">
        <v>997</v>
      </c>
      <c r="AB578" s="48">
        <v>16</v>
      </c>
      <c r="AD578" s="48" t="s">
        <v>1000</v>
      </c>
      <c r="AF578" s="48" t="s">
        <v>995</v>
      </c>
    </row>
    <row r="579" spans="1:32" ht="12.95" customHeight="1" x14ac:dyDescent="0.2">
      <c r="A579" s="98" t="s">
        <v>2028</v>
      </c>
      <c r="B579" s="99" t="s">
        <v>1142</v>
      </c>
      <c r="C579" s="98">
        <v>47081.631999999998</v>
      </c>
      <c r="D579" s="98" t="s">
        <v>1190</v>
      </c>
      <c r="E579" s="107">
        <f t="shared" si="66"/>
        <v>-3700.9919008431762</v>
      </c>
      <c r="F579" s="109">
        <f t="shared" si="67"/>
        <v>-3701</v>
      </c>
      <c r="G579" s="48">
        <f t="shared" si="69"/>
        <v>1.1070669999753591E-2</v>
      </c>
      <c r="I579" s="48">
        <f t="shared" si="70"/>
        <v>1.1070669999753591E-2</v>
      </c>
      <c r="Q579" s="100">
        <f t="shared" si="68"/>
        <v>32063.131999999998</v>
      </c>
      <c r="S579" s="53">
        <f t="shared" si="71"/>
        <v>0.1</v>
      </c>
    </row>
    <row r="580" spans="1:32" ht="12.95" customHeight="1" x14ac:dyDescent="0.2">
      <c r="A580" s="4" t="s">
        <v>994</v>
      </c>
      <c r="B580" s="4"/>
      <c r="C580" s="5">
        <v>47081.631999999998</v>
      </c>
      <c r="D580" s="5"/>
      <c r="E580" s="109">
        <f t="shared" si="66"/>
        <v>-3700.9919008431762</v>
      </c>
      <c r="F580" s="109">
        <f t="shared" si="67"/>
        <v>-3701</v>
      </c>
      <c r="G580" s="48">
        <f t="shared" si="69"/>
        <v>1.1070669999753591E-2</v>
      </c>
      <c r="I580" s="48">
        <f t="shared" si="70"/>
        <v>1.1070669999753591E-2</v>
      </c>
      <c r="Q580" s="100">
        <f t="shared" si="68"/>
        <v>32063.131999999998</v>
      </c>
      <c r="S580" s="53">
        <f t="shared" si="71"/>
        <v>0.1</v>
      </c>
      <c r="AA580" s="48" t="s">
        <v>997</v>
      </c>
      <c r="AB580" s="48">
        <v>18</v>
      </c>
      <c r="AD580" s="48" t="s">
        <v>1000</v>
      </c>
      <c r="AF580" s="48" t="s">
        <v>995</v>
      </c>
    </row>
    <row r="581" spans="1:32" ht="12.95" customHeight="1" x14ac:dyDescent="0.2">
      <c r="A581" s="98" t="s">
        <v>2028</v>
      </c>
      <c r="B581" s="99" t="s">
        <v>1142</v>
      </c>
      <c r="C581" s="98">
        <v>47085.737999999998</v>
      </c>
      <c r="D581" s="98" t="s">
        <v>1190</v>
      </c>
      <c r="E581" s="107">
        <f t="shared" si="66"/>
        <v>-3697.9880051504033</v>
      </c>
      <c r="F581" s="109">
        <f t="shared" si="67"/>
        <v>-3698</v>
      </c>
      <c r="G581" s="48">
        <f t="shared" si="69"/>
        <v>1.6395659993577283E-2</v>
      </c>
      <c r="I581" s="48">
        <f t="shared" si="70"/>
        <v>1.6395659993577283E-2</v>
      </c>
      <c r="Q581" s="100">
        <f t="shared" si="68"/>
        <v>32067.237999999998</v>
      </c>
      <c r="S581" s="53">
        <f t="shared" si="71"/>
        <v>0.1</v>
      </c>
    </row>
    <row r="582" spans="1:32" ht="12.95" customHeight="1" x14ac:dyDescent="0.2">
      <c r="A582" s="4" t="s">
        <v>994</v>
      </c>
      <c r="B582" s="4"/>
      <c r="C582" s="5">
        <v>47085.737999999998</v>
      </c>
      <c r="D582" s="5"/>
      <c r="E582" s="109">
        <f t="shared" si="66"/>
        <v>-3697.9880051504033</v>
      </c>
      <c r="F582" s="109">
        <f t="shared" si="67"/>
        <v>-3698</v>
      </c>
      <c r="G582" s="48">
        <f t="shared" si="69"/>
        <v>1.6395659993577283E-2</v>
      </c>
      <c r="I582" s="48">
        <f t="shared" si="70"/>
        <v>1.6395659993577283E-2</v>
      </c>
      <c r="Q582" s="100">
        <f t="shared" si="68"/>
        <v>32067.237999999998</v>
      </c>
      <c r="S582" s="53">
        <f t="shared" si="71"/>
        <v>0.1</v>
      </c>
      <c r="AA582" s="48" t="s">
        <v>997</v>
      </c>
      <c r="AB582" s="48">
        <v>13</v>
      </c>
      <c r="AD582" s="48" t="s">
        <v>1062</v>
      </c>
      <c r="AF582" s="48" t="s">
        <v>995</v>
      </c>
    </row>
    <row r="583" spans="1:32" ht="12.95" customHeight="1" x14ac:dyDescent="0.2">
      <c r="A583" s="98" t="s">
        <v>178</v>
      </c>
      <c r="B583" s="99" t="s">
        <v>1142</v>
      </c>
      <c r="C583" s="98">
        <v>47088.474000000002</v>
      </c>
      <c r="D583" s="98" t="s">
        <v>1190</v>
      </c>
      <c r="E583" s="107">
        <f t="shared" si="66"/>
        <v>-3695.9863834710463</v>
      </c>
      <c r="F583" s="109">
        <f t="shared" si="67"/>
        <v>-3696</v>
      </c>
      <c r="G583" s="48">
        <f t="shared" si="69"/>
        <v>1.8612320003740024E-2</v>
      </c>
      <c r="I583" s="48">
        <f t="shared" si="70"/>
        <v>1.8612320003740024E-2</v>
      </c>
      <c r="Q583" s="100">
        <f t="shared" si="68"/>
        <v>32069.974000000002</v>
      </c>
      <c r="S583" s="53">
        <f t="shared" si="71"/>
        <v>0.1</v>
      </c>
    </row>
    <row r="584" spans="1:32" ht="12.95" customHeight="1" x14ac:dyDescent="0.2">
      <c r="A584" s="4" t="s">
        <v>1071</v>
      </c>
      <c r="B584" s="4"/>
      <c r="C584" s="5">
        <v>47088.474000000002</v>
      </c>
      <c r="D584" s="5"/>
      <c r="E584" s="109">
        <f t="shared" si="66"/>
        <v>-3695.9863834710463</v>
      </c>
      <c r="F584" s="109">
        <f t="shared" si="67"/>
        <v>-3696</v>
      </c>
      <c r="G584" s="48">
        <f t="shared" si="69"/>
        <v>1.8612320003740024E-2</v>
      </c>
      <c r="I584" s="48">
        <f t="shared" si="70"/>
        <v>1.8612320003740024E-2</v>
      </c>
      <c r="Q584" s="100">
        <f t="shared" si="68"/>
        <v>32069.974000000002</v>
      </c>
      <c r="S584" s="53">
        <f t="shared" si="71"/>
        <v>0.1</v>
      </c>
      <c r="AA584" s="48" t="s">
        <v>997</v>
      </c>
      <c r="AB584" s="48">
        <v>9</v>
      </c>
      <c r="AD584" s="48" t="s">
        <v>960</v>
      </c>
      <c r="AF584" s="48" t="s">
        <v>962</v>
      </c>
    </row>
    <row r="585" spans="1:32" ht="12.95" customHeight="1" x14ac:dyDescent="0.2">
      <c r="A585" s="98" t="s">
        <v>2028</v>
      </c>
      <c r="B585" s="99" t="s">
        <v>1142</v>
      </c>
      <c r="C585" s="98">
        <v>47111.705000000002</v>
      </c>
      <c r="D585" s="98" t="s">
        <v>1190</v>
      </c>
      <c r="E585" s="107">
        <f t="shared" si="66"/>
        <v>-3678.9908888683176</v>
      </c>
      <c r="F585" s="109">
        <f t="shared" si="67"/>
        <v>-3679</v>
      </c>
      <c r="G585" s="48">
        <f t="shared" si="69"/>
        <v>1.2453930001356639E-2</v>
      </c>
      <c r="I585" s="48">
        <f t="shared" si="70"/>
        <v>1.2453930001356639E-2</v>
      </c>
      <c r="Q585" s="100">
        <f t="shared" si="68"/>
        <v>32093.205000000002</v>
      </c>
      <c r="S585" s="53">
        <f t="shared" si="71"/>
        <v>0.1</v>
      </c>
    </row>
    <row r="586" spans="1:32" ht="12.95" customHeight="1" x14ac:dyDescent="0.2">
      <c r="A586" s="4" t="s">
        <v>994</v>
      </c>
      <c r="B586" s="4"/>
      <c r="C586" s="5">
        <v>47111.705000000002</v>
      </c>
      <c r="D586" s="5"/>
      <c r="E586" s="109">
        <f t="shared" si="66"/>
        <v>-3678.9908888683176</v>
      </c>
      <c r="F586" s="109">
        <f t="shared" si="67"/>
        <v>-3679</v>
      </c>
      <c r="G586" s="48">
        <f t="shared" si="69"/>
        <v>1.2453930001356639E-2</v>
      </c>
      <c r="I586" s="48">
        <f t="shared" si="70"/>
        <v>1.2453930001356639E-2</v>
      </c>
      <c r="Q586" s="100">
        <f t="shared" si="68"/>
        <v>32093.205000000002</v>
      </c>
      <c r="S586" s="53">
        <f t="shared" si="71"/>
        <v>0.1</v>
      </c>
      <c r="AA586" s="48" t="s">
        <v>997</v>
      </c>
      <c r="AB586" s="48">
        <v>11</v>
      </c>
      <c r="AD586" s="48" t="s">
        <v>1062</v>
      </c>
      <c r="AF586" s="48" t="s">
        <v>995</v>
      </c>
    </row>
    <row r="587" spans="1:32" ht="12.95" customHeight="1" x14ac:dyDescent="0.2">
      <c r="A587" s="98" t="s">
        <v>2028</v>
      </c>
      <c r="B587" s="99" t="s">
        <v>1142</v>
      </c>
      <c r="C587" s="98">
        <v>47118.540999999997</v>
      </c>
      <c r="D587" s="98" t="s">
        <v>1190</v>
      </c>
      <c r="E587" s="107">
        <f t="shared" si="66"/>
        <v>-3673.9897610174212</v>
      </c>
      <c r="F587" s="109">
        <f t="shared" si="67"/>
        <v>-3674</v>
      </c>
      <c r="G587" s="48">
        <f t="shared" si="69"/>
        <v>1.3995579996844754E-2</v>
      </c>
      <c r="I587" s="48">
        <f t="shared" si="70"/>
        <v>1.3995579996844754E-2</v>
      </c>
      <c r="Q587" s="100">
        <f t="shared" si="68"/>
        <v>32100.040999999997</v>
      </c>
      <c r="S587" s="53">
        <f t="shared" si="71"/>
        <v>0.1</v>
      </c>
    </row>
    <row r="588" spans="1:32" ht="12.95" customHeight="1" x14ac:dyDescent="0.2">
      <c r="A588" s="4" t="s">
        <v>994</v>
      </c>
      <c r="B588" s="4"/>
      <c r="C588" s="5">
        <v>47118.540999999997</v>
      </c>
      <c r="D588" s="5"/>
      <c r="E588" s="109">
        <f t="shared" si="66"/>
        <v>-3673.9897610174212</v>
      </c>
      <c r="F588" s="109">
        <f t="shared" si="67"/>
        <v>-3674</v>
      </c>
      <c r="G588" s="48">
        <f t="shared" si="69"/>
        <v>1.3995579996844754E-2</v>
      </c>
      <c r="I588" s="48">
        <f t="shared" si="70"/>
        <v>1.3995579996844754E-2</v>
      </c>
      <c r="Q588" s="100">
        <f t="shared" si="68"/>
        <v>32100.040999999997</v>
      </c>
      <c r="S588" s="53">
        <f t="shared" si="71"/>
        <v>0.1</v>
      </c>
      <c r="AA588" s="48" t="s">
        <v>997</v>
      </c>
      <c r="AB588" s="48">
        <v>14</v>
      </c>
      <c r="AD588" s="48" t="s">
        <v>1000</v>
      </c>
      <c r="AF588" s="48" t="s">
        <v>995</v>
      </c>
    </row>
    <row r="589" spans="1:32" ht="12.95" customHeight="1" x14ac:dyDescent="0.2">
      <c r="A589" s="98" t="s">
        <v>178</v>
      </c>
      <c r="B589" s="99" t="s">
        <v>1142</v>
      </c>
      <c r="C589" s="98">
        <v>47151.343000000001</v>
      </c>
      <c r="D589" s="98" t="s">
        <v>1190</v>
      </c>
      <c r="E589" s="107">
        <f t="shared" si="66"/>
        <v>-3649.9922484713074</v>
      </c>
      <c r="F589" s="109">
        <f t="shared" si="67"/>
        <v>-3650</v>
      </c>
      <c r="G589" s="48">
        <f t="shared" si="69"/>
        <v>1.0595499996270519E-2</v>
      </c>
      <c r="I589" s="48">
        <f t="shared" si="70"/>
        <v>1.0595499996270519E-2</v>
      </c>
      <c r="Q589" s="100">
        <f t="shared" si="68"/>
        <v>32132.843000000001</v>
      </c>
      <c r="S589" s="53">
        <f t="shared" si="71"/>
        <v>0.1</v>
      </c>
    </row>
    <row r="590" spans="1:32" ht="12.95" customHeight="1" x14ac:dyDescent="0.2">
      <c r="A590" s="4" t="s">
        <v>1071</v>
      </c>
      <c r="B590" s="4"/>
      <c r="C590" s="5">
        <v>47151.343000000001</v>
      </c>
      <c r="D590" s="5"/>
      <c r="E590" s="109">
        <f t="shared" si="66"/>
        <v>-3649.9922484713074</v>
      </c>
      <c r="F590" s="109">
        <f t="shared" si="67"/>
        <v>-3650</v>
      </c>
      <c r="G590" s="48">
        <f t="shared" si="69"/>
        <v>1.0595499996270519E-2</v>
      </c>
      <c r="I590" s="48">
        <f t="shared" si="70"/>
        <v>1.0595499996270519E-2</v>
      </c>
      <c r="Q590" s="100">
        <f t="shared" si="68"/>
        <v>32132.843000000001</v>
      </c>
      <c r="S590" s="53">
        <f t="shared" si="71"/>
        <v>0.1</v>
      </c>
      <c r="AA590" s="48" t="s">
        <v>997</v>
      </c>
      <c r="AB590" s="48">
        <v>7</v>
      </c>
      <c r="AD590" s="48" t="s">
        <v>960</v>
      </c>
      <c r="AF590" s="48" t="s">
        <v>962</v>
      </c>
    </row>
    <row r="591" spans="1:32" ht="12.95" customHeight="1" x14ac:dyDescent="0.2">
      <c r="A591" s="98" t="s">
        <v>178</v>
      </c>
      <c r="B591" s="99" t="s">
        <v>1142</v>
      </c>
      <c r="C591" s="98">
        <v>47151.351999999999</v>
      </c>
      <c r="D591" s="98" t="s">
        <v>1190</v>
      </c>
      <c r="E591" s="107">
        <f t="shared" si="66"/>
        <v>-3649.9856641894685</v>
      </c>
      <c r="F591" s="109">
        <f t="shared" si="67"/>
        <v>-3650</v>
      </c>
      <c r="G591" s="48">
        <f t="shared" si="69"/>
        <v>1.9595499994466081E-2</v>
      </c>
      <c r="I591" s="48">
        <f t="shared" si="70"/>
        <v>1.9595499994466081E-2</v>
      </c>
      <c r="Q591" s="100">
        <f t="shared" si="68"/>
        <v>32132.851999999999</v>
      </c>
      <c r="S591" s="53">
        <f t="shared" si="71"/>
        <v>0.1</v>
      </c>
    </row>
    <row r="592" spans="1:32" ht="12.95" customHeight="1" x14ac:dyDescent="0.2">
      <c r="A592" s="4" t="s">
        <v>1071</v>
      </c>
      <c r="B592" s="4"/>
      <c r="C592" s="5">
        <v>47151.351999999999</v>
      </c>
      <c r="D592" s="5"/>
      <c r="E592" s="109">
        <f t="shared" si="66"/>
        <v>-3649.9856641894685</v>
      </c>
      <c r="F592" s="109">
        <f t="shared" si="67"/>
        <v>-3650</v>
      </c>
      <c r="G592" s="48">
        <f t="shared" si="69"/>
        <v>1.9595499994466081E-2</v>
      </c>
      <c r="I592" s="48">
        <f t="shared" si="70"/>
        <v>1.9595499994466081E-2</v>
      </c>
      <c r="Q592" s="100">
        <f t="shared" si="68"/>
        <v>32132.851999999999</v>
      </c>
      <c r="S592" s="53">
        <f t="shared" si="71"/>
        <v>0.1</v>
      </c>
      <c r="AA592" s="48" t="s">
        <v>997</v>
      </c>
      <c r="AB592" s="48">
        <v>6</v>
      </c>
      <c r="AD592" s="48" t="s">
        <v>967</v>
      </c>
      <c r="AF592" s="48" t="s">
        <v>962</v>
      </c>
    </row>
    <row r="593" spans="1:32" ht="12.95" customHeight="1" x14ac:dyDescent="0.2">
      <c r="A593" s="98" t="s">
        <v>2028</v>
      </c>
      <c r="B593" s="99" t="s">
        <v>1142</v>
      </c>
      <c r="C593" s="98">
        <v>47152.714</v>
      </c>
      <c r="D593" s="98" t="s">
        <v>1190</v>
      </c>
      <c r="E593" s="107">
        <f t="shared" si="66"/>
        <v>-3648.9892428710177</v>
      </c>
      <c r="F593" s="109">
        <f t="shared" si="67"/>
        <v>-3649</v>
      </c>
      <c r="G593" s="48">
        <f t="shared" si="69"/>
        <v>1.4703829998325091E-2</v>
      </c>
      <c r="I593" s="48">
        <f t="shared" si="70"/>
        <v>1.4703829998325091E-2</v>
      </c>
      <c r="Q593" s="100">
        <f t="shared" si="68"/>
        <v>32134.214</v>
      </c>
      <c r="S593" s="53">
        <f t="shared" si="71"/>
        <v>0.1</v>
      </c>
    </row>
    <row r="594" spans="1:32" ht="12.95" customHeight="1" x14ac:dyDescent="0.2">
      <c r="A594" s="4" t="s">
        <v>994</v>
      </c>
      <c r="B594" s="4"/>
      <c r="C594" s="5">
        <v>47152.714</v>
      </c>
      <c r="D594" s="5"/>
      <c r="E594" s="109">
        <f t="shared" si="66"/>
        <v>-3648.9892428710177</v>
      </c>
      <c r="F594" s="109">
        <f t="shared" si="67"/>
        <v>-3649</v>
      </c>
      <c r="G594" s="48">
        <f t="shared" si="69"/>
        <v>1.4703829998325091E-2</v>
      </c>
      <c r="I594" s="48">
        <f t="shared" si="70"/>
        <v>1.4703829998325091E-2</v>
      </c>
      <c r="Q594" s="100">
        <f t="shared" si="68"/>
        <v>32134.214</v>
      </c>
      <c r="S594" s="53">
        <f t="shared" si="71"/>
        <v>0.1</v>
      </c>
      <c r="AA594" s="48" t="s">
        <v>997</v>
      </c>
      <c r="AB594" s="48">
        <v>9</v>
      </c>
      <c r="AD594" s="48" t="s">
        <v>1000</v>
      </c>
      <c r="AF594" s="48" t="s">
        <v>995</v>
      </c>
    </row>
    <row r="595" spans="1:32" ht="12.95" customHeight="1" x14ac:dyDescent="0.2">
      <c r="A595" s="98" t="s">
        <v>192</v>
      </c>
      <c r="B595" s="99" t="s">
        <v>1142</v>
      </c>
      <c r="C595" s="98">
        <v>47203.294999999998</v>
      </c>
      <c r="D595" s="98" t="s">
        <v>1190</v>
      </c>
      <c r="E595" s="107">
        <f t="shared" si="66"/>
        <v>-3611.984847343464</v>
      </c>
      <c r="F595" s="109">
        <f t="shared" si="67"/>
        <v>-3612</v>
      </c>
      <c r="G595" s="48">
        <f t="shared" si="69"/>
        <v>2.0712040000944398E-2</v>
      </c>
      <c r="I595" s="48">
        <f t="shared" si="70"/>
        <v>2.0712040000944398E-2</v>
      </c>
      <c r="Q595" s="100">
        <f t="shared" si="68"/>
        <v>32184.794999999998</v>
      </c>
      <c r="S595" s="53">
        <f t="shared" si="71"/>
        <v>0.1</v>
      </c>
    </row>
    <row r="596" spans="1:32" ht="12.95" customHeight="1" x14ac:dyDescent="0.2">
      <c r="A596" s="4" t="s">
        <v>1072</v>
      </c>
      <c r="B596" s="4"/>
      <c r="C596" s="5">
        <v>47203.294999999998</v>
      </c>
      <c r="D596" s="5"/>
      <c r="E596" s="109">
        <f t="shared" si="66"/>
        <v>-3611.984847343464</v>
      </c>
      <c r="F596" s="109">
        <f t="shared" si="67"/>
        <v>-3612</v>
      </c>
      <c r="G596" s="48">
        <f t="shared" si="69"/>
        <v>2.0712040000944398E-2</v>
      </c>
      <c r="I596" s="48">
        <f t="shared" si="70"/>
        <v>2.0712040000944398E-2</v>
      </c>
      <c r="Q596" s="100">
        <f t="shared" si="68"/>
        <v>32184.794999999998</v>
      </c>
      <c r="S596" s="53">
        <f t="shared" si="71"/>
        <v>0.1</v>
      </c>
      <c r="AA596" s="48" t="s">
        <v>997</v>
      </c>
      <c r="AB596" s="48">
        <v>6</v>
      </c>
      <c r="AD596" s="48" t="s">
        <v>1034</v>
      </c>
      <c r="AF596" s="48" t="s">
        <v>962</v>
      </c>
    </row>
    <row r="597" spans="1:32" ht="12.95" customHeight="1" x14ac:dyDescent="0.2">
      <c r="A597" s="4" t="s">
        <v>1073</v>
      </c>
      <c r="B597" s="4"/>
      <c r="C597" s="5">
        <v>47207.385000000002</v>
      </c>
      <c r="D597" s="5"/>
      <c r="E597" s="109">
        <f t="shared" ref="E597:E660" si="72">+(C597-C$7)/C$8</f>
        <v>-3608.9926570406265</v>
      </c>
      <c r="F597" s="109">
        <f t="shared" ref="F597:F660" si="73">ROUND(2*E597,0)/2</f>
        <v>-3609</v>
      </c>
      <c r="G597" s="48">
        <f t="shared" si="69"/>
        <v>1.0037029998784419E-2</v>
      </c>
      <c r="I597" s="48">
        <f t="shared" si="70"/>
        <v>1.0037029998784419E-2</v>
      </c>
      <c r="Q597" s="100">
        <f t="shared" ref="Q597:Q660" si="74">+C597-15018.5</f>
        <v>32188.885000000002</v>
      </c>
      <c r="S597" s="53">
        <f t="shared" si="71"/>
        <v>0.1</v>
      </c>
      <c r="AA597" s="48" t="s">
        <v>997</v>
      </c>
      <c r="AF597" s="48" t="s">
        <v>1016</v>
      </c>
    </row>
    <row r="598" spans="1:32" ht="12.95" customHeight="1" x14ac:dyDescent="0.2">
      <c r="A598" s="98" t="s">
        <v>196</v>
      </c>
      <c r="B598" s="99" t="s">
        <v>1142</v>
      </c>
      <c r="C598" s="98">
        <v>47207.385000000002</v>
      </c>
      <c r="D598" s="98" t="s">
        <v>1190</v>
      </c>
      <c r="E598" s="107">
        <f t="shared" si="72"/>
        <v>-3608.9926570406265</v>
      </c>
      <c r="F598" s="109">
        <f t="shared" si="73"/>
        <v>-3609</v>
      </c>
      <c r="G598" s="48">
        <f t="shared" si="69"/>
        <v>1.0037029998784419E-2</v>
      </c>
      <c r="I598" s="48">
        <f t="shared" si="70"/>
        <v>1.0037029998784419E-2</v>
      </c>
      <c r="Q598" s="100">
        <f t="shared" si="74"/>
        <v>32188.885000000002</v>
      </c>
      <c r="S598" s="53">
        <f t="shared" si="71"/>
        <v>0.1</v>
      </c>
    </row>
    <row r="599" spans="1:32" ht="12.95" customHeight="1" x14ac:dyDescent="0.2">
      <c r="A599" s="98" t="s">
        <v>199</v>
      </c>
      <c r="B599" s="99" t="s">
        <v>1142</v>
      </c>
      <c r="C599" s="98">
        <v>47263.434000000001</v>
      </c>
      <c r="D599" s="98" t="s">
        <v>1190</v>
      </c>
      <c r="E599" s="107">
        <f t="shared" si="72"/>
        <v>-3567.9879445018491</v>
      </c>
      <c r="F599" s="109">
        <f t="shared" si="73"/>
        <v>-3568</v>
      </c>
      <c r="G599" s="48">
        <f t="shared" si="69"/>
        <v>1.6478559999086428E-2</v>
      </c>
      <c r="I599" s="48">
        <f t="shared" si="70"/>
        <v>1.6478559999086428E-2</v>
      </c>
      <c r="Q599" s="100">
        <f t="shared" si="74"/>
        <v>32244.934000000001</v>
      </c>
      <c r="S599" s="53">
        <f t="shared" si="71"/>
        <v>0.1</v>
      </c>
    </row>
    <row r="600" spans="1:32" ht="12.95" customHeight="1" x14ac:dyDescent="0.2">
      <c r="A600" s="4" t="s">
        <v>1074</v>
      </c>
      <c r="B600" s="4"/>
      <c r="C600" s="5">
        <v>47263.434000000001</v>
      </c>
      <c r="D600" s="5"/>
      <c r="E600" s="109">
        <f t="shared" si="72"/>
        <v>-3567.9879445018491</v>
      </c>
      <c r="F600" s="109">
        <f t="shared" si="73"/>
        <v>-3568</v>
      </c>
      <c r="G600" s="48">
        <f t="shared" ref="G600:G663" si="75">+C600-(C$7+F600*C$8)</f>
        <v>1.6478559999086428E-2</v>
      </c>
      <c r="I600" s="48">
        <f t="shared" si="70"/>
        <v>1.6478559999086428E-2</v>
      </c>
      <c r="Q600" s="100">
        <f t="shared" si="74"/>
        <v>32244.934000000001</v>
      </c>
      <c r="S600" s="53">
        <f t="shared" si="71"/>
        <v>0.1</v>
      </c>
      <c r="AA600" s="48" t="s">
        <v>997</v>
      </c>
      <c r="AB600" s="48">
        <v>9</v>
      </c>
      <c r="AD600" s="48" t="s">
        <v>1040</v>
      </c>
      <c r="AF600" s="48" t="s">
        <v>962</v>
      </c>
    </row>
    <row r="601" spans="1:32" ht="12.95" customHeight="1" x14ac:dyDescent="0.2">
      <c r="A601" s="98" t="s">
        <v>2028</v>
      </c>
      <c r="B601" s="99" t="s">
        <v>1142</v>
      </c>
      <c r="C601" s="98">
        <v>47316.741999999998</v>
      </c>
      <c r="D601" s="98" t="s">
        <v>1190</v>
      </c>
      <c r="E601" s="107">
        <f t="shared" si="72"/>
        <v>-3528.9885115767825</v>
      </c>
      <c r="F601" s="109">
        <f t="shared" si="73"/>
        <v>-3529</v>
      </c>
      <c r="G601" s="48">
        <f t="shared" si="75"/>
        <v>1.5703429999120999E-2</v>
      </c>
      <c r="I601" s="48">
        <f t="shared" si="70"/>
        <v>1.5703429999120999E-2</v>
      </c>
      <c r="Q601" s="100">
        <f t="shared" si="74"/>
        <v>32298.241999999998</v>
      </c>
      <c r="S601" s="53">
        <f t="shared" si="71"/>
        <v>0.1</v>
      </c>
    </row>
    <row r="602" spans="1:32" ht="12.95" customHeight="1" x14ac:dyDescent="0.2">
      <c r="A602" s="4" t="s">
        <v>994</v>
      </c>
      <c r="B602" s="4"/>
      <c r="C602" s="5">
        <v>47316.741999999998</v>
      </c>
      <c r="D602" s="5"/>
      <c r="E602" s="109">
        <f t="shared" si="72"/>
        <v>-3528.9885115767825</v>
      </c>
      <c r="F602" s="109">
        <f t="shared" si="73"/>
        <v>-3529</v>
      </c>
      <c r="G602" s="48">
        <f t="shared" si="75"/>
        <v>1.5703429999120999E-2</v>
      </c>
      <c r="I602" s="48">
        <f t="shared" si="70"/>
        <v>1.5703429999120999E-2</v>
      </c>
      <c r="Q602" s="100">
        <f t="shared" si="74"/>
        <v>32298.241999999998</v>
      </c>
      <c r="S602" s="53">
        <f t="shared" si="71"/>
        <v>0.1</v>
      </c>
      <c r="AA602" s="48" t="s">
        <v>997</v>
      </c>
      <c r="AB602" s="48">
        <v>14</v>
      </c>
      <c r="AD602" s="48" t="s">
        <v>998</v>
      </c>
      <c r="AF602" s="48" t="s">
        <v>995</v>
      </c>
    </row>
    <row r="603" spans="1:32" ht="12.95" customHeight="1" x14ac:dyDescent="0.2">
      <c r="A603" s="98" t="s">
        <v>199</v>
      </c>
      <c r="B603" s="99" t="s">
        <v>1142</v>
      </c>
      <c r="C603" s="98">
        <v>47330.411</v>
      </c>
      <c r="D603" s="98" t="s">
        <v>1190</v>
      </c>
      <c r="E603" s="107">
        <f t="shared" si="72"/>
        <v>-3518.9884506355947</v>
      </c>
      <c r="F603" s="109">
        <f t="shared" si="73"/>
        <v>-3519</v>
      </c>
      <c r="G603" s="48">
        <f t="shared" si="75"/>
        <v>1.5786730000399984E-2</v>
      </c>
      <c r="I603" s="48">
        <f t="shared" si="70"/>
        <v>1.5786730000399984E-2</v>
      </c>
      <c r="Q603" s="100">
        <f t="shared" si="74"/>
        <v>32311.911</v>
      </c>
      <c r="S603" s="53">
        <f t="shared" si="71"/>
        <v>0.1</v>
      </c>
    </row>
    <row r="604" spans="1:32" ht="12.95" customHeight="1" x14ac:dyDescent="0.2">
      <c r="A604" s="4" t="s">
        <v>1074</v>
      </c>
      <c r="B604" s="4"/>
      <c r="C604" s="5">
        <v>47330.411</v>
      </c>
      <c r="D604" s="5"/>
      <c r="E604" s="109">
        <f t="shared" si="72"/>
        <v>-3518.9884506355947</v>
      </c>
      <c r="F604" s="109">
        <f t="shared" si="73"/>
        <v>-3519</v>
      </c>
      <c r="G604" s="48">
        <f t="shared" si="75"/>
        <v>1.5786730000399984E-2</v>
      </c>
      <c r="I604" s="48">
        <f t="shared" si="70"/>
        <v>1.5786730000399984E-2</v>
      </c>
      <c r="Q604" s="100">
        <f t="shared" si="74"/>
        <v>32311.911</v>
      </c>
      <c r="S604" s="53">
        <f t="shared" si="71"/>
        <v>0.1</v>
      </c>
      <c r="AA604" s="48" t="s">
        <v>997</v>
      </c>
      <c r="AB604" s="48">
        <v>7</v>
      </c>
      <c r="AD604" s="48" t="s">
        <v>1075</v>
      </c>
      <c r="AF604" s="48" t="s">
        <v>962</v>
      </c>
    </row>
    <row r="605" spans="1:32" ht="12.95" customHeight="1" x14ac:dyDescent="0.2">
      <c r="A605" s="98" t="s">
        <v>166</v>
      </c>
      <c r="B605" s="99" t="s">
        <v>1142</v>
      </c>
      <c r="C605" s="98">
        <v>47371.417000000001</v>
      </c>
      <c r="D605" s="98" t="s">
        <v>1190</v>
      </c>
      <c r="E605" s="107">
        <f t="shared" si="72"/>
        <v>-3488.9889993989059</v>
      </c>
      <c r="F605" s="109">
        <f t="shared" si="73"/>
        <v>-3489</v>
      </c>
      <c r="G605" s="48">
        <f t="shared" si="75"/>
        <v>1.5036630000395235E-2</v>
      </c>
      <c r="I605" s="48">
        <f t="shared" si="70"/>
        <v>1.5036630000395235E-2</v>
      </c>
      <c r="Q605" s="100">
        <f t="shared" si="74"/>
        <v>32352.917000000001</v>
      </c>
      <c r="S605" s="53">
        <f t="shared" si="71"/>
        <v>0.1</v>
      </c>
    </row>
    <row r="606" spans="1:32" ht="12.95" customHeight="1" x14ac:dyDescent="0.2">
      <c r="A606" s="4" t="s">
        <v>1070</v>
      </c>
      <c r="B606" s="4"/>
      <c r="C606" s="5">
        <v>47371.417000000001</v>
      </c>
      <c r="D606" s="5"/>
      <c r="E606" s="109">
        <f t="shared" si="72"/>
        <v>-3488.9889993989059</v>
      </c>
      <c r="F606" s="109">
        <f t="shared" si="73"/>
        <v>-3489</v>
      </c>
      <c r="G606" s="48">
        <f t="shared" si="75"/>
        <v>1.5036630000395235E-2</v>
      </c>
      <c r="I606" s="48">
        <f t="shared" si="70"/>
        <v>1.5036630000395235E-2</v>
      </c>
      <c r="Q606" s="100">
        <f t="shared" si="74"/>
        <v>32352.917000000001</v>
      </c>
      <c r="S606" s="53">
        <f t="shared" si="71"/>
        <v>0.1</v>
      </c>
      <c r="AA606" s="48" t="s">
        <v>997</v>
      </c>
      <c r="AF606" s="48" t="s">
        <v>1016</v>
      </c>
    </row>
    <row r="607" spans="1:32" ht="12.95" customHeight="1" x14ac:dyDescent="0.2">
      <c r="A607" s="98" t="s">
        <v>199</v>
      </c>
      <c r="B607" s="99" t="s">
        <v>1142</v>
      </c>
      <c r="C607" s="98">
        <v>47379.610999999997</v>
      </c>
      <c r="D607" s="98" t="s">
        <v>1190</v>
      </c>
      <c r="E607" s="107">
        <f t="shared" si="72"/>
        <v>-3482.9943765770436</v>
      </c>
      <c r="F607" s="109">
        <f t="shared" si="73"/>
        <v>-3483</v>
      </c>
      <c r="G607" s="48">
        <f t="shared" si="75"/>
        <v>7.6866099989274517E-3</v>
      </c>
      <c r="I607" s="48">
        <f t="shared" si="70"/>
        <v>7.6866099989274517E-3</v>
      </c>
      <c r="Q607" s="100">
        <f t="shared" si="74"/>
        <v>32361.110999999997</v>
      </c>
      <c r="S607" s="53">
        <f t="shared" si="71"/>
        <v>0.1</v>
      </c>
    </row>
    <row r="608" spans="1:32" ht="12.95" customHeight="1" x14ac:dyDescent="0.2">
      <c r="A608" s="4" t="s">
        <v>1074</v>
      </c>
      <c r="B608" s="4"/>
      <c r="C608" s="5">
        <v>47379.610999999997</v>
      </c>
      <c r="D608" s="5"/>
      <c r="E608" s="109">
        <f t="shared" si="72"/>
        <v>-3482.9943765770436</v>
      </c>
      <c r="F608" s="109">
        <f t="shared" si="73"/>
        <v>-3483</v>
      </c>
      <c r="G608" s="48">
        <f t="shared" si="75"/>
        <v>7.6866099989274517E-3</v>
      </c>
      <c r="I608" s="48">
        <f t="shared" si="70"/>
        <v>7.6866099989274517E-3</v>
      </c>
      <c r="Q608" s="100">
        <f t="shared" si="74"/>
        <v>32361.110999999997</v>
      </c>
      <c r="S608" s="53">
        <f t="shared" si="71"/>
        <v>0.1</v>
      </c>
      <c r="AA608" s="48" t="s">
        <v>997</v>
      </c>
      <c r="AB608" s="48">
        <v>6</v>
      </c>
      <c r="AD608" s="48" t="s">
        <v>967</v>
      </c>
      <c r="AF608" s="48" t="s">
        <v>962</v>
      </c>
    </row>
    <row r="609" spans="1:32" ht="12.95" customHeight="1" x14ac:dyDescent="0.2">
      <c r="A609" s="98" t="s">
        <v>199</v>
      </c>
      <c r="B609" s="99" t="s">
        <v>1142</v>
      </c>
      <c r="C609" s="98">
        <v>47401.482000000004</v>
      </c>
      <c r="D609" s="98" t="s">
        <v>1190</v>
      </c>
      <c r="E609" s="107">
        <f t="shared" si="72"/>
        <v>-3466.9938401190179</v>
      </c>
      <c r="F609" s="109">
        <f t="shared" si="73"/>
        <v>-3467</v>
      </c>
      <c r="G609" s="48">
        <f t="shared" si="75"/>
        <v>8.4198900003684685E-3</v>
      </c>
      <c r="I609" s="48">
        <f t="shared" si="70"/>
        <v>8.4198900003684685E-3</v>
      </c>
      <c r="Q609" s="100">
        <f t="shared" si="74"/>
        <v>32382.982000000004</v>
      </c>
      <c r="S609" s="53">
        <f t="shared" si="71"/>
        <v>0.1</v>
      </c>
    </row>
    <row r="610" spans="1:32" ht="12.95" customHeight="1" x14ac:dyDescent="0.2">
      <c r="A610" s="4" t="s">
        <v>1074</v>
      </c>
      <c r="B610" s="4"/>
      <c r="C610" s="5">
        <v>47401.482000000004</v>
      </c>
      <c r="D610" s="5"/>
      <c r="E610" s="109">
        <f t="shared" si="72"/>
        <v>-3466.9938401190179</v>
      </c>
      <c r="F610" s="109">
        <f t="shared" si="73"/>
        <v>-3467</v>
      </c>
      <c r="G610" s="48">
        <f t="shared" si="75"/>
        <v>8.4198900003684685E-3</v>
      </c>
      <c r="I610" s="48">
        <f t="shared" si="70"/>
        <v>8.4198900003684685E-3</v>
      </c>
      <c r="Q610" s="100">
        <f t="shared" si="74"/>
        <v>32382.982000000004</v>
      </c>
      <c r="S610" s="53">
        <f t="shared" si="71"/>
        <v>0.1</v>
      </c>
      <c r="AA610" s="48" t="s">
        <v>997</v>
      </c>
      <c r="AB610" s="48">
        <v>20</v>
      </c>
      <c r="AD610" s="48" t="s">
        <v>1076</v>
      </c>
      <c r="AF610" s="48" t="s">
        <v>962</v>
      </c>
    </row>
    <row r="611" spans="1:32" ht="12.95" customHeight="1" x14ac:dyDescent="0.2">
      <c r="A611" s="98" t="s">
        <v>2028</v>
      </c>
      <c r="B611" s="99" t="s">
        <v>1142</v>
      </c>
      <c r="C611" s="98">
        <v>47409.686999999998</v>
      </c>
      <c r="D611" s="98" t="s">
        <v>1190</v>
      </c>
      <c r="E611" s="107">
        <f t="shared" si="72"/>
        <v>-3460.991169841574</v>
      </c>
      <c r="F611" s="109">
        <f t="shared" si="73"/>
        <v>-3461</v>
      </c>
      <c r="G611" s="48">
        <f t="shared" si="75"/>
        <v>1.2069869997503702E-2</v>
      </c>
      <c r="I611" s="48">
        <f t="shared" si="70"/>
        <v>1.2069869997503702E-2</v>
      </c>
      <c r="Q611" s="100">
        <f t="shared" si="74"/>
        <v>32391.186999999998</v>
      </c>
      <c r="S611" s="53">
        <f t="shared" si="71"/>
        <v>0.1</v>
      </c>
    </row>
    <row r="612" spans="1:32" ht="12.95" customHeight="1" x14ac:dyDescent="0.2">
      <c r="A612" s="4" t="s">
        <v>994</v>
      </c>
      <c r="B612" s="4"/>
      <c r="C612" s="5">
        <v>47409.686999999998</v>
      </c>
      <c r="D612" s="5"/>
      <c r="E612" s="109">
        <f t="shared" si="72"/>
        <v>-3460.991169841574</v>
      </c>
      <c r="F612" s="109">
        <f t="shared" si="73"/>
        <v>-3461</v>
      </c>
      <c r="G612" s="48">
        <f t="shared" si="75"/>
        <v>1.2069869997503702E-2</v>
      </c>
      <c r="I612" s="48">
        <f t="shared" si="70"/>
        <v>1.2069869997503702E-2</v>
      </c>
      <c r="Q612" s="100">
        <f t="shared" si="74"/>
        <v>32391.186999999998</v>
      </c>
      <c r="S612" s="53">
        <f t="shared" si="71"/>
        <v>0.1</v>
      </c>
      <c r="AA612" s="48" t="s">
        <v>997</v>
      </c>
      <c r="AB612" s="48">
        <v>15</v>
      </c>
      <c r="AD612" s="48" t="s">
        <v>1068</v>
      </c>
      <c r="AF612" s="48" t="s">
        <v>995</v>
      </c>
    </row>
    <row r="613" spans="1:32" ht="12.95" customHeight="1" x14ac:dyDescent="0.2">
      <c r="A613" s="98" t="s">
        <v>199</v>
      </c>
      <c r="B613" s="99" t="s">
        <v>1142</v>
      </c>
      <c r="C613" s="98">
        <v>47412.427000000003</v>
      </c>
      <c r="D613" s="98" t="s">
        <v>1190</v>
      </c>
      <c r="E613" s="107">
        <f t="shared" si="72"/>
        <v>-3458.9866218147322</v>
      </c>
      <c r="F613" s="109">
        <f t="shared" si="73"/>
        <v>-3459</v>
      </c>
      <c r="G613" s="48">
        <f t="shared" si="75"/>
        <v>1.8286530001205392E-2</v>
      </c>
      <c r="I613" s="48">
        <f t="shared" si="70"/>
        <v>1.8286530001205392E-2</v>
      </c>
      <c r="Q613" s="100">
        <f t="shared" si="74"/>
        <v>32393.927000000003</v>
      </c>
      <c r="S613" s="53">
        <f t="shared" si="71"/>
        <v>0.1</v>
      </c>
    </row>
    <row r="614" spans="1:32" ht="12.95" customHeight="1" x14ac:dyDescent="0.2">
      <c r="A614" s="4" t="s">
        <v>1074</v>
      </c>
      <c r="B614" s="4"/>
      <c r="C614" s="5">
        <v>47412.427000000003</v>
      </c>
      <c r="D614" s="5"/>
      <c r="E614" s="109">
        <f t="shared" si="72"/>
        <v>-3458.9866218147322</v>
      </c>
      <c r="F614" s="109">
        <f t="shared" si="73"/>
        <v>-3459</v>
      </c>
      <c r="G614" s="48">
        <f t="shared" si="75"/>
        <v>1.8286530001205392E-2</v>
      </c>
      <c r="I614" s="48">
        <f t="shared" si="70"/>
        <v>1.8286530001205392E-2</v>
      </c>
      <c r="Q614" s="100">
        <f t="shared" si="74"/>
        <v>32393.927000000003</v>
      </c>
      <c r="S614" s="53">
        <f t="shared" si="71"/>
        <v>0.1</v>
      </c>
      <c r="AA614" s="48" t="s">
        <v>997</v>
      </c>
      <c r="AB614" s="48">
        <v>7</v>
      </c>
      <c r="AD614" s="48" t="s">
        <v>960</v>
      </c>
      <c r="AF614" s="48" t="s">
        <v>962</v>
      </c>
    </row>
    <row r="615" spans="1:32" ht="12.95" customHeight="1" x14ac:dyDescent="0.2">
      <c r="A615" s="98" t="s">
        <v>2028</v>
      </c>
      <c r="B615" s="99" t="s">
        <v>1142</v>
      </c>
      <c r="C615" s="98">
        <v>47420.622000000003</v>
      </c>
      <c r="D615" s="98" t="s">
        <v>1190</v>
      </c>
      <c r="E615" s="107">
        <f t="shared" si="72"/>
        <v>-3452.9912674059956</v>
      </c>
      <c r="F615" s="109">
        <f t="shared" si="73"/>
        <v>-3453</v>
      </c>
      <c r="G615" s="48">
        <f t="shared" si="75"/>
        <v>1.1936510003579315E-2</v>
      </c>
      <c r="I615" s="48">
        <f t="shared" si="70"/>
        <v>1.1936510003579315E-2</v>
      </c>
      <c r="Q615" s="100">
        <f t="shared" si="74"/>
        <v>32402.122000000003</v>
      </c>
      <c r="S615" s="53">
        <f t="shared" si="71"/>
        <v>0.1</v>
      </c>
    </row>
    <row r="616" spans="1:32" ht="12.95" customHeight="1" x14ac:dyDescent="0.2">
      <c r="A616" s="4" t="s">
        <v>994</v>
      </c>
      <c r="B616" s="4"/>
      <c r="C616" s="5">
        <v>47420.622000000003</v>
      </c>
      <c r="D616" s="5"/>
      <c r="E616" s="109">
        <f t="shared" si="72"/>
        <v>-3452.9912674059956</v>
      </c>
      <c r="F616" s="109">
        <f t="shared" si="73"/>
        <v>-3453</v>
      </c>
      <c r="G616" s="48">
        <f t="shared" si="75"/>
        <v>1.1936510003579315E-2</v>
      </c>
      <c r="I616" s="48">
        <f t="shared" si="70"/>
        <v>1.1936510003579315E-2</v>
      </c>
      <c r="Q616" s="100">
        <f t="shared" si="74"/>
        <v>32402.122000000003</v>
      </c>
      <c r="S616" s="53">
        <f t="shared" si="71"/>
        <v>0.1</v>
      </c>
      <c r="AA616" s="48" t="s">
        <v>997</v>
      </c>
      <c r="AB616" s="48">
        <v>15</v>
      </c>
      <c r="AD616" s="48" t="s">
        <v>1000</v>
      </c>
      <c r="AF616" s="48" t="s">
        <v>995</v>
      </c>
    </row>
    <row r="617" spans="1:32" ht="12.95" customHeight="1" x14ac:dyDescent="0.2">
      <c r="A617" s="98" t="s">
        <v>2028</v>
      </c>
      <c r="B617" s="99" t="s">
        <v>1142</v>
      </c>
      <c r="C617" s="98">
        <v>47435.66</v>
      </c>
      <c r="D617" s="98" t="s">
        <v>1190</v>
      </c>
      <c r="E617" s="107">
        <f t="shared" si="72"/>
        <v>-3441.9896640382608</v>
      </c>
      <c r="F617" s="109">
        <f t="shared" si="73"/>
        <v>-3442</v>
      </c>
      <c r="G617" s="48">
        <f t="shared" si="75"/>
        <v>1.4128139999229461E-2</v>
      </c>
      <c r="I617" s="48">
        <f t="shared" si="70"/>
        <v>1.4128139999229461E-2</v>
      </c>
      <c r="Q617" s="100">
        <f t="shared" si="74"/>
        <v>32417.160000000003</v>
      </c>
      <c r="S617" s="53">
        <f t="shared" si="71"/>
        <v>0.1</v>
      </c>
    </row>
    <row r="618" spans="1:32" ht="12.95" customHeight="1" x14ac:dyDescent="0.2">
      <c r="A618" s="4" t="s">
        <v>994</v>
      </c>
      <c r="B618" s="4"/>
      <c r="C618" s="5">
        <v>47435.66</v>
      </c>
      <c r="D618" s="5"/>
      <c r="E618" s="109">
        <f t="shared" si="72"/>
        <v>-3441.9896640382608</v>
      </c>
      <c r="F618" s="109">
        <f t="shared" si="73"/>
        <v>-3442</v>
      </c>
      <c r="G618" s="48">
        <f t="shared" si="75"/>
        <v>1.4128139999229461E-2</v>
      </c>
      <c r="I618" s="48">
        <f t="shared" si="70"/>
        <v>1.4128139999229461E-2</v>
      </c>
      <c r="Q618" s="100">
        <f t="shared" si="74"/>
        <v>32417.160000000003</v>
      </c>
      <c r="S618" s="53">
        <f t="shared" si="71"/>
        <v>0.1</v>
      </c>
      <c r="AA618" s="48" t="s">
        <v>997</v>
      </c>
      <c r="AB618" s="48">
        <v>10</v>
      </c>
      <c r="AD618" s="48" t="s">
        <v>1077</v>
      </c>
      <c r="AF618" s="48" t="s">
        <v>995</v>
      </c>
    </row>
    <row r="619" spans="1:32" ht="12.95" customHeight="1" x14ac:dyDescent="0.2">
      <c r="A619" s="98" t="s">
        <v>2028</v>
      </c>
      <c r="B619" s="99" t="s">
        <v>1142</v>
      </c>
      <c r="C619" s="98">
        <v>47446.593999999997</v>
      </c>
      <c r="D619" s="98" t="s">
        <v>1190</v>
      </c>
      <c r="E619" s="107">
        <f t="shared" si="72"/>
        <v>-3433.9904931895617</v>
      </c>
      <c r="F619" s="109">
        <f t="shared" si="73"/>
        <v>-3434</v>
      </c>
      <c r="G619" s="48">
        <f t="shared" si="75"/>
        <v>1.2994779994187411E-2</v>
      </c>
      <c r="I619" s="48">
        <f t="shared" si="70"/>
        <v>1.2994779994187411E-2</v>
      </c>
      <c r="Q619" s="100">
        <f t="shared" si="74"/>
        <v>32428.093999999997</v>
      </c>
      <c r="S619" s="53">
        <f t="shared" si="71"/>
        <v>0.1</v>
      </c>
    </row>
    <row r="620" spans="1:32" ht="12.95" customHeight="1" x14ac:dyDescent="0.2">
      <c r="A620" s="4" t="s">
        <v>994</v>
      </c>
      <c r="B620" s="4"/>
      <c r="C620" s="5">
        <v>47446.593999999997</v>
      </c>
      <c r="D620" s="5"/>
      <c r="E620" s="109">
        <f t="shared" si="72"/>
        <v>-3433.9904931895617</v>
      </c>
      <c r="F620" s="109">
        <f t="shared" si="73"/>
        <v>-3434</v>
      </c>
      <c r="G620" s="48">
        <f t="shared" si="75"/>
        <v>1.2994779994187411E-2</v>
      </c>
      <c r="I620" s="48">
        <f t="shared" si="70"/>
        <v>1.2994779994187411E-2</v>
      </c>
      <c r="Q620" s="100">
        <f t="shared" si="74"/>
        <v>32428.093999999997</v>
      </c>
      <c r="S620" s="53">
        <f t="shared" si="71"/>
        <v>0.1</v>
      </c>
      <c r="AA620" s="48" t="s">
        <v>997</v>
      </c>
      <c r="AB620" s="48">
        <v>13</v>
      </c>
      <c r="AD620" s="48" t="s">
        <v>1000</v>
      </c>
      <c r="AF620" s="48" t="s">
        <v>995</v>
      </c>
    </row>
    <row r="621" spans="1:32" ht="12.95" customHeight="1" x14ac:dyDescent="0.2">
      <c r="A621" s="98" t="s">
        <v>225</v>
      </c>
      <c r="B621" s="99" t="s">
        <v>1142</v>
      </c>
      <c r="C621" s="98">
        <v>47460.258999999998</v>
      </c>
      <c r="D621" s="98" t="s">
        <v>1190</v>
      </c>
      <c r="E621" s="107">
        <f t="shared" si="72"/>
        <v>-3423.9933585958593</v>
      </c>
      <c r="F621" s="109">
        <f t="shared" si="73"/>
        <v>-3424</v>
      </c>
      <c r="G621" s="48">
        <f t="shared" si="75"/>
        <v>9.078079994651489E-3</v>
      </c>
      <c r="I621" s="48">
        <f t="shared" si="70"/>
        <v>9.078079994651489E-3</v>
      </c>
      <c r="Q621" s="100">
        <f t="shared" si="74"/>
        <v>32441.758999999998</v>
      </c>
      <c r="S621" s="53">
        <f t="shared" si="71"/>
        <v>0.1</v>
      </c>
    </row>
    <row r="622" spans="1:32" ht="12.95" customHeight="1" x14ac:dyDescent="0.2">
      <c r="A622" s="4" t="s">
        <v>1078</v>
      </c>
      <c r="B622" s="4"/>
      <c r="C622" s="5">
        <v>47460.258999999998</v>
      </c>
      <c r="D622" s="5"/>
      <c r="E622" s="109">
        <f t="shared" si="72"/>
        <v>-3423.9933585958593</v>
      </c>
      <c r="F622" s="109">
        <f t="shared" si="73"/>
        <v>-3424</v>
      </c>
      <c r="G622" s="48">
        <f t="shared" si="75"/>
        <v>9.078079994651489E-3</v>
      </c>
      <c r="I622" s="48">
        <f t="shared" si="70"/>
        <v>9.078079994651489E-3</v>
      </c>
      <c r="Q622" s="100">
        <f t="shared" si="74"/>
        <v>32441.758999999998</v>
      </c>
      <c r="S622" s="53">
        <f t="shared" si="71"/>
        <v>0.1</v>
      </c>
      <c r="AA622" s="48" t="s">
        <v>997</v>
      </c>
      <c r="AB622" s="48">
        <v>6</v>
      </c>
      <c r="AD622" s="48" t="s">
        <v>967</v>
      </c>
      <c r="AF622" s="48" t="s">
        <v>962</v>
      </c>
    </row>
    <row r="623" spans="1:32" ht="12.95" customHeight="1" x14ac:dyDescent="0.2">
      <c r="A623" s="98" t="s">
        <v>2028</v>
      </c>
      <c r="B623" s="99" t="s">
        <v>1142</v>
      </c>
      <c r="C623" s="98">
        <v>47476.661</v>
      </c>
      <c r="D623" s="98" t="s">
        <v>1190</v>
      </c>
      <c r="E623" s="107">
        <f t="shared" si="72"/>
        <v>-3411.9938707359311</v>
      </c>
      <c r="F623" s="109">
        <f t="shared" si="73"/>
        <v>-3412</v>
      </c>
      <c r="G623" s="48">
        <f t="shared" si="75"/>
        <v>8.378040001844056E-3</v>
      </c>
      <c r="I623" s="48">
        <f t="shared" si="70"/>
        <v>8.378040001844056E-3</v>
      </c>
      <c r="Q623" s="100">
        <f t="shared" si="74"/>
        <v>32458.161</v>
      </c>
      <c r="S623" s="53">
        <f t="shared" si="71"/>
        <v>0.1</v>
      </c>
    </row>
    <row r="624" spans="1:32" ht="12.95" customHeight="1" x14ac:dyDescent="0.2">
      <c r="A624" s="4" t="s">
        <v>994</v>
      </c>
      <c r="B624" s="4"/>
      <c r="C624" s="5">
        <v>47476.661</v>
      </c>
      <c r="D624" s="5"/>
      <c r="E624" s="109">
        <f t="shared" si="72"/>
        <v>-3411.9938707359311</v>
      </c>
      <c r="F624" s="109">
        <f t="shared" si="73"/>
        <v>-3412</v>
      </c>
      <c r="G624" s="48">
        <f t="shared" si="75"/>
        <v>8.378040001844056E-3</v>
      </c>
      <c r="I624" s="48">
        <f t="shared" si="70"/>
        <v>8.378040001844056E-3</v>
      </c>
      <c r="Q624" s="100">
        <f t="shared" si="74"/>
        <v>32458.161</v>
      </c>
      <c r="S624" s="53">
        <f t="shared" si="71"/>
        <v>0.1</v>
      </c>
      <c r="AA624" s="48" t="s">
        <v>997</v>
      </c>
      <c r="AB624" s="48">
        <v>11</v>
      </c>
      <c r="AD624" s="48" t="s">
        <v>1077</v>
      </c>
      <c r="AF624" s="48" t="s">
        <v>995</v>
      </c>
    </row>
    <row r="625" spans="1:32" ht="12.95" customHeight="1" x14ac:dyDescent="0.2">
      <c r="A625" s="98" t="s">
        <v>2028</v>
      </c>
      <c r="B625" s="99" t="s">
        <v>1142</v>
      </c>
      <c r="C625" s="98">
        <v>47498.534</v>
      </c>
      <c r="D625" s="98" t="s">
        <v>1190</v>
      </c>
      <c r="E625" s="107">
        <f t="shared" si="72"/>
        <v>-3395.9918711041682</v>
      </c>
      <c r="F625" s="109">
        <f t="shared" si="73"/>
        <v>-3396</v>
      </c>
      <c r="G625" s="48">
        <f t="shared" si="75"/>
        <v>1.1111319996416569E-2</v>
      </c>
      <c r="I625" s="48">
        <f t="shared" si="70"/>
        <v>1.1111319996416569E-2</v>
      </c>
      <c r="Q625" s="100">
        <f t="shared" si="74"/>
        <v>32480.034</v>
      </c>
      <c r="S625" s="53">
        <f t="shared" si="71"/>
        <v>0.1</v>
      </c>
    </row>
    <row r="626" spans="1:32" ht="12.95" customHeight="1" x14ac:dyDescent="0.2">
      <c r="A626" s="4" t="s">
        <v>994</v>
      </c>
      <c r="B626" s="4"/>
      <c r="C626" s="5">
        <v>47498.534</v>
      </c>
      <c r="D626" s="5"/>
      <c r="E626" s="109">
        <f t="shared" si="72"/>
        <v>-3395.9918711041682</v>
      </c>
      <c r="F626" s="109">
        <f t="shared" si="73"/>
        <v>-3396</v>
      </c>
      <c r="G626" s="48">
        <f t="shared" si="75"/>
        <v>1.1111319996416569E-2</v>
      </c>
      <c r="I626" s="48">
        <f t="shared" si="70"/>
        <v>1.1111319996416569E-2</v>
      </c>
      <c r="Q626" s="100">
        <f t="shared" si="74"/>
        <v>32480.034</v>
      </c>
      <c r="S626" s="53">
        <f t="shared" si="71"/>
        <v>0.1</v>
      </c>
      <c r="AA626" s="48" t="s">
        <v>997</v>
      </c>
      <c r="AB626" s="48">
        <v>14</v>
      </c>
      <c r="AD626" s="48" t="s">
        <v>1000</v>
      </c>
      <c r="AF626" s="48" t="s">
        <v>995</v>
      </c>
    </row>
    <row r="627" spans="1:32" ht="12.95" customHeight="1" x14ac:dyDescent="0.2">
      <c r="A627" s="98" t="s">
        <v>2028</v>
      </c>
      <c r="B627" s="99" t="s">
        <v>1142</v>
      </c>
      <c r="C627" s="98">
        <v>47506.739000000001</v>
      </c>
      <c r="D627" s="98" t="s">
        <v>1190</v>
      </c>
      <c r="E627" s="107">
        <f t="shared" si="72"/>
        <v>-3389.9892008267193</v>
      </c>
      <c r="F627" s="109">
        <f t="shared" si="73"/>
        <v>-3390</v>
      </c>
      <c r="G627" s="48">
        <f t="shared" si="75"/>
        <v>1.476130000082776E-2</v>
      </c>
      <c r="I627" s="48">
        <f t="shared" si="70"/>
        <v>1.476130000082776E-2</v>
      </c>
      <c r="Q627" s="100">
        <f t="shared" si="74"/>
        <v>32488.239000000001</v>
      </c>
      <c r="S627" s="53">
        <f t="shared" si="71"/>
        <v>0.1</v>
      </c>
    </row>
    <row r="628" spans="1:32" ht="12.95" customHeight="1" x14ac:dyDescent="0.2">
      <c r="A628" s="4" t="s">
        <v>994</v>
      </c>
      <c r="B628" s="4"/>
      <c r="C628" s="5">
        <v>47506.739000000001</v>
      </c>
      <c r="D628" s="5"/>
      <c r="E628" s="109">
        <f t="shared" si="72"/>
        <v>-3389.9892008267193</v>
      </c>
      <c r="F628" s="109">
        <f t="shared" si="73"/>
        <v>-3390</v>
      </c>
      <c r="G628" s="48">
        <f t="shared" si="75"/>
        <v>1.476130000082776E-2</v>
      </c>
      <c r="I628" s="48">
        <f t="shared" si="70"/>
        <v>1.476130000082776E-2</v>
      </c>
      <c r="Q628" s="100">
        <f t="shared" si="74"/>
        <v>32488.239000000001</v>
      </c>
      <c r="S628" s="53">
        <f t="shared" si="71"/>
        <v>0.1</v>
      </c>
      <c r="AA628" s="48" t="s">
        <v>997</v>
      </c>
      <c r="AB628" s="48">
        <v>14</v>
      </c>
      <c r="AD628" s="48" t="s">
        <v>1062</v>
      </c>
      <c r="AF628" s="48" t="s">
        <v>995</v>
      </c>
    </row>
    <row r="629" spans="1:32" ht="12.95" customHeight="1" x14ac:dyDescent="0.2">
      <c r="A629" s="98" t="s">
        <v>234</v>
      </c>
      <c r="B629" s="99" t="s">
        <v>1142</v>
      </c>
      <c r="C629" s="98">
        <v>47542.277000000002</v>
      </c>
      <c r="D629" s="98" t="s">
        <v>1190</v>
      </c>
      <c r="E629" s="107">
        <f t="shared" si="72"/>
        <v>-3363.9900666012541</v>
      </c>
      <c r="F629" s="109">
        <f t="shared" si="73"/>
        <v>-3364</v>
      </c>
      <c r="G629" s="48">
        <f t="shared" si="75"/>
        <v>1.3577880003140308E-2</v>
      </c>
      <c r="I629" s="48">
        <f t="shared" si="70"/>
        <v>1.3577880003140308E-2</v>
      </c>
      <c r="Q629" s="100">
        <f t="shared" si="74"/>
        <v>32523.777000000002</v>
      </c>
      <c r="S629" s="53">
        <f t="shared" si="71"/>
        <v>0.1</v>
      </c>
    </row>
    <row r="630" spans="1:32" ht="12.95" customHeight="1" x14ac:dyDescent="0.2">
      <c r="A630" s="4" t="s">
        <v>1079</v>
      </c>
      <c r="B630" s="4"/>
      <c r="C630" s="5">
        <v>47542.277000000002</v>
      </c>
      <c r="D630" s="5"/>
      <c r="E630" s="109">
        <f t="shared" si="72"/>
        <v>-3363.9900666012541</v>
      </c>
      <c r="F630" s="109">
        <f t="shared" si="73"/>
        <v>-3364</v>
      </c>
      <c r="G630" s="48">
        <f t="shared" si="75"/>
        <v>1.3577880003140308E-2</v>
      </c>
      <c r="I630" s="48">
        <f t="shared" si="70"/>
        <v>1.3577880003140308E-2</v>
      </c>
      <c r="Q630" s="100">
        <f t="shared" si="74"/>
        <v>32523.777000000002</v>
      </c>
      <c r="S630" s="53">
        <f t="shared" si="71"/>
        <v>0.1</v>
      </c>
      <c r="AA630" s="48" t="s">
        <v>997</v>
      </c>
      <c r="AB630" s="48">
        <v>8</v>
      </c>
      <c r="AD630" s="48" t="s">
        <v>1075</v>
      </c>
      <c r="AF630" s="48" t="s">
        <v>962</v>
      </c>
    </row>
    <row r="631" spans="1:32" ht="12.95" customHeight="1" x14ac:dyDescent="0.2">
      <c r="A631" s="98" t="s">
        <v>2028</v>
      </c>
      <c r="B631" s="99" t="s">
        <v>1142</v>
      </c>
      <c r="C631" s="98">
        <v>47554.576000000001</v>
      </c>
      <c r="D631" s="98" t="s">
        <v>1190</v>
      </c>
      <c r="E631" s="107">
        <f t="shared" si="72"/>
        <v>-3354.9922796734872</v>
      </c>
      <c r="F631" s="109">
        <f t="shared" si="73"/>
        <v>-3355</v>
      </c>
      <c r="G631" s="48">
        <f t="shared" si="75"/>
        <v>1.0552849998930469E-2</v>
      </c>
      <c r="I631" s="48">
        <f t="shared" si="70"/>
        <v>1.0552849998930469E-2</v>
      </c>
      <c r="Q631" s="100">
        <f t="shared" si="74"/>
        <v>32536.076000000001</v>
      </c>
      <c r="S631" s="53">
        <f t="shared" si="71"/>
        <v>0.1</v>
      </c>
    </row>
    <row r="632" spans="1:32" ht="12.95" customHeight="1" x14ac:dyDescent="0.2">
      <c r="A632" s="4" t="s">
        <v>994</v>
      </c>
      <c r="B632" s="4"/>
      <c r="C632" s="5">
        <v>47554.576000000001</v>
      </c>
      <c r="D632" s="5"/>
      <c r="E632" s="109">
        <f t="shared" si="72"/>
        <v>-3354.9922796734872</v>
      </c>
      <c r="F632" s="109">
        <f t="shared" si="73"/>
        <v>-3355</v>
      </c>
      <c r="G632" s="48">
        <f t="shared" si="75"/>
        <v>1.0552849998930469E-2</v>
      </c>
      <c r="I632" s="48">
        <f t="shared" si="70"/>
        <v>1.0552849998930469E-2</v>
      </c>
      <c r="Q632" s="100">
        <f t="shared" si="74"/>
        <v>32536.076000000001</v>
      </c>
      <c r="S632" s="53">
        <f t="shared" si="71"/>
        <v>0.1</v>
      </c>
      <c r="AA632" s="48" t="s">
        <v>997</v>
      </c>
      <c r="AB632" s="48">
        <v>14</v>
      </c>
      <c r="AD632" s="48" t="s">
        <v>1000</v>
      </c>
      <c r="AF632" s="48" t="s">
        <v>995</v>
      </c>
    </row>
    <row r="633" spans="1:32" ht="12.95" customHeight="1" x14ac:dyDescent="0.2">
      <c r="A633" s="98" t="s">
        <v>234</v>
      </c>
      <c r="B633" s="99" t="s">
        <v>1142</v>
      </c>
      <c r="C633" s="98">
        <v>47557.31</v>
      </c>
      <c r="D633" s="98" t="s">
        <v>1190</v>
      </c>
      <c r="E633" s="107">
        <f t="shared" si="72"/>
        <v>-3352.9921211678779</v>
      </c>
      <c r="F633" s="109">
        <f t="shared" si="73"/>
        <v>-3353</v>
      </c>
      <c r="G633" s="48">
        <f t="shared" si="75"/>
        <v>1.0769509994133841E-2</v>
      </c>
      <c r="I633" s="48">
        <f t="shared" si="70"/>
        <v>1.0769509994133841E-2</v>
      </c>
      <c r="Q633" s="100">
        <f t="shared" si="74"/>
        <v>32538.809999999998</v>
      </c>
      <c r="S633" s="53">
        <f t="shared" si="71"/>
        <v>0.1</v>
      </c>
    </row>
    <row r="634" spans="1:32" ht="12.95" customHeight="1" x14ac:dyDescent="0.2">
      <c r="A634" s="4" t="s">
        <v>1079</v>
      </c>
      <c r="B634" s="4"/>
      <c r="C634" s="5">
        <v>47557.31</v>
      </c>
      <c r="D634" s="5"/>
      <c r="E634" s="109">
        <f t="shared" si="72"/>
        <v>-3352.9921211678779</v>
      </c>
      <c r="F634" s="109">
        <f t="shared" si="73"/>
        <v>-3353</v>
      </c>
      <c r="G634" s="48">
        <f t="shared" si="75"/>
        <v>1.0769509994133841E-2</v>
      </c>
      <c r="I634" s="48">
        <f t="shared" si="70"/>
        <v>1.0769509994133841E-2</v>
      </c>
      <c r="Q634" s="100">
        <f t="shared" si="74"/>
        <v>32538.809999999998</v>
      </c>
      <c r="S634" s="53">
        <f t="shared" si="71"/>
        <v>0.1</v>
      </c>
      <c r="AA634" s="48" t="s">
        <v>997</v>
      </c>
      <c r="AB634" s="48">
        <v>7</v>
      </c>
      <c r="AD634" s="48" t="s">
        <v>967</v>
      </c>
      <c r="AF634" s="48" t="s">
        <v>962</v>
      </c>
    </row>
    <row r="635" spans="1:32" ht="12.95" customHeight="1" x14ac:dyDescent="0.2">
      <c r="A635" s="98" t="s">
        <v>2028</v>
      </c>
      <c r="B635" s="99" t="s">
        <v>1142</v>
      </c>
      <c r="C635" s="98">
        <v>47569.608</v>
      </c>
      <c r="D635" s="98" t="s">
        <v>1190</v>
      </c>
      <c r="E635" s="107">
        <f t="shared" si="72"/>
        <v>-3343.99506582698</v>
      </c>
      <c r="F635" s="109">
        <f t="shared" si="73"/>
        <v>-3344</v>
      </c>
      <c r="G635" s="48">
        <f t="shared" si="75"/>
        <v>6.744480000634212E-3</v>
      </c>
      <c r="I635" s="48">
        <f t="shared" si="70"/>
        <v>6.744480000634212E-3</v>
      </c>
      <c r="Q635" s="100">
        <f t="shared" si="74"/>
        <v>32551.108</v>
      </c>
      <c r="S635" s="53">
        <f t="shared" si="71"/>
        <v>0.1</v>
      </c>
    </row>
    <row r="636" spans="1:32" ht="12.95" customHeight="1" x14ac:dyDescent="0.2">
      <c r="A636" s="4" t="s">
        <v>994</v>
      </c>
      <c r="B636" s="4"/>
      <c r="C636" s="5">
        <v>47569.608</v>
      </c>
      <c r="D636" s="5"/>
      <c r="E636" s="109">
        <f t="shared" si="72"/>
        <v>-3343.99506582698</v>
      </c>
      <c r="F636" s="109">
        <f t="shared" si="73"/>
        <v>-3344</v>
      </c>
      <c r="G636" s="48">
        <f t="shared" si="75"/>
        <v>6.744480000634212E-3</v>
      </c>
      <c r="I636" s="48">
        <f t="shared" si="70"/>
        <v>6.744480000634212E-3</v>
      </c>
      <c r="Q636" s="100">
        <f t="shared" si="74"/>
        <v>32551.108</v>
      </c>
      <c r="S636" s="53">
        <f t="shared" si="71"/>
        <v>0.1</v>
      </c>
      <c r="AA636" s="48" t="s">
        <v>997</v>
      </c>
      <c r="AB636" s="48">
        <v>12</v>
      </c>
      <c r="AD636" s="48" t="s">
        <v>1000</v>
      </c>
      <c r="AF636" s="48" t="s">
        <v>995</v>
      </c>
    </row>
    <row r="637" spans="1:32" ht="12.95" customHeight="1" x14ac:dyDescent="0.2">
      <c r="A637" s="4" t="s">
        <v>1073</v>
      </c>
      <c r="B637" s="4"/>
      <c r="C637" s="5">
        <v>47613.35</v>
      </c>
      <c r="D637" s="5"/>
      <c r="E637" s="109">
        <f t="shared" si="72"/>
        <v>-3311.9939929109396</v>
      </c>
      <c r="F637" s="109">
        <f t="shared" si="73"/>
        <v>-3312</v>
      </c>
      <c r="G637" s="48">
        <f t="shared" si="75"/>
        <v>8.211039996240288E-3</v>
      </c>
      <c r="I637" s="48">
        <f t="shared" si="70"/>
        <v>8.211039996240288E-3</v>
      </c>
      <c r="Q637" s="100">
        <f t="shared" si="74"/>
        <v>32594.85</v>
      </c>
      <c r="S637" s="53">
        <f t="shared" si="71"/>
        <v>0.1</v>
      </c>
      <c r="AA637" s="48" t="s">
        <v>997</v>
      </c>
      <c r="AF637" s="48" t="s">
        <v>1016</v>
      </c>
    </row>
    <row r="638" spans="1:32" ht="12.95" customHeight="1" x14ac:dyDescent="0.2">
      <c r="A638" s="98" t="s">
        <v>196</v>
      </c>
      <c r="B638" s="99" t="s">
        <v>1142</v>
      </c>
      <c r="C638" s="98">
        <v>47613.35</v>
      </c>
      <c r="D638" s="98" t="s">
        <v>1190</v>
      </c>
      <c r="E638" s="107">
        <f t="shared" si="72"/>
        <v>-3311.9939929109396</v>
      </c>
      <c r="F638" s="109">
        <f t="shared" si="73"/>
        <v>-3312</v>
      </c>
      <c r="G638" s="48">
        <f t="shared" si="75"/>
        <v>8.211039996240288E-3</v>
      </c>
      <c r="I638" s="48">
        <f t="shared" si="70"/>
        <v>8.211039996240288E-3</v>
      </c>
      <c r="Q638" s="100">
        <f t="shared" si="74"/>
        <v>32594.85</v>
      </c>
      <c r="S638" s="53">
        <f t="shared" si="71"/>
        <v>0.1</v>
      </c>
    </row>
    <row r="639" spans="1:32" ht="12.95" customHeight="1" x14ac:dyDescent="0.2">
      <c r="A639" s="98" t="s">
        <v>234</v>
      </c>
      <c r="B639" s="99" t="s">
        <v>1142</v>
      </c>
      <c r="C639" s="98">
        <v>47613.351000000002</v>
      </c>
      <c r="D639" s="98" t="s">
        <v>1190</v>
      </c>
      <c r="E639" s="107">
        <f t="shared" si="72"/>
        <v>-3311.9932613240658</v>
      </c>
      <c r="F639" s="109">
        <f t="shared" si="73"/>
        <v>-3312</v>
      </c>
      <c r="G639" s="48">
        <f t="shared" si="75"/>
        <v>9.2110400000819936E-3</v>
      </c>
      <c r="I639" s="48">
        <f t="shared" si="70"/>
        <v>9.2110400000819936E-3</v>
      </c>
      <c r="Q639" s="100">
        <f t="shared" si="74"/>
        <v>32594.851000000002</v>
      </c>
      <c r="S639" s="53">
        <f t="shared" si="71"/>
        <v>0.1</v>
      </c>
    </row>
    <row r="640" spans="1:32" ht="12.95" customHeight="1" x14ac:dyDescent="0.2">
      <c r="A640" s="4" t="s">
        <v>1079</v>
      </c>
      <c r="B640" s="4"/>
      <c r="C640" s="5">
        <v>47613.351000000002</v>
      </c>
      <c r="D640" s="5"/>
      <c r="E640" s="109">
        <f t="shared" si="72"/>
        <v>-3311.9932613240658</v>
      </c>
      <c r="F640" s="109">
        <f t="shared" si="73"/>
        <v>-3312</v>
      </c>
      <c r="G640" s="48">
        <f t="shared" si="75"/>
        <v>9.2110400000819936E-3</v>
      </c>
      <c r="I640" s="48">
        <f t="shared" ref="I640:I703" si="76">G640</f>
        <v>9.2110400000819936E-3</v>
      </c>
      <c r="Q640" s="100">
        <f t="shared" si="74"/>
        <v>32594.851000000002</v>
      </c>
      <c r="S640" s="53">
        <f t="shared" ref="S640:S703" si="77">S$14</f>
        <v>0.1</v>
      </c>
      <c r="AA640" s="48" t="s">
        <v>997</v>
      </c>
      <c r="AB640" s="48">
        <v>8</v>
      </c>
      <c r="AD640" s="48" t="s">
        <v>960</v>
      </c>
      <c r="AF640" s="48" t="s">
        <v>962</v>
      </c>
    </row>
    <row r="641" spans="1:32" ht="12.95" customHeight="1" x14ac:dyDescent="0.2">
      <c r="A641" s="98" t="s">
        <v>249</v>
      </c>
      <c r="B641" s="99" t="s">
        <v>1142</v>
      </c>
      <c r="C641" s="98">
        <v>47613.355000000003</v>
      </c>
      <c r="D641" s="98" t="s">
        <v>1190</v>
      </c>
      <c r="E641" s="107">
        <f t="shared" si="72"/>
        <v>-3311.9903349765805</v>
      </c>
      <c r="F641" s="109">
        <f t="shared" si="73"/>
        <v>-3312</v>
      </c>
      <c r="G641" s="48">
        <f t="shared" si="75"/>
        <v>1.3211040000896901E-2</v>
      </c>
      <c r="I641" s="48">
        <f t="shared" si="76"/>
        <v>1.3211040000896901E-2</v>
      </c>
      <c r="Q641" s="100">
        <f t="shared" si="74"/>
        <v>32594.855000000003</v>
      </c>
      <c r="S641" s="53">
        <f t="shared" si="77"/>
        <v>0.1</v>
      </c>
    </row>
    <row r="642" spans="1:32" ht="12.95" customHeight="1" x14ac:dyDescent="0.2">
      <c r="A642" s="4" t="s">
        <v>1080</v>
      </c>
      <c r="B642" s="4"/>
      <c r="C642" s="5">
        <v>47613.355000000003</v>
      </c>
      <c r="D642" s="5"/>
      <c r="E642" s="109">
        <f t="shared" si="72"/>
        <v>-3311.9903349765805</v>
      </c>
      <c r="F642" s="109">
        <f t="shared" si="73"/>
        <v>-3312</v>
      </c>
      <c r="G642" s="48">
        <f t="shared" si="75"/>
        <v>1.3211040000896901E-2</v>
      </c>
      <c r="I642" s="48">
        <f t="shared" si="76"/>
        <v>1.3211040000896901E-2</v>
      </c>
      <c r="Q642" s="100">
        <f t="shared" si="74"/>
        <v>32594.855000000003</v>
      </c>
      <c r="S642" s="53">
        <f t="shared" si="77"/>
        <v>0.1</v>
      </c>
      <c r="AA642" s="48" t="s">
        <v>997</v>
      </c>
      <c r="AF642" s="48" t="s">
        <v>1016</v>
      </c>
    </row>
    <row r="643" spans="1:32" ht="12.95" customHeight="1" x14ac:dyDescent="0.2">
      <c r="A643" s="98" t="s">
        <v>249</v>
      </c>
      <c r="B643" s="99" t="s">
        <v>1142</v>
      </c>
      <c r="C643" s="98">
        <v>47654.373</v>
      </c>
      <c r="D643" s="98" t="s">
        <v>1190</v>
      </c>
      <c r="E643" s="107">
        <f t="shared" si="72"/>
        <v>-3281.9821046974421</v>
      </c>
      <c r="F643" s="109">
        <f t="shared" si="73"/>
        <v>-3282</v>
      </c>
      <c r="G643" s="48">
        <f t="shared" si="75"/>
        <v>2.4460939996060915E-2</v>
      </c>
      <c r="I643" s="48">
        <f t="shared" si="76"/>
        <v>2.4460939996060915E-2</v>
      </c>
      <c r="Q643" s="100">
        <f t="shared" si="74"/>
        <v>32635.873</v>
      </c>
      <c r="S643" s="53">
        <f t="shared" si="77"/>
        <v>0.1</v>
      </c>
    </row>
    <row r="644" spans="1:32" ht="12.95" customHeight="1" x14ac:dyDescent="0.2">
      <c r="A644" s="4" t="s">
        <v>1080</v>
      </c>
      <c r="B644" s="4"/>
      <c r="C644" s="5">
        <v>47654.373</v>
      </c>
      <c r="D644" s="5"/>
      <c r="E644" s="109">
        <f t="shared" si="72"/>
        <v>-3281.9821046974421</v>
      </c>
      <c r="F644" s="109">
        <f t="shared" si="73"/>
        <v>-3282</v>
      </c>
      <c r="G644" s="48">
        <f t="shared" si="75"/>
        <v>2.4460939996060915E-2</v>
      </c>
      <c r="I644" s="48">
        <f t="shared" si="76"/>
        <v>2.4460939996060915E-2</v>
      </c>
      <c r="Q644" s="100">
        <f t="shared" si="74"/>
        <v>32635.873</v>
      </c>
      <c r="S644" s="53">
        <f t="shared" si="77"/>
        <v>0.1</v>
      </c>
      <c r="AA644" s="48" t="s">
        <v>997</v>
      </c>
      <c r="AF644" s="48" t="s">
        <v>1016</v>
      </c>
    </row>
    <row r="645" spans="1:32" ht="12.95" customHeight="1" x14ac:dyDescent="0.2">
      <c r="A645" s="98" t="s">
        <v>166</v>
      </c>
      <c r="B645" s="99" t="s">
        <v>1142</v>
      </c>
      <c r="C645" s="98">
        <v>47725.442000000003</v>
      </c>
      <c r="D645" s="98" t="s">
        <v>1190</v>
      </c>
      <c r="E645" s="107">
        <f t="shared" si="72"/>
        <v>-3229.9889573546075</v>
      </c>
      <c r="F645" s="109">
        <f t="shared" si="73"/>
        <v>-3230</v>
      </c>
      <c r="G645" s="48">
        <f t="shared" si="75"/>
        <v>1.5094100002897903E-2</v>
      </c>
      <c r="I645" s="48">
        <f t="shared" si="76"/>
        <v>1.5094100002897903E-2</v>
      </c>
      <c r="Q645" s="100">
        <f t="shared" si="74"/>
        <v>32706.942000000003</v>
      </c>
      <c r="S645" s="53">
        <f t="shared" si="77"/>
        <v>0.1</v>
      </c>
    </row>
    <row r="646" spans="1:32" ht="12.95" customHeight="1" x14ac:dyDescent="0.2">
      <c r="A646" s="4" t="s">
        <v>1070</v>
      </c>
      <c r="B646" s="4"/>
      <c r="C646" s="5">
        <v>47725.442000000003</v>
      </c>
      <c r="D646" s="5"/>
      <c r="E646" s="109">
        <f t="shared" si="72"/>
        <v>-3229.9889573546075</v>
      </c>
      <c r="F646" s="109">
        <f t="shared" si="73"/>
        <v>-3230</v>
      </c>
      <c r="G646" s="48">
        <f t="shared" si="75"/>
        <v>1.5094100002897903E-2</v>
      </c>
      <c r="I646" s="48">
        <f t="shared" si="76"/>
        <v>1.5094100002897903E-2</v>
      </c>
      <c r="Q646" s="100">
        <f t="shared" si="74"/>
        <v>32706.942000000003</v>
      </c>
      <c r="S646" s="53">
        <f t="shared" si="77"/>
        <v>0.1</v>
      </c>
      <c r="AA646" s="48" t="s">
        <v>997</v>
      </c>
      <c r="AF646" s="48" t="s">
        <v>1016</v>
      </c>
    </row>
    <row r="647" spans="1:32" ht="12.95" customHeight="1" x14ac:dyDescent="0.2">
      <c r="A647" s="98" t="s">
        <v>258</v>
      </c>
      <c r="B647" s="99" t="s">
        <v>1142</v>
      </c>
      <c r="C647" s="98">
        <v>47744.561000000002</v>
      </c>
      <c r="D647" s="98" t="s">
        <v>1190</v>
      </c>
      <c r="E647" s="107">
        <f t="shared" si="72"/>
        <v>-3216.0017479658791</v>
      </c>
      <c r="F647" s="109">
        <f t="shared" si="73"/>
        <v>-3216</v>
      </c>
      <c r="G647" s="48">
        <f t="shared" si="75"/>
        <v>-2.3892800018074922E-3</v>
      </c>
      <c r="I647" s="48">
        <f t="shared" si="76"/>
        <v>-2.3892800018074922E-3</v>
      </c>
      <c r="Q647" s="100">
        <f t="shared" si="74"/>
        <v>32726.061000000002</v>
      </c>
      <c r="S647" s="53">
        <f t="shared" si="77"/>
        <v>0.1</v>
      </c>
    </row>
    <row r="648" spans="1:32" ht="12.95" customHeight="1" x14ac:dyDescent="0.2">
      <c r="A648" s="4" t="s">
        <v>1081</v>
      </c>
      <c r="B648" s="4"/>
      <c r="C648" s="5">
        <v>47744.561000000002</v>
      </c>
      <c r="D648" s="5"/>
      <c r="E648" s="109">
        <f t="shared" si="72"/>
        <v>-3216.0017479658791</v>
      </c>
      <c r="F648" s="109">
        <f t="shared" si="73"/>
        <v>-3216</v>
      </c>
      <c r="G648" s="48">
        <f t="shared" si="75"/>
        <v>-2.3892800018074922E-3</v>
      </c>
      <c r="I648" s="48">
        <f t="shared" si="76"/>
        <v>-2.3892800018074922E-3</v>
      </c>
      <c r="Q648" s="100">
        <f t="shared" si="74"/>
        <v>32726.061000000002</v>
      </c>
      <c r="S648" s="53">
        <f t="shared" si="77"/>
        <v>0.1</v>
      </c>
      <c r="AA648" s="48" t="s">
        <v>997</v>
      </c>
      <c r="AB648" s="48">
        <v>8</v>
      </c>
      <c r="AD648" s="48" t="s">
        <v>967</v>
      </c>
      <c r="AF648" s="48" t="s">
        <v>962</v>
      </c>
    </row>
    <row r="649" spans="1:32" ht="12.95" customHeight="1" x14ac:dyDescent="0.2">
      <c r="A649" s="98" t="s">
        <v>261</v>
      </c>
      <c r="B649" s="99" t="s">
        <v>1142</v>
      </c>
      <c r="C649" s="98">
        <v>47751.406000000003</v>
      </c>
      <c r="D649" s="98" t="s">
        <v>1190</v>
      </c>
      <c r="E649" s="107">
        <f t="shared" si="72"/>
        <v>-3210.9940358331382</v>
      </c>
      <c r="F649" s="109">
        <f t="shared" si="73"/>
        <v>-3211</v>
      </c>
      <c r="G649" s="48">
        <f t="shared" si="75"/>
        <v>8.1523699991521426E-3</v>
      </c>
      <c r="I649" s="48">
        <f t="shared" si="76"/>
        <v>8.1523699991521426E-3</v>
      </c>
      <c r="Q649" s="100">
        <f t="shared" si="74"/>
        <v>32732.906000000003</v>
      </c>
      <c r="S649" s="53">
        <f t="shared" si="77"/>
        <v>0.1</v>
      </c>
    </row>
    <row r="650" spans="1:32" ht="12.95" customHeight="1" x14ac:dyDescent="0.2">
      <c r="A650" s="98" t="s">
        <v>2028</v>
      </c>
      <c r="B650" s="99" t="s">
        <v>1142</v>
      </c>
      <c r="C650" s="98">
        <v>47789.682999999997</v>
      </c>
      <c r="D650" s="98" t="s">
        <v>1190</v>
      </c>
      <c r="E650" s="107">
        <f t="shared" si="72"/>
        <v>-3182.9910851677105</v>
      </c>
      <c r="F650" s="109">
        <f t="shared" si="73"/>
        <v>-3183</v>
      </c>
      <c r="G650" s="48">
        <f t="shared" si="75"/>
        <v>1.2185609994048718E-2</v>
      </c>
      <c r="I650" s="48">
        <f t="shared" si="76"/>
        <v>1.2185609994048718E-2</v>
      </c>
      <c r="Q650" s="100">
        <f t="shared" si="74"/>
        <v>32771.182999999997</v>
      </c>
      <c r="S650" s="53">
        <f t="shared" si="77"/>
        <v>0.1</v>
      </c>
    </row>
    <row r="651" spans="1:32" ht="12.95" customHeight="1" x14ac:dyDescent="0.2">
      <c r="A651" s="4" t="s">
        <v>994</v>
      </c>
      <c r="B651" s="4"/>
      <c r="C651" s="5">
        <v>47789.682999999997</v>
      </c>
      <c r="D651" s="5"/>
      <c r="E651" s="109">
        <f t="shared" si="72"/>
        <v>-3182.9910851677105</v>
      </c>
      <c r="F651" s="109">
        <f t="shared" si="73"/>
        <v>-3183</v>
      </c>
      <c r="G651" s="48">
        <f t="shared" si="75"/>
        <v>1.2185609994048718E-2</v>
      </c>
      <c r="I651" s="48">
        <f t="shared" si="76"/>
        <v>1.2185609994048718E-2</v>
      </c>
      <c r="Q651" s="100">
        <f t="shared" si="74"/>
        <v>32771.182999999997</v>
      </c>
      <c r="S651" s="53">
        <f t="shared" si="77"/>
        <v>0.1</v>
      </c>
      <c r="AA651" s="48" t="s">
        <v>997</v>
      </c>
      <c r="AB651" s="48">
        <v>14</v>
      </c>
      <c r="AD651" s="48" t="s">
        <v>1000</v>
      </c>
      <c r="AF651" s="48" t="s">
        <v>995</v>
      </c>
    </row>
    <row r="652" spans="1:32" ht="12.95" customHeight="1" x14ac:dyDescent="0.2">
      <c r="A652" s="98" t="s">
        <v>258</v>
      </c>
      <c r="B652" s="99" t="s">
        <v>1142</v>
      </c>
      <c r="C652" s="98">
        <v>47803.347000000002</v>
      </c>
      <c r="D652" s="98" t="s">
        <v>1190</v>
      </c>
      <c r="E652" s="107">
        <f t="shared" si="72"/>
        <v>-3172.9946821608764</v>
      </c>
      <c r="F652" s="109">
        <f t="shared" si="73"/>
        <v>-3173</v>
      </c>
      <c r="G652" s="48">
        <f t="shared" si="75"/>
        <v>7.2689099979470484E-3</v>
      </c>
      <c r="I652" s="48">
        <f t="shared" si="76"/>
        <v>7.2689099979470484E-3</v>
      </c>
      <c r="Q652" s="100">
        <f t="shared" si="74"/>
        <v>32784.847000000002</v>
      </c>
      <c r="S652" s="53">
        <f t="shared" si="77"/>
        <v>0.1</v>
      </c>
    </row>
    <row r="653" spans="1:32" ht="12.95" customHeight="1" x14ac:dyDescent="0.2">
      <c r="A653" s="4" t="s">
        <v>1081</v>
      </c>
      <c r="B653" s="4"/>
      <c r="C653" s="5">
        <v>47803.347000000002</v>
      </c>
      <c r="D653" s="5"/>
      <c r="E653" s="109">
        <f t="shared" si="72"/>
        <v>-3172.9946821608764</v>
      </c>
      <c r="F653" s="109">
        <f t="shared" si="73"/>
        <v>-3173</v>
      </c>
      <c r="G653" s="48">
        <f t="shared" si="75"/>
        <v>7.2689099979470484E-3</v>
      </c>
      <c r="I653" s="48">
        <f t="shared" si="76"/>
        <v>7.2689099979470484E-3</v>
      </c>
      <c r="Q653" s="100">
        <f t="shared" si="74"/>
        <v>32784.847000000002</v>
      </c>
      <c r="S653" s="53">
        <f t="shared" si="77"/>
        <v>0.1</v>
      </c>
      <c r="AA653" s="48" t="s">
        <v>997</v>
      </c>
      <c r="AB653" s="48">
        <v>8</v>
      </c>
      <c r="AD653" s="48" t="s">
        <v>1040</v>
      </c>
      <c r="AF653" s="48" t="s">
        <v>962</v>
      </c>
    </row>
    <row r="654" spans="1:32" ht="12.95" customHeight="1" x14ac:dyDescent="0.2">
      <c r="A654" s="98" t="s">
        <v>269</v>
      </c>
      <c r="B654" s="99" t="s">
        <v>1142</v>
      </c>
      <c r="C654" s="98">
        <v>47818.39</v>
      </c>
      <c r="D654" s="98" t="s">
        <v>1190</v>
      </c>
      <c r="E654" s="107">
        <f t="shared" si="72"/>
        <v>-3161.989420858788</v>
      </c>
      <c r="F654" s="109">
        <f t="shared" si="73"/>
        <v>-3162</v>
      </c>
      <c r="G654" s="48">
        <f t="shared" si="75"/>
        <v>1.4460539998253807E-2</v>
      </c>
      <c r="I654" s="48">
        <f t="shared" si="76"/>
        <v>1.4460539998253807E-2</v>
      </c>
      <c r="Q654" s="100">
        <f t="shared" si="74"/>
        <v>32799.89</v>
      </c>
      <c r="S654" s="53">
        <f t="shared" si="77"/>
        <v>0.1</v>
      </c>
    </row>
    <row r="655" spans="1:32" ht="12.95" customHeight="1" x14ac:dyDescent="0.2">
      <c r="A655" s="4" t="s">
        <v>1082</v>
      </c>
      <c r="B655" s="4"/>
      <c r="C655" s="5">
        <v>47818.39</v>
      </c>
      <c r="D655" s="5"/>
      <c r="E655" s="109">
        <f t="shared" si="72"/>
        <v>-3161.989420858788</v>
      </c>
      <c r="F655" s="109">
        <f t="shared" si="73"/>
        <v>-3162</v>
      </c>
      <c r="G655" s="48">
        <f t="shared" si="75"/>
        <v>1.4460539998253807E-2</v>
      </c>
      <c r="I655" s="48">
        <f t="shared" si="76"/>
        <v>1.4460539998253807E-2</v>
      </c>
      <c r="Q655" s="100">
        <f t="shared" si="74"/>
        <v>32799.89</v>
      </c>
      <c r="S655" s="53">
        <f t="shared" si="77"/>
        <v>0.1</v>
      </c>
      <c r="AA655" s="48" t="s">
        <v>997</v>
      </c>
      <c r="AB655" s="48">
        <v>9</v>
      </c>
      <c r="AD655" s="48" t="s">
        <v>960</v>
      </c>
      <c r="AF655" s="48" t="s">
        <v>962</v>
      </c>
    </row>
    <row r="656" spans="1:32" ht="12.95" customHeight="1" x14ac:dyDescent="0.2">
      <c r="A656" s="98" t="s">
        <v>2028</v>
      </c>
      <c r="B656" s="99" t="s">
        <v>1142</v>
      </c>
      <c r="C656" s="98">
        <v>47856.659</v>
      </c>
      <c r="D656" s="98" t="s">
        <v>1190</v>
      </c>
      <c r="E656" s="107">
        <f t="shared" si="72"/>
        <v>-3133.9923228883245</v>
      </c>
      <c r="F656" s="109">
        <f t="shared" si="73"/>
        <v>-3134</v>
      </c>
      <c r="G656" s="48">
        <f t="shared" si="75"/>
        <v>1.0493779998796526E-2</v>
      </c>
      <c r="I656" s="48">
        <f t="shared" si="76"/>
        <v>1.0493779998796526E-2</v>
      </c>
      <c r="Q656" s="100">
        <f t="shared" si="74"/>
        <v>32838.159</v>
      </c>
      <c r="S656" s="53">
        <f t="shared" si="77"/>
        <v>0.1</v>
      </c>
    </row>
    <row r="657" spans="1:32" ht="12.95" customHeight="1" x14ac:dyDescent="0.2">
      <c r="A657" s="4" t="s">
        <v>994</v>
      </c>
      <c r="B657" s="4"/>
      <c r="C657" s="5">
        <v>47856.659</v>
      </c>
      <c r="D657" s="5"/>
      <c r="E657" s="109">
        <f t="shared" si="72"/>
        <v>-3133.9923228883245</v>
      </c>
      <c r="F657" s="109">
        <f t="shared" si="73"/>
        <v>-3134</v>
      </c>
      <c r="G657" s="48">
        <f t="shared" si="75"/>
        <v>1.0493779998796526E-2</v>
      </c>
      <c r="I657" s="48">
        <f t="shared" si="76"/>
        <v>1.0493779998796526E-2</v>
      </c>
      <c r="Q657" s="100">
        <f t="shared" si="74"/>
        <v>32838.159</v>
      </c>
      <c r="S657" s="53">
        <f t="shared" si="77"/>
        <v>0.1</v>
      </c>
      <c r="AA657" s="48" t="s">
        <v>997</v>
      </c>
      <c r="AB657" s="48">
        <v>13</v>
      </c>
      <c r="AD657" s="48" t="s">
        <v>1077</v>
      </c>
      <c r="AF657" s="48" t="s">
        <v>995</v>
      </c>
    </row>
    <row r="658" spans="1:32" ht="12.95" customHeight="1" x14ac:dyDescent="0.2">
      <c r="A658" s="98" t="s">
        <v>269</v>
      </c>
      <c r="B658" s="99" t="s">
        <v>1142</v>
      </c>
      <c r="C658" s="98">
        <v>47859.387999999999</v>
      </c>
      <c r="D658" s="98" t="s">
        <v>1190</v>
      </c>
      <c r="E658" s="107">
        <f t="shared" si="72"/>
        <v>-3131.9958223170693</v>
      </c>
      <c r="F658" s="109">
        <f t="shared" si="73"/>
        <v>-3132</v>
      </c>
      <c r="G658" s="48">
        <f t="shared" si="75"/>
        <v>5.7104399966192432E-3</v>
      </c>
      <c r="I658" s="48">
        <f t="shared" si="76"/>
        <v>5.7104399966192432E-3</v>
      </c>
      <c r="Q658" s="100">
        <f t="shared" si="74"/>
        <v>32840.887999999999</v>
      </c>
      <c r="S658" s="53">
        <f t="shared" si="77"/>
        <v>0.1</v>
      </c>
    </row>
    <row r="659" spans="1:32" ht="12.95" customHeight="1" x14ac:dyDescent="0.2">
      <c r="A659" s="4" t="s">
        <v>1082</v>
      </c>
      <c r="B659" s="4"/>
      <c r="C659" s="5">
        <v>47859.387999999999</v>
      </c>
      <c r="D659" s="5"/>
      <c r="E659" s="109">
        <f t="shared" si="72"/>
        <v>-3131.9958223170693</v>
      </c>
      <c r="F659" s="109">
        <f t="shared" si="73"/>
        <v>-3132</v>
      </c>
      <c r="G659" s="48">
        <f t="shared" si="75"/>
        <v>5.7104399966192432E-3</v>
      </c>
      <c r="I659" s="48">
        <f t="shared" si="76"/>
        <v>5.7104399966192432E-3</v>
      </c>
      <c r="Q659" s="100">
        <f t="shared" si="74"/>
        <v>32840.887999999999</v>
      </c>
      <c r="S659" s="53">
        <f t="shared" si="77"/>
        <v>0.1</v>
      </c>
      <c r="AA659" s="48" t="s">
        <v>997</v>
      </c>
      <c r="AB659" s="48">
        <v>10</v>
      </c>
      <c r="AD659" s="48" t="s">
        <v>960</v>
      </c>
      <c r="AF659" s="48" t="s">
        <v>962</v>
      </c>
    </row>
    <row r="660" spans="1:32" ht="12.95" customHeight="1" x14ac:dyDescent="0.2">
      <c r="A660" s="98" t="s">
        <v>276</v>
      </c>
      <c r="B660" s="99" t="s">
        <v>1142</v>
      </c>
      <c r="C660" s="98">
        <v>47911.334999999999</v>
      </c>
      <c r="D660" s="98" t="s">
        <v>1190</v>
      </c>
      <c r="E660" s="107">
        <f t="shared" si="72"/>
        <v>-3093.9920791235795</v>
      </c>
      <c r="F660" s="109">
        <f t="shared" si="73"/>
        <v>-3094</v>
      </c>
      <c r="G660" s="48">
        <f t="shared" si="75"/>
        <v>1.082697999663651E-2</v>
      </c>
      <c r="I660" s="48">
        <f t="shared" si="76"/>
        <v>1.082697999663651E-2</v>
      </c>
      <c r="Q660" s="100">
        <f t="shared" si="74"/>
        <v>32892.834999999999</v>
      </c>
      <c r="S660" s="53">
        <f t="shared" si="77"/>
        <v>0.1</v>
      </c>
    </row>
    <row r="661" spans="1:32" ht="12.95" customHeight="1" x14ac:dyDescent="0.2">
      <c r="A661" s="4" t="s">
        <v>1083</v>
      </c>
      <c r="B661" s="4"/>
      <c r="C661" s="5">
        <v>47911.334999999999</v>
      </c>
      <c r="D661" s="5"/>
      <c r="E661" s="109">
        <f t="shared" ref="E661:E724" si="78">+(C661-C$7)/C$8</f>
        <v>-3093.9920791235795</v>
      </c>
      <c r="F661" s="109">
        <f t="shared" ref="F661:F724" si="79">ROUND(2*E661,0)/2</f>
        <v>-3094</v>
      </c>
      <c r="G661" s="48">
        <f t="shared" si="75"/>
        <v>1.082697999663651E-2</v>
      </c>
      <c r="I661" s="48">
        <f t="shared" si="76"/>
        <v>1.082697999663651E-2</v>
      </c>
      <c r="Q661" s="100">
        <f t="shared" ref="Q661:Q724" si="80">+C661-15018.5</f>
        <v>32892.834999999999</v>
      </c>
      <c r="S661" s="53">
        <f t="shared" si="77"/>
        <v>0.1</v>
      </c>
      <c r="AA661" s="48" t="s">
        <v>997</v>
      </c>
      <c r="AB661" s="48">
        <v>8</v>
      </c>
      <c r="AD661" s="48" t="s">
        <v>960</v>
      </c>
      <c r="AF661" s="48" t="s">
        <v>962</v>
      </c>
    </row>
    <row r="662" spans="1:32" ht="12.95" customHeight="1" x14ac:dyDescent="0.2">
      <c r="A662" s="98" t="s">
        <v>276</v>
      </c>
      <c r="B662" s="99" t="s">
        <v>1142</v>
      </c>
      <c r="C662" s="98">
        <v>47967.370999999999</v>
      </c>
      <c r="D662" s="98" t="s">
        <v>1190</v>
      </c>
      <c r="E662" s="107">
        <f t="shared" si="78"/>
        <v>-3052.996877214126</v>
      </c>
      <c r="F662" s="109">
        <f t="shared" si="79"/>
        <v>-3053</v>
      </c>
      <c r="G662" s="48">
        <f t="shared" si="75"/>
        <v>4.2685099979280494E-3</v>
      </c>
      <c r="I662" s="48">
        <f t="shared" si="76"/>
        <v>4.2685099979280494E-3</v>
      </c>
      <c r="Q662" s="100">
        <f t="shared" si="80"/>
        <v>32948.870999999999</v>
      </c>
      <c r="S662" s="53">
        <f t="shared" si="77"/>
        <v>0.1</v>
      </c>
    </row>
    <row r="663" spans="1:32" ht="12.95" customHeight="1" x14ac:dyDescent="0.2">
      <c r="A663" s="4" t="s">
        <v>1083</v>
      </c>
      <c r="B663" s="4"/>
      <c r="C663" s="5">
        <v>47967.370999999999</v>
      </c>
      <c r="D663" s="5"/>
      <c r="E663" s="109">
        <f t="shared" si="78"/>
        <v>-3052.996877214126</v>
      </c>
      <c r="F663" s="109">
        <f t="shared" si="79"/>
        <v>-3053</v>
      </c>
      <c r="G663" s="48">
        <f t="shared" si="75"/>
        <v>4.2685099979280494E-3</v>
      </c>
      <c r="I663" s="48">
        <f t="shared" si="76"/>
        <v>4.2685099979280494E-3</v>
      </c>
      <c r="Q663" s="100">
        <f t="shared" si="80"/>
        <v>32948.870999999999</v>
      </c>
      <c r="S663" s="53">
        <f t="shared" si="77"/>
        <v>0.1</v>
      </c>
      <c r="AA663" s="48" t="s">
        <v>997</v>
      </c>
      <c r="AB663" s="48">
        <v>6</v>
      </c>
      <c r="AD663" s="48" t="s">
        <v>967</v>
      </c>
      <c r="AF663" s="48" t="s">
        <v>962</v>
      </c>
    </row>
    <row r="664" spans="1:32" ht="12.95" customHeight="1" x14ac:dyDescent="0.2">
      <c r="A664" s="98" t="s">
        <v>281</v>
      </c>
      <c r="B664" s="99" t="s">
        <v>1142</v>
      </c>
      <c r="C664" s="98">
        <v>48094.497000000003</v>
      </c>
      <c r="D664" s="98" t="s">
        <v>1190</v>
      </c>
      <c r="E664" s="107">
        <f t="shared" si="78"/>
        <v>-2959.9931646375444</v>
      </c>
      <c r="F664" s="109">
        <f t="shared" si="79"/>
        <v>-2960</v>
      </c>
      <c r="G664" s="48">
        <f t="shared" ref="G664:G727" si="81">+C664-(C$7+F664*C$8)</f>
        <v>9.3431999994209036E-3</v>
      </c>
      <c r="I664" s="48">
        <f t="shared" si="76"/>
        <v>9.3431999994209036E-3</v>
      </c>
      <c r="Q664" s="100">
        <f t="shared" si="80"/>
        <v>33075.997000000003</v>
      </c>
      <c r="S664" s="53">
        <f t="shared" si="77"/>
        <v>0.1</v>
      </c>
    </row>
    <row r="665" spans="1:32" ht="12.95" customHeight="1" x14ac:dyDescent="0.2">
      <c r="A665" s="4" t="s">
        <v>1084</v>
      </c>
      <c r="B665" s="4"/>
      <c r="C665" s="5">
        <v>48094.497000000003</v>
      </c>
      <c r="D665" s="5"/>
      <c r="E665" s="109">
        <f t="shared" si="78"/>
        <v>-2959.9931646375444</v>
      </c>
      <c r="F665" s="109">
        <f t="shared" si="79"/>
        <v>-2960</v>
      </c>
      <c r="G665" s="48">
        <f t="shared" si="81"/>
        <v>9.3431999994209036E-3</v>
      </c>
      <c r="I665" s="48">
        <f t="shared" si="76"/>
        <v>9.3431999994209036E-3</v>
      </c>
      <c r="Q665" s="100">
        <f t="shared" si="80"/>
        <v>33075.997000000003</v>
      </c>
      <c r="S665" s="53">
        <f t="shared" si="77"/>
        <v>0.1</v>
      </c>
      <c r="AA665" s="48" t="s">
        <v>997</v>
      </c>
      <c r="AB665" s="48">
        <v>9</v>
      </c>
      <c r="AD665" s="48" t="s">
        <v>1040</v>
      </c>
      <c r="AF665" s="48" t="s">
        <v>962</v>
      </c>
    </row>
    <row r="666" spans="1:32" ht="12.95" customHeight="1" x14ac:dyDescent="0.2">
      <c r="A666" s="98" t="s">
        <v>249</v>
      </c>
      <c r="B666" s="99" t="s">
        <v>1142</v>
      </c>
      <c r="C666" s="98">
        <v>48131.413999999997</v>
      </c>
      <c r="D666" s="98" t="s">
        <v>1190</v>
      </c>
      <c r="E666" s="107">
        <f t="shared" si="78"/>
        <v>-2932.9851721168247</v>
      </c>
      <c r="F666" s="109">
        <f t="shared" si="79"/>
        <v>-2933</v>
      </c>
      <c r="G666" s="48">
        <f t="shared" si="81"/>
        <v>2.0268109998141881E-2</v>
      </c>
      <c r="I666" s="48">
        <f t="shared" si="76"/>
        <v>2.0268109998141881E-2</v>
      </c>
      <c r="Q666" s="100">
        <f t="shared" si="80"/>
        <v>33112.913999999997</v>
      </c>
      <c r="S666" s="53">
        <f t="shared" si="77"/>
        <v>0.1</v>
      </c>
    </row>
    <row r="667" spans="1:32" ht="12.95" customHeight="1" x14ac:dyDescent="0.2">
      <c r="A667" s="4" t="s">
        <v>1080</v>
      </c>
      <c r="B667" s="4"/>
      <c r="C667" s="5">
        <v>48131.413999999997</v>
      </c>
      <c r="D667" s="5"/>
      <c r="E667" s="109">
        <f t="shared" si="78"/>
        <v>-2932.9851721168247</v>
      </c>
      <c r="F667" s="109">
        <f t="shared" si="79"/>
        <v>-2933</v>
      </c>
      <c r="G667" s="48">
        <f t="shared" si="81"/>
        <v>2.0268109998141881E-2</v>
      </c>
      <c r="I667" s="48">
        <f t="shared" si="76"/>
        <v>2.0268109998141881E-2</v>
      </c>
      <c r="Q667" s="100">
        <f t="shared" si="80"/>
        <v>33112.913999999997</v>
      </c>
      <c r="S667" s="53">
        <f t="shared" si="77"/>
        <v>0.1</v>
      </c>
      <c r="AA667" s="48" t="s">
        <v>997</v>
      </c>
      <c r="AF667" s="48" t="s">
        <v>1016</v>
      </c>
    </row>
    <row r="668" spans="1:32" ht="12.95" customHeight="1" x14ac:dyDescent="0.2">
      <c r="A668" s="98" t="s">
        <v>281</v>
      </c>
      <c r="B668" s="99" t="s">
        <v>1142</v>
      </c>
      <c r="C668" s="98">
        <v>48146.442000000003</v>
      </c>
      <c r="D668" s="98" t="s">
        <v>1190</v>
      </c>
      <c r="E668" s="107">
        <f t="shared" si="78"/>
        <v>-2921.9908846177973</v>
      </c>
      <c r="F668" s="109">
        <f t="shared" si="79"/>
        <v>-2922</v>
      </c>
      <c r="G668" s="48">
        <f t="shared" si="81"/>
        <v>1.2459739999030717E-2</v>
      </c>
      <c r="I668" s="48">
        <f t="shared" si="76"/>
        <v>1.2459739999030717E-2</v>
      </c>
      <c r="Q668" s="100">
        <f t="shared" si="80"/>
        <v>33127.942000000003</v>
      </c>
      <c r="S668" s="53">
        <f t="shared" si="77"/>
        <v>0.1</v>
      </c>
    </row>
    <row r="669" spans="1:32" ht="12.95" customHeight="1" x14ac:dyDescent="0.2">
      <c r="A669" s="4" t="s">
        <v>1084</v>
      </c>
      <c r="B669" s="4"/>
      <c r="C669" s="5">
        <v>48146.442000000003</v>
      </c>
      <c r="D669" s="5"/>
      <c r="E669" s="109">
        <f t="shared" si="78"/>
        <v>-2921.9908846177973</v>
      </c>
      <c r="F669" s="109">
        <f t="shared" si="79"/>
        <v>-2922</v>
      </c>
      <c r="G669" s="48">
        <f t="shared" si="81"/>
        <v>1.2459739999030717E-2</v>
      </c>
      <c r="I669" s="48">
        <f t="shared" si="76"/>
        <v>1.2459739999030717E-2</v>
      </c>
      <c r="Q669" s="100">
        <f t="shared" si="80"/>
        <v>33127.942000000003</v>
      </c>
      <c r="S669" s="53">
        <f t="shared" si="77"/>
        <v>0.1</v>
      </c>
      <c r="AA669" s="48" t="s">
        <v>997</v>
      </c>
      <c r="AB669" s="48">
        <v>8</v>
      </c>
      <c r="AD669" s="48" t="s">
        <v>960</v>
      </c>
      <c r="AF669" s="48" t="s">
        <v>962</v>
      </c>
    </row>
    <row r="670" spans="1:32" ht="12.95" customHeight="1" x14ac:dyDescent="0.2">
      <c r="A670" s="98" t="s">
        <v>2028</v>
      </c>
      <c r="B670" s="99" t="s">
        <v>1142</v>
      </c>
      <c r="C670" s="98">
        <v>48154.644999999997</v>
      </c>
      <c r="D670" s="98" t="s">
        <v>1190</v>
      </c>
      <c r="E670" s="107">
        <f t="shared" si="78"/>
        <v>-2915.989677514096</v>
      </c>
      <c r="F670" s="109">
        <f t="shared" si="79"/>
        <v>-2916</v>
      </c>
      <c r="G670" s="48">
        <f t="shared" si="81"/>
        <v>1.4109719995758496E-2</v>
      </c>
      <c r="I670" s="48">
        <f t="shared" si="76"/>
        <v>1.4109719995758496E-2</v>
      </c>
      <c r="Q670" s="100">
        <f t="shared" si="80"/>
        <v>33136.144999999997</v>
      </c>
      <c r="S670" s="53">
        <f t="shared" si="77"/>
        <v>0.1</v>
      </c>
    </row>
    <row r="671" spans="1:32" ht="12.95" customHeight="1" x14ac:dyDescent="0.2">
      <c r="A671" s="4" t="s">
        <v>994</v>
      </c>
      <c r="B671" s="4"/>
      <c r="C671" s="5">
        <v>48154.644999999997</v>
      </c>
      <c r="D671" s="5"/>
      <c r="E671" s="109">
        <f t="shared" si="78"/>
        <v>-2915.989677514096</v>
      </c>
      <c r="F671" s="109">
        <f t="shared" si="79"/>
        <v>-2916</v>
      </c>
      <c r="G671" s="48">
        <f t="shared" si="81"/>
        <v>1.4109719995758496E-2</v>
      </c>
      <c r="I671" s="48">
        <f t="shared" si="76"/>
        <v>1.4109719995758496E-2</v>
      </c>
      <c r="Q671" s="100">
        <f t="shared" si="80"/>
        <v>33136.144999999997</v>
      </c>
      <c r="S671" s="53">
        <f t="shared" si="77"/>
        <v>0.1</v>
      </c>
      <c r="AA671" s="48" t="s">
        <v>997</v>
      </c>
      <c r="AB671" s="48">
        <v>17</v>
      </c>
      <c r="AD671" s="48" t="s">
        <v>998</v>
      </c>
      <c r="AF671" s="48" t="s">
        <v>995</v>
      </c>
    </row>
    <row r="672" spans="1:32" ht="12.95" customHeight="1" x14ac:dyDescent="0.2">
      <c r="A672" s="98" t="s">
        <v>2028</v>
      </c>
      <c r="B672" s="99" t="s">
        <v>1142</v>
      </c>
      <c r="C672" s="98">
        <v>48158.743000000002</v>
      </c>
      <c r="D672" s="98" t="s">
        <v>1190</v>
      </c>
      <c r="E672" s="107">
        <f t="shared" si="78"/>
        <v>-2912.9916345162883</v>
      </c>
      <c r="F672" s="109">
        <f t="shared" si="79"/>
        <v>-2913</v>
      </c>
      <c r="G672" s="48">
        <f t="shared" si="81"/>
        <v>1.1434710002504289E-2</v>
      </c>
      <c r="I672" s="48">
        <f t="shared" si="76"/>
        <v>1.1434710002504289E-2</v>
      </c>
      <c r="Q672" s="100">
        <f t="shared" si="80"/>
        <v>33140.243000000002</v>
      </c>
      <c r="S672" s="53">
        <f t="shared" si="77"/>
        <v>0.1</v>
      </c>
    </row>
    <row r="673" spans="1:32" ht="12.95" customHeight="1" x14ac:dyDescent="0.2">
      <c r="A673" s="4" t="s">
        <v>994</v>
      </c>
      <c r="B673" s="4"/>
      <c r="C673" s="5">
        <v>48158.743000000002</v>
      </c>
      <c r="D673" s="5"/>
      <c r="E673" s="109">
        <f t="shared" si="78"/>
        <v>-2912.9916345162883</v>
      </c>
      <c r="F673" s="109">
        <f t="shared" si="79"/>
        <v>-2913</v>
      </c>
      <c r="G673" s="48">
        <f t="shared" si="81"/>
        <v>1.1434710002504289E-2</v>
      </c>
      <c r="I673" s="48">
        <f t="shared" si="76"/>
        <v>1.1434710002504289E-2</v>
      </c>
      <c r="Q673" s="100">
        <f t="shared" si="80"/>
        <v>33140.243000000002</v>
      </c>
      <c r="S673" s="53">
        <f t="shared" si="77"/>
        <v>0.1</v>
      </c>
      <c r="AA673" s="48" t="s">
        <v>997</v>
      </c>
      <c r="AB673" s="48">
        <v>12</v>
      </c>
      <c r="AD673" s="48" t="s">
        <v>1000</v>
      </c>
      <c r="AF673" s="48" t="s">
        <v>995</v>
      </c>
    </row>
    <row r="674" spans="1:32" ht="12.95" customHeight="1" x14ac:dyDescent="0.2">
      <c r="A674" s="98" t="s">
        <v>281</v>
      </c>
      <c r="B674" s="99" t="s">
        <v>1142</v>
      </c>
      <c r="C674" s="98">
        <v>48187.445</v>
      </c>
      <c r="D674" s="98" t="s">
        <v>1190</v>
      </c>
      <c r="E674" s="107">
        <f t="shared" si="78"/>
        <v>-2891.9936281417249</v>
      </c>
      <c r="F674" s="109">
        <f t="shared" si="79"/>
        <v>-2892</v>
      </c>
      <c r="G674" s="48">
        <f t="shared" si="81"/>
        <v>8.7096400020527653E-3</v>
      </c>
      <c r="I674" s="48">
        <f t="shared" si="76"/>
        <v>8.7096400020527653E-3</v>
      </c>
      <c r="Q674" s="100">
        <f t="shared" si="80"/>
        <v>33168.945</v>
      </c>
      <c r="S674" s="53">
        <f t="shared" si="77"/>
        <v>0.1</v>
      </c>
    </row>
    <row r="675" spans="1:32" ht="12.95" customHeight="1" x14ac:dyDescent="0.2">
      <c r="A675" s="4" t="s">
        <v>1084</v>
      </c>
      <c r="B675" s="4"/>
      <c r="C675" s="5">
        <v>48187.445</v>
      </c>
      <c r="D675" s="5"/>
      <c r="E675" s="109">
        <f t="shared" si="78"/>
        <v>-2891.9936281417249</v>
      </c>
      <c r="F675" s="109">
        <f t="shared" si="79"/>
        <v>-2892</v>
      </c>
      <c r="G675" s="48">
        <f t="shared" si="81"/>
        <v>8.7096400020527653E-3</v>
      </c>
      <c r="I675" s="48">
        <f t="shared" si="76"/>
        <v>8.7096400020527653E-3</v>
      </c>
      <c r="Q675" s="100">
        <f t="shared" si="80"/>
        <v>33168.945</v>
      </c>
      <c r="S675" s="53">
        <f t="shared" si="77"/>
        <v>0.1</v>
      </c>
      <c r="AA675" s="48" t="s">
        <v>997</v>
      </c>
      <c r="AB675" s="48">
        <v>6</v>
      </c>
      <c r="AD675" s="48" t="s">
        <v>967</v>
      </c>
      <c r="AF675" s="48" t="s">
        <v>962</v>
      </c>
    </row>
    <row r="676" spans="1:32" ht="12.95" customHeight="1" x14ac:dyDescent="0.2">
      <c r="A676" s="98" t="s">
        <v>2028</v>
      </c>
      <c r="B676" s="99" t="s">
        <v>1142</v>
      </c>
      <c r="C676" s="98">
        <v>48191.542999999998</v>
      </c>
      <c r="D676" s="98" t="s">
        <v>1190</v>
      </c>
      <c r="E676" s="107">
        <f t="shared" si="78"/>
        <v>-2888.9955851439222</v>
      </c>
      <c r="F676" s="109">
        <f t="shared" si="79"/>
        <v>-2889</v>
      </c>
      <c r="G676" s="48">
        <f t="shared" si="81"/>
        <v>6.034629994246643E-3</v>
      </c>
      <c r="I676" s="48">
        <f t="shared" si="76"/>
        <v>6.034629994246643E-3</v>
      </c>
      <c r="Q676" s="100">
        <f t="shared" si="80"/>
        <v>33173.042999999998</v>
      </c>
      <c r="S676" s="53">
        <f t="shared" si="77"/>
        <v>0.1</v>
      </c>
    </row>
    <row r="677" spans="1:32" ht="12.95" customHeight="1" x14ac:dyDescent="0.2">
      <c r="A677" s="4" t="s">
        <v>994</v>
      </c>
      <c r="B677" s="4"/>
      <c r="C677" s="5">
        <v>48191.542999999998</v>
      </c>
      <c r="D677" s="5"/>
      <c r="E677" s="109">
        <f t="shared" si="78"/>
        <v>-2888.9955851439222</v>
      </c>
      <c r="F677" s="109">
        <f t="shared" si="79"/>
        <v>-2889</v>
      </c>
      <c r="G677" s="48">
        <f t="shared" si="81"/>
        <v>6.034629994246643E-3</v>
      </c>
      <c r="I677" s="48">
        <f t="shared" si="76"/>
        <v>6.034629994246643E-3</v>
      </c>
      <c r="Q677" s="100">
        <f t="shared" si="80"/>
        <v>33173.042999999998</v>
      </c>
      <c r="S677" s="53">
        <f t="shared" si="77"/>
        <v>0.1</v>
      </c>
      <c r="AA677" s="48" t="s">
        <v>997</v>
      </c>
      <c r="AB677" s="48">
        <v>10</v>
      </c>
      <c r="AD677" s="48" t="s">
        <v>1000</v>
      </c>
      <c r="AF677" s="48" t="s">
        <v>995</v>
      </c>
    </row>
    <row r="678" spans="1:32" ht="12.95" customHeight="1" x14ac:dyDescent="0.2">
      <c r="A678" s="98" t="s">
        <v>2028</v>
      </c>
      <c r="B678" s="99" t="s">
        <v>1142</v>
      </c>
      <c r="C678" s="98">
        <v>48236.650999999998</v>
      </c>
      <c r="D678" s="98" t="s">
        <v>1190</v>
      </c>
      <c r="E678" s="107">
        <f t="shared" si="78"/>
        <v>-2855.9951645619458</v>
      </c>
      <c r="F678" s="109">
        <f t="shared" si="79"/>
        <v>-2856</v>
      </c>
      <c r="G678" s="48">
        <f t="shared" si="81"/>
        <v>6.6095199945266359E-3</v>
      </c>
      <c r="I678" s="48">
        <f t="shared" si="76"/>
        <v>6.6095199945266359E-3</v>
      </c>
      <c r="Q678" s="100">
        <f t="shared" si="80"/>
        <v>33218.150999999998</v>
      </c>
      <c r="S678" s="53">
        <f t="shared" si="77"/>
        <v>0.1</v>
      </c>
    </row>
    <row r="679" spans="1:32" ht="12.95" customHeight="1" x14ac:dyDescent="0.2">
      <c r="A679" s="4" t="s">
        <v>994</v>
      </c>
      <c r="B679" s="4"/>
      <c r="C679" s="5">
        <v>48236.650999999998</v>
      </c>
      <c r="D679" s="5"/>
      <c r="E679" s="109">
        <f t="shared" si="78"/>
        <v>-2855.9951645619458</v>
      </c>
      <c r="F679" s="109">
        <f t="shared" si="79"/>
        <v>-2856</v>
      </c>
      <c r="G679" s="48">
        <f t="shared" si="81"/>
        <v>6.6095199945266359E-3</v>
      </c>
      <c r="I679" s="48">
        <f t="shared" si="76"/>
        <v>6.6095199945266359E-3</v>
      </c>
      <c r="Q679" s="100">
        <f t="shared" si="80"/>
        <v>33218.150999999998</v>
      </c>
      <c r="S679" s="53">
        <f t="shared" si="77"/>
        <v>0.1</v>
      </c>
      <c r="AA679" s="48" t="s">
        <v>997</v>
      </c>
      <c r="AB679" s="48">
        <v>15</v>
      </c>
      <c r="AD679" s="48" t="s">
        <v>1000</v>
      </c>
      <c r="AF679" s="48" t="s">
        <v>995</v>
      </c>
    </row>
    <row r="680" spans="1:32" ht="12.95" customHeight="1" x14ac:dyDescent="0.2">
      <c r="A680" s="98" t="s">
        <v>2028</v>
      </c>
      <c r="B680" s="99" t="s">
        <v>1142</v>
      </c>
      <c r="C680" s="98">
        <v>48251.692999999999</v>
      </c>
      <c r="D680" s="98" t="s">
        <v>1190</v>
      </c>
      <c r="E680" s="107">
        <f t="shared" si="78"/>
        <v>-2844.9906348467262</v>
      </c>
      <c r="F680" s="109">
        <f t="shared" si="79"/>
        <v>-2845</v>
      </c>
      <c r="G680" s="48">
        <f t="shared" si="81"/>
        <v>1.2801149998267647E-2</v>
      </c>
      <c r="I680" s="48">
        <f t="shared" si="76"/>
        <v>1.2801149998267647E-2</v>
      </c>
      <c r="Q680" s="100">
        <f t="shared" si="80"/>
        <v>33233.192999999999</v>
      </c>
      <c r="S680" s="53">
        <f t="shared" si="77"/>
        <v>0.1</v>
      </c>
    </row>
    <row r="681" spans="1:32" ht="12.95" customHeight="1" x14ac:dyDescent="0.2">
      <c r="A681" s="4" t="s">
        <v>994</v>
      </c>
      <c r="B681" s="4"/>
      <c r="C681" s="5">
        <v>48251.692999999999</v>
      </c>
      <c r="D681" s="5"/>
      <c r="E681" s="109">
        <f t="shared" si="78"/>
        <v>-2844.9906348467262</v>
      </c>
      <c r="F681" s="109">
        <f t="shared" si="79"/>
        <v>-2845</v>
      </c>
      <c r="G681" s="48">
        <f t="shared" si="81"/>
        <v>1.2801149998267647E-2</v>
      </c>
      <c r="I681" s="48">
        <f t="shared" si="76"/>
        <v>1.2801149998267647E-2</v>
      </c>
      <c r="Q681" s="100">
        <f t="shared" si="80"/>
        <v>33233.192999999999</v>
      </c>
      <c r="S681" s="53">
        <f t="shared" si="77"/>
        <v>0.1</v>
      </c>
      <c r="AA681" s="48" t="s">
        <v>997</v>
      </c>
      <c r="AB681" s="48">
        <v>21</v>
      </c>
      <c r="AD681" s="48" t="s">
        <v>998</v>
      </c>
      <c r="AF681" s="48" t="s">
        <v>995</v>
      </c>
    </row>
    <row r="682" spans="1:32" ht="12.95" customHeight="1" x14ac:dyDescent="0.2">
      <c r="A682" s="98" t="s">
        <v>303</v>
      </c>
      <c r="B682" s="99" t="s">
        <v>1142</v>
      </c>
      <c r="C682" s="98">
        <v>48265.360999999997</v>
      </c>
      <c r="D682" s="98" t="s">
        <v>1190</v>
      </c>
      <c r="E682" s="107">
        <f t="shared" si="78"/>
        <v>-2834.9913054924123</v>
      </c>
      <c r="F682" s="109">
        <f t="shared" si="79"/>
        <v>-2835</v>
      </c>
      <c r="G682" s="48">
        <f t="shared" si="81"/>
        <v>1.1884449995704927E-2</v>
      </c>
      <c r="I682" s="48">
        <f t="shared" si="76"/>
        <v>1.1884449995704927E-2</v>
      </c>
      <c r="Q682" s="100">
        <f t="shared" si="80"/>
        <v>33246.860999999997</v>
      </c>
      <c r="S682" s="53">
        <f t="shared" si="77"/>
        <v>0.1</v>
      </c>
    </row>
    <row r="683" spans="1:32" ht="12.95" customHeight="1" x14ac:dyDescent="0.2">
      <c r="A683" s="4" t="s">
        <v>1085</v>
      </c>
      <c r="B683" s="4"/>
      <c r="C683" s="5">
        <v>48265.360999999997</v>
      </c>
      <c r="D683" s="5"/>
      <c r="E683" s="109">
        <f t="shared" si="78"/>
        <v>-2834.9913054924123</v>
      </c>
      <c r="F683" s="109">
        <f t="shared" si="79"/>
        <v>-2835</v>
      </c>
      <c r="G683" s="48">
        <f t="shared" si="81"/>
        <v>1.1884449995704927E-2</v>
      </c>
      <c r="I683" s="48">
        <f t="shared" si="76"/>
        <v>1.1884449995704927E-2</v>
      </c>
      <c r="Q683" s="100">
        <f t="shared" si="80"/>
        <v>33246.860999999997</v>
      </c>
      <c r="S683" s="53">
        <f t="shared" si="77"/>
        <v>0.1</v>
      </c>
      <c r="AA683" s="48" t="s">
        <v>997</v>
      </c>
      <c r="AB683" s="48">
        <v>7</v>
      </c>
      <c r="AD683" s="48" t="s">
        <v>960</v>
      </c>
      <c r="AF683" s="48" t="s">
        <v>962</v>
      </c>
    </row>
    <row r="684" spans="1:32" ht="12.95" customHeight="1" x14ac:dyDescent="0.2">
      <c r="A684" s="4" t="s">
        <v>1086</v>
      </c>
      <c r="B684" s="4"/>
      <c r="C684" s="5">
        <v>48306.358999999997</v>
      </c>
      <c r="D684" s="5"/>
      <c r="E684" s="109">
        <f t="shared" si="78"/>
        <v>-2804.9977069506936</v>
      </c>
      <c r="F684" s="109">
        <f t="shared" si="79"/>
        <v>-2805</v>
      </c>
      <c r="G684" s="48">
        <f t="shared" si="81"/>
        <v>3.1343499940703623E-3</v>
      </c>
      <c r="I684" s="48">
        <f t="shared" si="76"/>
        <v>3.1343499940703623E-3</v>
      </c>
      <c r="Q684" s="100">
        <f t="shared" si="80"/>
        <v>33287.858999999997</v>
      </c>
      <c r="S684" s="53">
        <f t="shared" si="77"/>
        <v>0.1</v>
      </c>
      <c r="AA684" s="48" t="s">
        <v>997</v>
      </c>
      <c r="AF684" s="48" t="s">
        <v>1016</v>
      </c>
    </row>
    <row r="685" spans="1:32" ht="12.95" customHeight="1" x14ac:dyDescent="0.2">
      <c r="A685" s="98" t="s">
        <v>307</v>
      </c>
      <c r="B685" s="99" t="s">
        <v>1142</v>
      </c>
      <c r="C685" s="98">
        <v>48306.358999999997</v>
      </c>
      <c r="D685" s="98" t="s">
        <v>1190</v>
      </c>
      <c r="E685" s="107">
        <f t="shared" si="78"/>
        <v>-2804.9977069506936</v>
      </c>
      <c r="F685" s="109">
        <f t="shared" si="79"/>
        <v>-2805</v>
      </c>
      <c r="G685" s="48">
        <f t="shared" si="81"/>
        <v>3.1343499940703623E-3</v>
      </c>
      <c r="I685" s="48">
        <f t="shared" si="76"/>
        <v>3.1343499940703623E-3</v>
      </c>
      <c r="Q685" s="100">
        <f t="shared" si="80"/>
        <v>33287.858999999997</v>
      </c>
      <c r="S685" s="53">
        <f t="shared" si="77"/>
        <v>0.1</v>
      </c>
    </row>
    <row r="686" spans="1:32" ht="12.95" customHeight="1" x14ac:dyDescent="0.2">
      <c r="A686" s="98" t="s">
        <v>303</v>
      </c>
      <c r="B686" s="99" t="s">
        <v>1142</v>
      </c>
      <c r="C686" s="98">
        <v>48332.336000000003</v>
      </c>
      <c r="D686" s="98" t="s">
        <v>1190</v>
      </c>
      <c r="E686" s="107">
        <f t="shared" si="78"/>
        <v>-2785.9932747998955</v>
      </c>
      <c r="F686" s="109">
        <f t="shared" si="79"/>
        <v>-2786</v>
      </c>
      <c r="G686" s="48">
        <f t="shared" si="81"/>
        <v>9.1926200038869865E-3</v>
      </c>
      <c r="I686" s="48">
        <f t="shared" si="76"/>
        <v>9.1926200038869865E-3</v>
      </c>
      <c r="Q686" s="100">
        <f t="shared" si="80"/>
        <v>33313.836000000003</v>
      </c>
      <c r="S686" s="53">
        <f t="shared" si="77"/>
        <v>0.1</v>
      </c>
    </row>
    <row r="687" spans="1:32" ht="12.95" customHeight="1" x14ac:dyDescent="0.2">
      <c r="A687" s="98" t="s">
        <v>303</v>
      </c>
      <c r="B687" s="99" t="s">
        <v>1142</v>
      </c>
      <c r="C687" s="98">
        <v>48332.336000000003</v>
      </c>
      <c r="D687" s="98" t="s">
        <v>1190</v>
      </c>
      <c r="E687" s="107">
        <f t="shared" si="78"/>
        <v>-2785.9932747998955</v>
      </c>
      <c r="F687" s="109">
        <f t="shared" si="79"/>
        <v>-2786</v>
      </c>
      <c r="G687" s="48">
        <f t="shared" si="81"/>
        <v>9.1926200038869865E-3</v>
      </c>
      <c r="I687" s="48">
        <f t="shared" si="76"/>
        <v>9.1926200038869865E-3</v>
      </c>
      <c r="Q687" s="100">
        <f t="shared" si="80"/>
        <v>33313.836000000003</v>
      </c>
      <c r="S687" s="53">
        <f t="shared" si="77"/>
        <v>0.1</v>
      </c>
    </row>
    <row r="688" spans="1:32" ht="12.95" customHeight="1" x14ac:dyDescent="0.2">
      <c r="A688" s="4" t="s">
        <v>1085</v>
      </c>
      <c r="B688" s="4"/>
      <c r="C688" s="5">
        <v>48332.336000000003</v>
      </c>
      <c r="D688" s="5">
        <v>6.0000000000000001E-3</v>
      </c>
      <c r="E688" s="109">
        <f t="shared" si="78"/>
        <v>-2785.9932747998955</v>
      </c>
      <c r="F688" s="109">
        <f t="shared" si="79"/>
        <v>-2786</v>
      </c>
      <c r="G688" s="48">
        <f t="shared" si="81"/>
        <v>9.1926200038869865E-3</v>
      </c>
      <c r="I688" s="48">
        <f t="shared" si="76"/>
        <v>9.1926200038869865E-3</v>
      </c>
      <c r="Q688" s="100">
        <f t="shared" si="80"/>
        <v>33313.836000000003</v>
      </c>
      <c r="S688" s="53">
        <f t="shared" si="77"/>
        <v>0.1</v>
      </c>
      <c r="AA688" s="48" t="s">
        <v>997</v>
      </c>
      <c r="AB688" s="48">
        <v>6</v>
      </c>
      <c r="AD688" s="48" t="s">
        <v>967</v>
      </c>
      <c r="AF688" s="48" t="s">
        <v>962</v>
      </c>
    </row>
    <row r="689" spans="1:32" ht="12.95" customHeight="1" x14ac:dyDescent="0.2">
      <c r="A689" s="98" t="s">
        <v>312</v>
      </c>
      <c r="B689" s="99" t="s">
        <v>1142</v>
      </c>
      <c r="C689" s="98">
        <v>48433.482000000004</v>
      </c>
      <c r="D689" s="98" t="s">
        <v>1190</v>
      </c>
      <c r="E689" s="107">
        <f t="shared" si="78"/>
        <v>-2711.996189134723</v>
      </c>
      <c r="F689" s="109">
        <f t="shared" si="79"/>
        <v>-2712</v>
      </c>
      <c r="G689" s="48">
        <f t="shared" si="81"/>
        <v>5.2090400058659725E-3</v>
      </c>
      <c r="I689" s="48">
        <f t="shared" si="76"/>
        <v>5.2090400058659725E-3</v>
      </c>
      <c r="Q689" s="100">
        <f t="shared" si="80"/>
        <v>33414.982000000004</v>
      </c>
      <c r="S689" s="53">
        <f t="shared" si="77"/>
        <v>0.1</v>
      </c>
    </row>
    <row r="690" spans="1:32" ht="12.95" customHeight="1" x14ac:dyDescent="0.2">
      <c r="A690" s="4" t="s">
        <v>1087</v>
      </c>
      <c r="B690" s="4"/>
      <c r="C690" s="5">
        <v>48433.482000000004</v>
      </c>
      <c r="D690" s="5">
        <v>5.0000000000000001E-3</v>
      </c>
      <c r="E690" s="109">
        <f t="shared" si="78"/>
        <v>-2711.996189134723</v>
      </c>
      <c r="F690" s="109">
        <f t="shared" si="79"/>
        <v>-2712</v>
      </c>
      <c r="G690" s="48">
        <f t="shared" si="81"/>
        <v>5.2090400058659725E-3</v>
      </c>
      <c r="I690" s="48">
        <f t="shared" si="76"/>
        <v>5.2090400058659725E-3</v>
      </c>
      <c r="Q690" s="100">
        <f t="shared" si="80"/>
        <v>33414.982000000004</v>
      </c>
      <c r="S690" s="53">
        <f t="shared" si="77"/>
        <v>0.1</v>
      </c>
      <c r="AA690" s="48" t="s">
        <v>997</v>
      </c>
      <c r="AB690" s="48">
        <v>6</v>
      </c>
      <c r="AD690" s="48" t="s">
        <v>967</v>
      </c>
      <c r="AF690" s="48" t="s">
        <v>962</v>
      </c>
    </row>
    <row r="691" spans="1:32" ht="12.95" customHeight="1" x14ac:dyDescent="0.2">
      <c r="A691" s="98" t="s">
        <v>2028</v>
      </c>
      <c r="B691" s="99" t="s">
        <v>1142</v>
      </c>
      <c r="C691" s="98">
        <v>48471.758999999998</v>
      </c>
      <c r="D691" s="98" t="s">
        <v>1190</v>
      </c>
      <c r="E691" s="107">
        <f t="shared" si="78"/>
        <v>-2683.9932384692947</v>
      </c>
      <c r="F691" s="109">
        <f t="shared" si="79"/>
        <v>-2684</v>
      </c>
      <c r="G691" s="48">
        <f t="shared" si="81"/>
        <v>9.2422800007625483E-3</v>
      </c>
      <c r="I691" s="48">
        <f t="shared" si="76"/>
        <v>9.2422800007625483E-3</v>
      </c>
      <c r="Q691" s="100">
        <f t="shared" si="80"/>
        <v>33453.258999999998</v>
      </c>
      <c r="S691" s="53">
        <f t="shared" si="77"/>
        <v>0.1</v>
      </c>
    </row>
    <row r="692" spans="1:32" ht="12.95" customHeight="1" x14ac:dyDescent="0.2">
      <c r="A692" s="4" t="s">
        <v>994</v>
      </c>
      <c r="B692" s="4"/>
      <c r="C692" s="5">
        <v>48471.758999999998</v>
      </c>
      <c r="D692" s="5"/>
      <c r="E692" s="109">
        <f t="shared" si="78"/>
        <v>-2683.9932384692947</v>
      </c>
      <c r="F692" s="109">
        <f t="shared" si="79"/>
        <v>-2684</v>
      </c>
      <c r="G692" s="48">
        <f t="shared" si="81"/>
        <v>9.2422800007625483E-3</v>
      </c>
      <c r="I692" s="48">
        <f t="shared" si="76"/>
        <v>9.2422800007625483E-3</v>
      </c>
      <c r="Q692" s="100">
        <f t="shared" si="80"/>
        <v>33453.258999999998</v>
      </c>
      <c r="S692" s="53">
        <f t="shared" si="77"/>
        <v>0.1</v>
      </c>
      <c r="AA692" s="48" t="s">
        <v>997</v>
      </c>
      <c r="AB692" s="48">
        <v>14</v>
      </c>
      <c r="AD692" s="48" t="s">
        <v>1000</v>
      </c>
      <c r="AF692" s="48" t="s">
        <v>995</v>
      </c>
    </row>
    <row r="693" spans="1:32" ht="12.95" customHeight="1" x14ac:dyDescent="0.2">
      <c r="A693" s="98" t="s">
        <v>2028</v>
      </c>
      <c r="B693" s="99" t="s">
        <v>1142</v>
      </c>
      <c r="C693" s="98">
        <v>48482.694000000003</v>
      </c>
      <c r="D693" s="98" t="s">
        <v>1190</v>
      </c>
      <c r="E693" s="107">
        <f t="shared" si="78"/>
        <v>-2675.9933360337163</v>
      </c>
      <c r="F693" s="109">
        <f t="shared" si="79"/>
        <v>-2676</v>
      </c>
      <c r="G693" s="48">
        <f t="shared" si="81"/>
        <v>9.1089199995622039E-3</v>
      </c>
      <c r="I693" s="48">
        <f t="shared" si="76"/>
        <v>9.1089199995622039E-3</v>
      </c>
      <c r="Q693" s="100">
        <f t="shared" si="80"/>
        <v>33464.194000000003</v>
      </c>
      <c r="S693" s="53">
        <f t="shared" si="77"/>
        <v>0.1</v>
      </c>
    </row>
    <row r="694" spans="1:32" ht="12.95" customHeight="1" x14ac:dyDescent="0.2">
      <c r="A694" s="4" t="s">
        <v>994</v>
      </c>
      <c r="B694" s="4"/>
      <c r="C694" s="5">
        <v>48482.694000000003</v>
      </c>
      <c r="D694" s="5"/>
      <c r="E694" s="109">
        <f t="shared" si="78"/>
        <v>-2675.9933360337163</v>
      </c>
      <c r="F694" s="109">
        <f t="shared" si="79"/>
        <v>-2676</v>
      </c>
      <c r="G694" s="48">
        <f t="shared" si="81"/>
        <v>9.1089199995622039E-3</v>
      </c>
      <c r="I694" s="48">
        <f t="shared" si="76"/>
        <v>9.1089199995622039E-3</v>
      </c>
      <c r="Q694" s="100">
        <f t="shared" si="80"/>
        <v>33464.194000000003</v>
      </c>
      <c r="S694" s="53">
        <f t="shared" si="77"/>
        <v>0.1</v>
      </c>
      <c r="AA694" s="48" t="s">
        <v>997</v>
      </c>
      <c r="AB694" s="48">
        <v>13</v>
      </c>
      <c r="AD694" s="48" t="s">
        <v>1000</v>
      </c>
      <c r="AF694" s="48" t="s">
        <v>995</v>
      </c>
    </row>
    <row r="695" spans="1:32" ht="12.95" customHeight="1" x14ac:dyDescent="0.2">
      <c r="A695" s="98" t="s">
        <v>312</v>
      </c>
      <c r="B695" s="99" t="s">
        <v>1142</v>
      </c>
      <c r="C695" s="98">
        <v>48496.366000000002</v>
      </c>
      <c r="D695" s="98" t="s">
        <v>1190</v>
      </c>
      <c r="E695" s="107">
        <f t="shared" si="78"/>
        <v>-2665.9910803319176</v>
      </c>
      <c r="F695" s="109">
        <f t="shared" si="79"/>
        <v>-2666</v>
      </c>
      <c r="G695" s="48">
        <f t="shared" si="81"/>
        <v>1.2192219997814391E-2</v>
      </c>
      <c r="I695" s="48">
        <f t="shared" si="76"/>
        <v>1.2192219997814391E-2</v>
      </c>
      <c r="Q695" s="100">
        <f t="shared" si="80"/>
        <v>33477.866000000002</v>
      </c>
      <c r="S695" s="53">
        <f t="shared" si="77"/>
        <v>0.1</v>
      </c>
    </row>
    <row r="696" spans="1:32" ht="12.95" customHeight="1" x14ac:dyDescent="0.2">
      <c r="A696" s="4" t="s">
        <v>1087</v>
      </c>
      <c r="B696" s="4"/>
      <c r="C696" s="5">
        <v>48496.366000000002</v>
      </c>
      <c r="D696" s="5">
        <v>5.0000000000000001E-3</v>
      </c>
      <c r="E696" s="109">
        <f t="shared" si="78"/>
        <v>-2665.9910803319176</v>
      </c>
      <c r="F696" s="109">
        <f t="shared" si="79"/>
        <v>-2666</v>
      </c>
      <c r="G696" s="48">
        <f t="shared" si="81"/>
        <v>1.2192219997814391E-2</v>
      </c>
      <c r="I696" s="48">
        <f t="shared" si="76"/>
        <v>1.2192219997814391E-2</v>
      </c>
      <c r="Q696" s="100">
        <f t="shared" si="80"/>
        <v>33477.866000000002</v>
      </c>
      <c r="S696" s="53">
        <f t="shared" si="77"/>
        <v>0.1</v>
      </c>
      <c r="AA696" s="48" t="s">
        <v>997</v>
      </c>
      <c r="AB696" s="48">
        <v>9</v>
      </c>
      <c r="AD696" s="48" t="s">
        <v>960</v>
      </c>
      <c r="AF696" s="48" t="s">
        <v>962</v>
      </c>
    </row>
    <row r="697" spans="1:32" ht="12.95" customHeight="1" x14ac:dyDescent="0.2">
      <c r="A697" s="98" t="s">
        <v>312</v>
      </c>
      <c r="B697" s="99" t="s">
        <v>1142</v>
      </c>
      <c r="C697" s="98">
        <v>48500.466</v>
      </c>
      <c r="D697" s="98" t="s">
        <v>1190</v>
      </c>
      <c r="E697" s="107">
        <f t="shared" si="78"/>
        <v>-2662.9915741603727</v>
      </c>
      <c r="F697" s="109">
        <f t="shared" si="79"/>
        <v>-2663</v>
      </c>
      <c r="G697" s="48">
        <f t="shared" si="81"/>
        <v>1.151720999769168E-2</v>
      </c>
      <c r="I697" s="48">
        <f t="shared" si="76"/>
        <v>1.151720999769168E-2</v>
      </c>
      <c r="Q697" s="100">
        <f t="shared" si="80"/>
        <v>33481.966</v>
      </c>
      <c r="S697" s="53">
        <f t="shared" si="77"/>
        <v>0.1</v>
      </c>
    </row>
    <row r="698" spans="1:32" ht="12.95" customHeight="1" x14ac:dyDescent="0.2">
      <c r="A698" s="4" t="s">
        <v>1087</v>
      </c>
      <c r="B698" s="4"/>
      <c r="C698" s="5">
        <v>48500.466</v>
      </c>
      <c r="D698" s="5">
        <v>5.0000000000000001E-3</v>
      </c>
      <c r="E698" s="109">
        <f t="shared" si="78"/>
        <v>-2662.9915741603727</v>
      </c>
      <c r="F698" s="109">
        <f t="shared" si="79"/>
        <v>-2663</v>
      </c>
      <c r="G698" s="48">
        <f t="shared" si="81"/>
        <v>1.151720999769168E-2</v>
      </c>
      <c r="I698" s="48">
        <f t="shared" si="76"/>
        <v>1.151720999769168E-2</v>
      </c>
      <c r="Q698" s="100">
        <f t="shared" si="80"/>
        <v>33481.966</v>
      </c>
      <c r="S698" s="53">
        <f t="shared" si="77"/>
        <v>0.1</v>
      </c>
      <c r="AA698" s="48" t="s">
        <v>997</v>
      </c>
      <c r="AB698" s="48">
        <v>7</v>
      </c>
      <c r="AD698" s="48" t="s">
        <v>960</v>
      </c>
      <c r="AF698" s="48" t="s">
        <v>962</v>
      </c>
    </row>
    <row r="699" spans="1:32" ht="12.95" customHeight="1" x14ac:dyDescent="0.2">
      <c r="A699" s="98" t="s">
        <v>2028</v>
      </c>
      <c r="B699" s="99" t="s">
        <v>1142</v>
      </c>
      <c r="C699" s="98">
        <v>48538.735000000001</v>
      </c>
      <c r="D699" s="98" t="s">
        <v>1190</v>
      </c>
      <c r="E699" s="107">
        <f t="shared" si="78"/>
        <v>-2634.9944761899092</v>
      </c>
      <c r="F699" s="109">
        <f t="shared" si="79"/>
        <v>-2635</v>
      </c>
      <c r="G699" s="48">
        <f t="shared" si="81"/>
        <v>7.5504499982343987E-3</v>
      </c>
      <c r="I699" s="48">
        <f t="shared" si="76"/>
        <v>7.5504499982343987E-3</v>
      </c>
      <c r="Q699" s="100">
        <f t="shared" si="80"/>
        <v>33520.235000000001</v>
      </c>
      <c r="S699" s="53">
        <f t="shared" si="77"/>
        <v>0.1</v>
      </c>
    </row>
    <row r="700" spans="1:32" ht="12.95" customHeight="1" x14ac:dyDescent="0.2">
      <c r="A700" s="4" t="s">
        <v>994</v>
      </c>
      <c r="B700" s="4"/>
      <c r="C700" s="5">
        <v>48538.735000000001</v>
      </c>
      <c r="D700" s="5"/>
      <c r="E700" s="109">
        <f t="shared" si="78"/>
        <v>-2634.9944761899092</v>
      </c>
      <c r="F700" s="109">
        <f t="shared" si="79"/>
        <v>-2635</v>
      </c>
      <c r="G700" s="48">
        <f t="shared" si="81"/>
        <v>7.5504499982343987E-3</v>
      </c>
      <c r="I700" s="48">
        <f t="shared" si="76"/>
        <v>7.5504499982343987E-3</v>
      </c>
      <c r="Q700" s="100">
        <f t="shared" si="80"/>
        <v>33520.235000000001</v>
      </c>
      <c r="S700" s="53">
        <f t="shared" si="77"/>
        <v>0.1</v>
      </c>
      <c r="AA700" s="48" t="s">
        <v>997</v>
      </c>
      <c r="AB700" s="48">
        <v>14</v>
      </c>
      <c r="AD700" s="48" t="s">
        <v>1000</v>
      </c>
      <c r="AF700" s="48" t="s">
        <v>995</v>
      </c>
    </row>
    <row r="701" spans="1:32" ht="12.95" customHeight="1" x14ac:dyDescent="0.2">
      <c r="A701" s="98" t="s">
        <v>326</v>
      </c>
      <c r="B701" s="99" t="s">
        <v>1142</v>
      </c>
      <c r="C701" s="98">
        <v>48545.58</v>
      </c>
      <c r="D701" s="98" t="s">
        <v>1190</v>
      </c>
      <c r="E701" s="107">
        <f t="shared" si="78"/>
        <v>-2629.9867640571688</v>
      </c>
      <c r="F701" s="109">
        <f t="shared" si="79"/>
        <v>-2630</v>
      </c>
      <c r="G701" s="48">
        <f t="shared" si="81"/>
        <v>1.8092099999194033E-2</v>
      </c>
      <c r="I701" s="48">
        <f t="shared" si="76"/>
        <v>1.8092099999194033E-2</v>
      </c>
      <c r="Q701" s="100">
        <f t="shared" si="80"/>
        <v>33527.08</v>
      </c>
      <c r="S701" s="53">
        <f t="shared" si="77"/>
        <v>0.1</v>
      </c>
    </row>
    <row r="702" spans="1:32" ht="12.95" customHeight="1" x14ac:dyDescent="0.2">
      <c r="A702" s="4" t="s">
        <v>1088</v>
      </c>
      <c r="B702" s="4"/>
      <c r="C702" s="5">
        <v>48545.58</v>
      </c>
      <c r="D702" s="5">
        <v>5.0000000000000001E-3</v>
      </c>
      <c r="E702" s="109">
        <f t="shared" si="78"/>
        <v>-2629.9867640571688</v>
      </c>
      <c r="F702" s="109">
        <f t="shared" si="79"/>
        <v>-2630</v>
      </c>
      <c r="G702" s="48">
        <f t="shared" si="81"/>
        <v>1.8092099999194033E-2</v>
      </c>
      <c r="I702" s="48">
        <f t="shared" si="76"/>
        <v>1.8092099999194033E-2</v>
      </c>
      <c r="Q702" s="100">
        <f t="shared" si="80"/>
        <v>33527.08</v>
      </c>
      <c r="S702" s="53">
        <f t="shared" si="77"/>
        <v>0.1</v>
      </c>
      <c r="AA702" s="48" t="s">
        <v>997</v>
      </c>
      <c r="AB702" s="48">
        <v>12</v>
      </c>
      <c r="AD702" s="48" t="s">
        <v>967</v>
      </c>
      <c r="AF702" s="48" t="s">
        <v>962</v>
      </c>
    </row>
    <row r="703" spans="1:32" ht="12.95" customHeight="1" x14ac:dyDescent="0.2">
      <c r="A703" s="98" t="s">
        <v>326</v>
      </c>
      <c r="B703" s="99" t="s">
        <v>1142</v>
      </c>
      <c r="C703" s="98">
        <v>48548.311000000002</v>
      </c>
      <c r="D703" s="98" t="s">
        <v>1190</v>
      </c>
      <c r="E703" s="107">
        <f t="shared" si="78"/>
        <v>-2627.9888003121705</v>
      </c>
      <c r="F703" s="109">
        <f t="shared" si="79"/>
        <v>-2628</v>
      </c>
      <c r="G703" s="48">
        <f t="shared" si="81"/>
        <v>1.5308759997424204E-2</v>
      </c>
      <c r="I703" s="48">
        <f t="shared" si="76"/>
        <v>1.5308759997424204E-2</v>
      </c>
      <c r="Q703" s="100">
        <f t="shared" si="80"/>
        <v>33529.811000000002</v>
      </c>
      <c r="S703" s="53">
        <f t="shared" si="77"/>
        <v>0.1</v>
      </c>
    </row>
    <row r="704" spans="1:32" ht="12.95" customHeight="1" x14ac:dyDescent="0.2">
      <c r="A704" s="4" t="s">
        <v>1088</v>
      </c>
      <c r="B704" s="4"/>
      <c r="C704" s="5">
        <v>48548.311000000002</v>
      </c>
      <c r="D704" s="5">
        <v>4.0000000000000001E-3</v>
      </c>
      <c r="E704" s="109">
        <f t="shared" si="78"/>
        <v>-2627.9888003121705</v>
      </c>
      <c r="F704" s="109">
        <f t="shared" si="79"/>
        <v>-2628</v>
      </c>
      <c r="G704" s="48">
        <f t="shared" si="81"/>
        <v>1.5308759997424204E-2</v>
      </c>
      <c r="I704" s="48">
        <f t="shared" ref="I704:I768" si="82">G704</f>
        <v>1.5308759997424204E-2</v>
      </c>
      <c r="Q704" s="100">
        <f t="shared" si="80"/>
        <v>33529.811000000002</v>
      </c>
      <c r="S704" s="53">
        <f t="shared" ref="S704:S768" si="83">S$14</f>
        <v>0.1</v>
      </c>
      <c r="AA704" s="48" t="s">
        <v>997</v>
      </c>
      <c r="AB704" s="48">
        <v>11</v>
      </c>
      <c r="AD704" s="48" t="s">
        <v>960</v>
      </c>
      <c r="AF704" s="48" t="s">
        <v>962</v>
      </c>
    </row>
    <row r="705" spans="1:32" ht="12.95" customHeight="1" x14ac:dyDescent="0.2">
      <c r="A705" s="98" t="s">
        <v>2028</v>
      </c>
      <c r="B705" s="99" t="s">
        <v>1142</v>
      </c>
      <c r="C705" s="98">
        <v>48601.614999999998</v>
      </c>
      <c r="D705" s="98" t="s">
        <v>1190</v>
      </c>
      <c r="E705" s="107">
        <f t="shared" si="78"/>
        <v>-2588.9922937345891</v>
      </c>
      <c r="F705" s="109">
        <f t="shared" si="79"/>
        <v>-2589</v>
      </c>
      <c r="G705" s="48">
        <f t="shared" si="81"/>
        <v>1.0533629996643867E-2</v>
      </c>
      <c r="I705" s="48">
        <f t="shared" si="82"/>
        <v>1.0533629996643867E-2</v>
      </c>
      <c r="Q705" s="100">
        <f t="shared" si="80"/>
        <v>33583.114999999998</v>
      </c>
      <c r="S705" s="53">
        <f t="shared" si="83"/>
        <v>0.1</v>
      </c>
    </row>
    <row r="706" spans="1:32" ht="12.95" customHeight="1" x14ac:dyDescent="0.2">
      <c r="A706" s="4" t="s">
        <v>994</v>
      </c>
      <c r="B706" s="4"/>
      <c r="C706" s="5">
        <v>48601.614999999998</v>
      </c>
      <c r="D706" s="5"/>
      <c r="E706" s="109">
        <f t="shared" si="78"/>
        <v>-2588.9922937345891</v>
      </c>
      <c r="F706" s="109">
        <f t="shared" si="79"/>
        <v>-2589</v>
      </c>
      <c r="G706" s="48">
        <f t="shared" si="81"/>
        <v>1.0533629996643867E-2</v>
      </c>
      <c r="I706" s="48">
        <f t="shared" si="82"/>
        <v>1.0533629996643867E-2</v>
      </c>
      <c r="Q706" s="100">
        <f t="shared" si="80"/>
        <v>33583.114999999998</v>
      </c>
      <c r="S706" s="53">
        <f t="shared" si="83"/>
        <v>0.1</v>
      </c>
      <c r="AA706" s="48" t="s">
        <v>997</v>
      </c>
      <c r="AB706" s="48">
        <v>16</v>
      </c>
      <c r="AD706" s="48" t="s">
        <v>998</v>
      </c>
      <c r="AF706" s="48" t="s">
        <v>995</v>
      </c>
    </row>
    <row r="707" spans="1:32" ht="12.95" customHeight="1" x14ac:dyDescent="0.2">
      <c r="A707" s="98" t="s">
        <v>249</v>
      </c>
      <c r="B707" s="99" t="s">
        <v>1142</v>
      </c>
      <c r="C707" s="98">
        <v>48619.360999999997</v>
      </c>
      <c r="D707" s="98" t="s">
        <v>1190</v>
      </c>
      <c r="E707" s="107">
        <f t="shared" si="78"/>
        <v>-2576.0095531198926</v>
      </c>
      <c r="F707" s="109">
        <f t="shared" si="79"/>
        <v>-2576</v>
      </c>
      <c r="G707" s="48">
        <f t="shared" si="81"/>
        <v>-1.3058080003247596E-2</v>
      </c>
      <c r="I707" s="48">
        <f t="shared" si="82"/>
        <v>-1.3058080003247596E-2</v>
      </c>
      <c r="Q707" s="100">
        <f t="shared" si="80"/>
        <v>33600.860999999997</v>
      </c>
      <c r="S707" s="53">
        <f t="shared" si="83"/>
        <v>0.1</v>
      </c>
    </row>
    <row r="708" spans="1:32" ht="12.95" customHeight="1" x14ac:dyDescent="0.2">
      <c r="A708" s="98" t="s">
        <v>249</v>
      </c>
      <c r="B708" s="99" t="s">
        <v>1142</v>
      </c>
      <c r="C708" s="98">
        <v>48619.360999999997</v>
      </c>
      <c r="D708" s="98" t="s">
        <v>1190</v>
      </c>
      <c r="E708" s="107">
        <f t="shared" si="78"/>
        <v>-2576.0095531198926</v>
      </c>
      <c r="F708" s="109">
        <f t="shared" si="79"/>
        <v>-2576</v>
      </c>
      <c r="G708" s="48">
        <f t="shared" si="81"/>
        <v>-1.3058080003247596E-2</v>
      </c>
      <c r="I708" s="48">
        <f t="shared" si="82"/>
        <v>-1.3058080003247596E-2</v>
      </c>
      <c r="Q708" s="100">
        <f t="shared" si="80"/>
        <v>33600.860999999997</v>
      </c>
      <c r="S708" s="53">
        <f t="shared" si="83"/>
        <v>0.1</v>
      </c>
    </row>
    <row r="709" spans="1:32" ht="12.95" customHeight="1" x14ac:dyDescent="0.2">
      <c r="A709" s="4" t="s">
        <v>1080</v>
      </c>
      <c r="B709" s="4"/>
      <c r="C709" s="5">
        <v>48619.360999999997</v>
      </c>
      <c r="D709" s="5"/>
      <c r="E709" s="109">
        <f t="shared" si="78"/>
        <v>-2576.0095531198926</v>
      </c>
      <c r="F709" s="109">
        <f t="shared" si="79"/>
        <v>-2576</v>
      </c>
      <c r="G709" s="48">
        <f t="shared" si="81"/>
        <v>-1.3058080003247596E-2</v>
      </c>
      <c r="I709" s="48">
        <f t="shared" si="82"/>
        <v>-1.3058080003247596E-2</v>
      </c>
      <c r="Q709" s="100">
        <f t="shared" si="80"/>
        <v>33600.860999999997</v>
      </c>
      <c r="S709" s="53">
        <f t="shared" si="83"/>
        <v>0.1</v>
      </c>
      <c r="AA709" s="48" t="s">
        <v>997</v>
      </c>
      <c r="AF709" s="48" t="s">
        <v>1016</v>
      </c>
    </row>
    <row r="710" spans="1:32" ht="12.95" customHeight="1" x14ac:dyDescent="0.2">
      <c r="A710" s="4" t="s">
        <v>1080</v>
      </c>
      <c r="B710" s="4"/>
      <c r="C710" s="5">
        <v>48619.360999999997</v>
      </c>
      <c r="D710" s="5"/>
      <c r="E710" s="109">
        <f t="shared" si="78"/>
        <v>-2576.0095531198926</v>
      </c>
      <c r="F710" s="109">
        <f t="shared" si="79"/>
        <v>-2576</v>
      </c>
      <c r="G710" s="48">
        <f t="shared" si="81"/>
        <v>-1.3058080003247596E-2</v>
      </c>
      <c r="I710" s="48">
        <f t="shared" si="82"/>
        <v>-1.3058080003247596E-2</v>
      </c>
      <c r="Q710" s="100">
        <f t="shared" si="80"/>
        <v>33600.860999999997</v>
      </c>
      <c r="S710" s="53">
        <f t="shared" si="83"/>
        <v>0.1</v>
      </c>
      <c r="AA710" s="48" t="s">
        <v>997</v>
      </c>
      <c r="AF710" s="48" t="s">
        <v>1016</v>
      </c>
    </row>
    <row r="711" spans="1:32" ht="12.95" customHeight="1" x14ac:dyDescent="0.2">
      <c r="A711" s="98" t="s">
        <v>249</v>
      </c>
      <c r="B711" s="99" t="s">
        <v>1142</v>
      </c>
      <c r="C711" s="98">
        <v>48619.362000000001</v>
      </c>
      <c r="D711" s="98" t="s">
        <v>1190</v>
      </c>
      <c r="E711" s="107">
        <f t="shared" si="78"/>
        <v>-2576.0088215330188</v>
      </c>
      <c r="F711" s="109">
        <f t="shared" si="79"/>
        <v>-2576</v>
      </c>
      <c r="G711" s="48">
        <f t="shared" si="81"/>
        <v>-1.2058079999405891E-2</v>
      </c>
      <c r="I711" s="48">
        <f t="shared" si="82"/>
        <v>-1.2058079999405891E-2</v>
      </c>
      <c r="Q711" s="100">
        <f t="shared" si="80"/>
        <v>33600.862000000001</v>
      </c>
      <c r="S711" s="53">
        <f t="shared" si="83"/>
        <v>0.1</v>
      </c>
    </row>
    <row r="712" spans="1:32" ht="12.95" customHeight="1" x14ac:dyDescent="0.2">
      <c r="A712" s="4" t="s">
        <v>1080</v>
      </c>
      <c r="B712" s="4"/>
      <c r="C712" s="5">
        <v>48619.362000000001</v>
      </c>
      <c r="D712" s="5"/>
      <c r="E712" s="109">
        <f t="shared" si="78"/>
        <v>-2576.0088215330188</v>
      </c>
      <c r="F712" s="109">
        <f t="shared" si="79"/>
        <v>-2576</v>
      </c>
      <c r="G712" s="48">
        <f t="shared" si="81"/>
        <v>-1.2058079999405891E-2</v>
      </c>
      <c r="I712" s="48">
        <f t="shared" si="82"/>
        <v>-1.2058079999405891E-2</v>
      </c>
      <c r="Q712" s="100">
        <f t="shared" si="80"/>
        <v>33600.862000000001</v>
      </c>
      <c r="S712" s="53">
        <f t="shared" si="83"/>
        <v>0.1</v>
      </c>
      <c r="AA712" s="48" t="s">
        <v>997</v>
      </c>
      <c r="AF712" s="48" t="s">
        <v>1016</v>
      </c>
    </row>
    <row r="713" spans="1:32" ht="12.95" customHeight="1" x14ac:dyDescent="0.2">
      <c r="A713" s="98" t="s">
        <v>249</v>
      </c>
      <c r="B713" s="99" t="s">
        <v>1142</v>
      </c>
      <c r="C713" s="98">
        <v>48619.37</v>
      </c>
      <c r="D713" s="98" t="s">
        <v>1190</v>
      </c>
      <c r="E713" s="107">
        <f t="shared" si="78"/>
        <v>-2576.0029688380487</v>
      </c>
      <c r="F713" s="109">
        <f t="shared" si="79"/>
        <v>-2576</v>
      </c>
      <c r="G713" s="48">
        <f t="shared" si="81"/>
        <v>-4.0580799977760762E-3</v>
      </c>
      <c r="I713" s="48">
        <f t="shared" si="82"/>
        <v>-4.0580799977760762E-3</v>
      </c>
      <c r="Q713" s="100">
        <f t="shared" si="80"/>
        <v>33600.870000000003</v>
      </c>
      <c r="S713" s="53">
        <f t="shared" si="83"/>
        <v>0.1</v>
      </c>
    </row>
    <row r="714" spans="1:32" ht="12.95" customHeight="1" x14ac:dyDescent="0.2">
      <c r="A714" s="4" t="s">
        <v>1080</v>
      </c>
      <c r="B714" s="4"/>
      <c r="C714" s="5">
        <v>48619.37</v>
      </c>
      <c r="D714" s="5"/>
      <c r="E714" s="109">
        <f t="shared" si="78"/>
        <v>-2576.0029688380487</v>
      </c>
      <c r="F714" s="109">
        <f t="shared" si="79"/>
        <v>-2576</v>
      </c>
      <c r="G714" s="48">
        <f t="shared" si="81"/>
        <v>-4.0580799977760762E-3</v>
      </c>
      <c r="I714" s="48">
        <f t="shared" si="82"/>
        <v>-4.0580799977760762E-3</v>
      </c>
      <c r="Q714" s="100">
        <f t="shared" si="80"/>
        <v>33600.870000000003</v>
      </c>
      <c r="S714" s="53">
        <f t="shared" si="83"/>
        <v>0.1</v>
      </c>
      <c r="AA714" s="48" t="s">
        <v>997</v>
      </c>
      <c r="AF714" s="48" t="s">
        <v>1016</v>
      </c>
    </row>
    <row r="715" spans="1:32" ht="12.95" customHeight="1" x14ac:dyDescent="0.2">
      <c r="A715" s="98" t="s">
        <v>249</v>
      </c>
      <c r="B715" s="99" t="s">
        <v>1142</v>
      </c>
      <c r="C715" s="98">
        <v>48619.374000000003</v>
      </c>
      <c r="D715" s="98" t="s">
        <v>1190</v>
      </c>
      <c r="E715" s="107">
        <f t="shared" si="78"/>
        <v>-2576.0000424905638</v>
      </c>
      <c r="F715" s="109">
        <f t="shared" si="79"/>
        <v>-2576</v>
      </c>
      <c r="G715" s="48">
        <f t="shared" si="81"/>
        <v>-5.8079996961168945E-5</v>
      </c>
      <c r="I715" s="48">
        <f t="shared" si="82"/>
        <v>-5.8079996961168945E-5</v>
      </c>
      <c r="Q715" s="100">
        <f t="shared" si="80"/>
        <v>33600.874000000003</v>
      </c>
      <c r="S715" s="53">
        <f t="shared" si="83"/>
        <v>0.1</v>
      </c>
    </row>
    <row r="716" spans="1:32" ht="12.95" customHeight="1" x14ac:dyDescent="0.2">
      <c r="A716" s="4" t="s">
        <v>1080</v>
      </c>
      <c r="B716" s="4"/>
      <c r="C716" s="5">
        <v>48619.374000000003</v>
      </c>
      <c r="D716" s="5"/>
      <c r="E716" s="109">
        <f t="shared" si="78"/>
        <v>-2576.0000424905638</v>
      </c>
      <c r="F716" s="109">
        <f t="shared" si="79"/>
        <v>-2576</v>
      </c>
      <c r="G716" s="48">
        <f t="shared" si="81"/>
        <v>-5.8079996961168945E-5</v>
      </c>
      <c r="I716" s="48">
        <f t="shared" si="82"/>
        <v>-5.8079996961168945E-5</v>
      </c>
      <c r="Q716" s="100">
        <f t="shared" si="80"/>
        <v>33600.874000000003</v>
      </c>
      <c r="S716" s="53">
        <f t="shared" si="83"/>
        <v>0.1</v>
      </c>
      <c r="AA716" s="48" t="s">
        <v>997</v>
      </c>
      <c r="AF716" s="48" t="s">
        <v>1016</v>
      </c>
    </row>
    <row r="717" spans="1:32" ht="12.95" customHeight="1" x14ac:dyDescent="0.2">
      <c r="A717" s="98" t="s">
        <v>249</v>
      </c>
      <c r="B717" s="99" t="s">
        <v>1142</v>
      </c>
      <c r="C717" s="98">
        <v>48619.377</v>
      </c>
      <c r="D717" s="98" t="s">
        <v>1190</v>
      </c>
      <c r="E717" s="107">
        <f t="shared" si="78"/>
        <v>-2575.9978477299524</v>
      </c>
      <c r="F717" s="109">
        <f t="shared" si="79"/>
        <v>-2576</v>
      </c>
      <c r="G717" s="48">
        <f t="shared" si="81"/>
        <v>2.9419200000120327E-3</v>
      </c>
      <c r="I717" s="48">
        <f t="shared" si="82"/>
        <v>2.9419200000120327E-3</v>
      </c>
      <c r="Q717" s="100">
        <f t="shared" si="80"/>
        <v>33600.877</v>
      </c>
      <c r="S717" s="53">
        <f t="shared" si="83"/>
        <v>0.1</v>
      </c>
    </row>
    <row r="718" spans="1:32" ht="12.95" customHeight="1" x14ac:dyDescent="0.2">
      <c r="A718" s="4" t="s">
        <v>1080</v>
      </c>
      <c r="B718" s="4"/>
      <c r="C718" s="5">
        <v>48619.377</v>
      </c>
      <c r="D718" s="5"/>
      <c r="E718" s="109">
        <f t="shared" si="78"/>
        <v>-2575.9978477299524</v>
      </c>
      <c r="F718" s="109">
        <f t="shared" si="79"/>
        <v>-2576</v>
      </c>
      <c r="G718" s="48">
        <f t="shared" si="81"/>
        <v>2.9419200000120327E-3</v>
      </c>
      <c r="I718" s="48">
        <f t="shared" si="82"/>
        <v>2.9419200000120327E-3</v>
      </c>
      <c r="Q718" s="100">
        <f t="shared" si="80"/>
        <v>33600.877</v>
      </c>
      <c r="S718" s="53">
        <f t="shared" si="83"/>
        <v>0.1</v>
      </c>
      <c r="AA718" s="48" t="s">
        <v>997</v>
      </c>
      <c r="AF718" s="48" t="s">
        <v>1016</v>
      </c>
    </row>
    <row r="719" spans="1:32" ht="12.95" customHeight="1" x14ac:dyDescent="0.2">
      <c r="A719" s="98" t="s">
        <v>249</v>
      </c>
      <c r="B719" s="99" t="s">
        <v>1142</v>
      </c>
      <c r="C719" s="98">
        <v>48619.385999999999</v>
      </c>
      <c r="D719" s="98" t="s">
        <v>1190</v>
      </c>
      <c r="E719" s="107">
        <f t="shared" si="78"/>
        <v>-2575.9912634481138</v>
      </c>
      <c r="F719" s="109">
        <f t="shared" si="79"/>
        <v>-2576</v>
      </c>
      <c r="G719" s="48">
        <f t="shared" si="81"/>
        <v>1.1941919998207595E-2</v>
      </c>
      <c r="I719" s="48">
        <f t="shared" si="82"/>
        <v>1.1941919998207595E-2</v>
      </c>
      <c r="Q719" s="100">
        <f t="shared" si="80"/>
        <v>33600.885999999999</v>
      </c>
      <c r="S719" s="53">
        <f t="shared" si="83"/>
        <v>0.1</v>
      </c>
    </row>
    <row r="720" spans="1:32" ht="12.95" customHeight="1" x14ac:dyDescent="0.2">
      <c r="A720" s="4" t="s">
        <v>1080</v>
      </c>
      <c r="B720" s="4"/>
      <c r="C720" s="5">
        <v>48619.385999999999</v>
      </c>
      <c r="D720" s="5"/>
      <c r="E720" s="109">
        <f t="shared" si="78"/>
        <v>-2575.9912634481138</v>
      </c>
      <c r="F720" s="109">
        <f t="shared" si="79"/>
        <v>-2576</v>
      </c>
      <c r="G720" s="48">
        <f t="shared" si="81"/>
        <v>1.1941919998207595E-2</v>
      </c>
      <c r="I720" s="48">
        <f t="shared" si="82"/>
        <v>1.1941919998207595E-2</v>
      </c>
      <c r="Q720" s="100">
        <f t="shared" si="80"/>
        <v>33600.885999999999</v>
      </c>
      <c r="S720" s="53">
        <f t="shared" si="83"/>
        <v>0.1</v>
      </c>
      <c r="AA720" s="48" t="s">
        <v>997</v>
      </c>
      <c r="AF720" s="48" t="s">
        <v>1016</v>
      </c>
    </row>
    <row r="721" spans="1:32" ht="12.95" customHeight="1" x14ac:dyDescent="0.2">
      <c r="A721" s="98" t="s">
        <v>352</v>
      </c>
      <c r="B721" s="99" t="s">
        <v>1142</v>
      </c>
      <c r="C721" s="98">
        <v>48619.392</v>
      </c>
      <c r="D721" s="98" t="s">
        <v>1190</v>
      </c>
      <c r="E721" s="107">
        <f t="shared" si="78"/>
        <v>-2575.9868739268863</v>
      </c>
      <c r="F721" s="109">
        <f t="shared" si="79"/>
        <v>-2576</v>
      </c>
      <c r="G721" s="48">
        <f t="shared" si="81"/>
        <v>1.7941919999429956E-2</v>
      </c>
      <c r="I721" s="48">
        <f t="shared" si="82"/>
        <v>1.7941919999429956E-2</v>
      </c>
      <c r="Q721" s="100">
        <f t="shared" si="80"/>
        <v>33600.892</v>
      </c>
      <c r="S721" s="53">
        <f t="shared" si="83"/>
        <v>0.1</v>
      </c>
    </row>
    <row r="722" spans="1:32" ht="12.95" customHeight="1" x14ac:dyDescent="0.2">
      <c r="A722" s="4" t="s">
        <v>1089</v>
      </c>
      <c r="B722" s="4"/>
      <c r="C722" s="5">
        <v>48619.392</v>
      </c>
      <c r="D722" s="5">
        <v>4.0000000000000001E-3</v>
      </c>
      <c r="E722" s="109">
        <f t="shared" si="78"/>
        <v>-2575.9868739268863</v>
      </c>
      <c r="F722" s="109">
        <f t="shared" si="79"/>
        <v>-2576</v>
      </c>
      <c r="G722" s="48">
        <f t="shared" si="81"/>
        <v>1.7941919999429956E-2</v>
      </c>
      <c r="I722" s="48">
        <f t="shared" si="82"/>
        <v>1.7941919999429956E-2</v>
      </c>
      <c r="Q722" s="100">
        <f t="shared" si="80"/>
        <v>33600.892</v>
      </c>
      <c r="S722" s="53">
        <f t="shared" si="83"/>
        <v>0.1</v>
      </c>
      <c r="AA722" s="48" t="s">
        <v>997</v>
      </c>
      <c r="AB722" s="48">
        <v>7</v>
      </c>
      <c r="AD722" s="48" t="s">
        <v>960</v>
      </c>
      <c r="AF722" s="48" t="s">
        <v>962</v>
      </c>
    </row>
    <row r="723" spans="1:32" ht="12.95" customHeight="1" x14ac:dyDescent="0.2">
      <c r="A723" s="98" t="s">
        <v>352</v>
      </c>
      <c r="B723" s="99" t="s">
        <v>1142</v>
      </c>
      <c r="C723" s="98">
        <v>48645.353999999999</v>
      </c>
      <c r="D723" s="98" t="s">
        <v>1190</v>
      </c>
      <c r="E723" s="107">
        <f t="shared" si="78"/>
        <v>-2556.9934155791598</v>
      </c>
      <c r="F723" s="109">
        <f t="shared" si="79"/>
        <v>-2557</v>
      </c>
      <c r="G723" s="48">
        <f t="shared" si="81"/>
        <v>9.0001899952767417E-3</v>
      </c>
      <c r="I723" s="48">
        <f t="shared" si="82"/>
        <v>9.0001899952767417E-3</v>
      </c>
      <c r="Q723" s="100">
        <f t="shared" si="80"/>
        <v>33626.853999999999</v>
      </c>
      <c r="S723" s="53">
        <f t="shared" si="83"/>
        <v>0.1</v>
      </c>
    </row>
    <row r="724" spans="1:32" ht="12.95" customHeight="1" x14ac:dyDescent="0.2">
      <c r="A724" s="4" t="s">
        <v>1089</v>
      </c>
      <c r="B724" s="4"/>
      <c r="C724" s="5">
        <v>48645.353999999999</v>
      </c>
      <c r="D724" s="5">
        <v>3.0000000000000001E-3</v>
      </c>
      <c r="E724" s="109">
        <f t="shared" si="78"/>
        <v>-2556.9934155791598</v>
      </c>
      <c r="F724" s="109">
        <f t="shared" si="79"/>
        <v>-2557</v>
      </c>
      <c r="G724" s="48">
        <f t="shared" si="81"/>
        <v>9.0001899952767417E-3</v>
      </c>
      <c r="I724" s="48">
        <f t="shared" si="82"/>
        <v>9.0001899952767417E-3</v>
      </c>
      <c r="Q724" s="100">
        <f t="shared" si="80"/>
        <v>33626.853999999999</v>
      </c>
      <c r="S724" s="53">
        <f t="shared" si="83"/>
        <v>0.1</v>
      </c>
      <c r="AA724" s="48" t="s">
        <v>997</v>
      </c>
      <c r="AB724" s="48">
        <v>7</v>
      </c>
      <c r="AD724" s="48" t="s">
        <v>967</v>
      </c>
      <c r="AF724" s="48" t="s">
        <v>962</v>
      </c>
    </row>
    <row r="725" spans="1:32" ht="12.95" customHeight="1" x14ac:dyDescent="0.2">
      <c r="A725" s="98" t="s">
        <v>357</v>
      </c>
      <c r="B725" s="99" t="s">
        <v>1142</v>
      </c>
      <c r="C725" s="98">
        <v>48683.625999999997</v>
      </c>
      <c r="D725" s="98" t="s">
        <v>1190</v>
      </c>
      <c r="E725" s="107">
        <f t="shared" ref="E725:E788" si="84">+(C725-C$7)/C$8</f>
        <v>-2528.9941228480852</v>
      </c>
      <c r="F725" s="109">
        <f t="shared" ref="F725:F788" si="85">ROUND(2*E725,0)/2</f>
        <v>-2529</v>
      </c>
      <c r="G725" s="48">
        <f t="shared" si="81"/>
        <v>8.0334299927926622E-3</v>
      </c>
      <c r="I725" s="48">
        <f t="shared" si="82"/>
        <v>8.0334299927926622E-3</v>
      </c>
      <c r="Q725" s="100">
        <f t="shared" ref="Q725:Q788" si="86">+C725-15018.5</f>
        <v>33665.125999999997</v>
      </c>
      <c r="S725" s="53">
        <f t="shared" si="83"/>
        <v>0.1</v>
      </c>
    </row>
    <row r="726" spans="1:32" ht="12.95" customHeight="1" x14ac:dyDescent="0.2">
      <c r="A726" s="4" t="s">
        <v>1090</v>
      </c>
      <c r="B726" s="4"/>
      <c r="C726" s="5">
        <v>48683.625999999997</v>
      </c>
      <c r="D726" s="5"/>
      <c r="E726" s="109">
        <f t="shared" si="84"/>
        <v>-2528.9941228480852</v>
      </c>
      <c r="F726" s="109">
        <f t="shared" si="85"/>
        <v>-2529</v>
      </c>
      <c r="G726" s="48">
        <f t="shared" si="81"/>
        <v>8.0334299927926622E-3</v>
      </c>
      <c r="I726" s="48">
        <f t="shared" si="82"/>
        <v>8.0334299927926622E-3</v>
      </c>
      <c r="Q726" s="100">
        <f t="shared" si="86"/>
        <v>33665.125999999997</v>
      </c>
      <c r="S726" s="53">
        <f t="shared" si="83"/>
        <v>0.1</v>
      </c>
      <c r="AA726" s="48" t="s">
        <v>997</v>
      </c>
      <c r="AB726" s="48">
        <v>20</v>
      </c>
      <c r="AD726" s="48" t="s">
        <v>1000</v>
      </c>
      <c r="AF726" s="48" t="s">
        <v>995</v>
      </c>
    </row>
    <row r="727" spans="1:32" ht="12.95" customHeight="1" x14ac:dyDescent="0.2">
      <c r="A727" s="98" t="s">
        <v>249</v>
      </c>
      <c r="B727" s="99" t="s">
        <v>1169</v>
      </c>
      <c r="C727" s="98">
        <v>48830.493000000002</v>
      </c>
      <c r="D727" s="98" t="s">
        <v>1190</v>
      </c>
      <c r="E727" s="107">
        <f t="shared" si="84"/>
        <v>-2421.548153848943</v>
      </c>
      <c r="F727" s="109">
        <f t="shared" si="85"/>
        <v>-2421.5</v>
      </c>
      <c r="G727" s="48">
        <f t="shared" si="81"/>
        <v>-6.5821094998682383E-2</v>
      </c>
      <c r="I727" s="48">
        <f t="shared" si="82"/>
        <v>-6.5821094998682383E-2</v>
      </c>
      <c r="Q727" s="100">
        <f t="shared" si="86"/>
        <v>33811.993000000002</v>
      </c>
      <c r="S727" s="53">
        <f t="shared" si="83"/>
        <v>0.1</v>
      </c>
    </row>
    <row r="728" spans="1:32" ht="12.95" customHeight="1" x14ac:dyDescent="0.2">
      <c r="A728" s="4" t="s">
        <v>1080</v>
      </c>
      <c r="B728" s="4"/>
      <c r="C728" s="5">
        <v>48830.493000000002</v>
      </c>
      <c r="D728" s="5"/>
      <c r="E728" s="109">
        <f t="shared" si="84"/>
        <v>-2421.548153848943</v>
      </c>
      <c r="F728" s="109">
        <f t="shared" si="85"/>
        <v>-2421.5</v>
      </c>
      <c r="I728" s="48">
        <f t="shared" si="82"/>
        <v>0</v>
      </c>
      <c r="Q728" s="100">
        <f t="shared" si="86"/>
        <v>33811.993000000002</v>
      </c>
      <c r="S728" s="53">
        <f t="shared" si="83"/>
        <v>0.1</v>
      </c>
      <c r="U728" s="48">
        <f>+C728-(C$7+F728*C$8)</f>
        <v>-6.5821094998682383E-2</v>
      </c>
      <c r="AA728" s="48" t="s">
        <v>997</v>
      </c>
      <c r="AF728" s="48" t="s">
        <v>1016</v>
      </c>
    </row>
    <row r="729" spans="1:32" ht="12.95" customHeight="1" x14ac:dyDescent="0.2">
      <c r="A729" s="98" t="s">
        <v>364</v>
      </c>
      <c r="B729" s="99" t="s">
        <v>1142</v>
      </c>
      <c r="C729" s="98">
        <v>48843.55</v>
      </c>
      <c r="D729" s="98" t="s">
        <v>1190</v>
      </c>
      <c r="E729" s="107">
        <f t="shared" si="84"/>
        <v>-2411.9958240728747</v>
      </c>
      <c r="F729" s="109">
        <f t="shared" si="85"/>
        <v>-2412</v>
      </c>
      <c r="G729" s="48">
        <f t="shared" ref="G729:G792" si="87">+C729-(C$7+F729*C$8)</f>
        <v>5.7080400001723319E-3</v>
      </c>
      <c r="I729" s="48">
        <f t="shared" si="82"/>
        <v>5.7080400001723319E-3</v>
      </c>
      <c r="Q729" s="100">
        <f t="shared" si="86"/>
        <v>33825.050000000003</v>
      </c>
      <c r="S729" s="53">
        <f t="shared" si="83"/>
        <v>0.1</v>
      </c>
    </row>
    <row r="730" spans="1:32" ht="12.95" customHeight="1" x14ac:dyDescent="0.2">
      <c r="A730" s="4" t="s">
        <v>1091</v>
      </c>
      <c r="B730" s="4"/>
      <c r="C730" s="5">
        <v>48843.55</v>
      </c>
      <c r="D730" s="5">
        <v>3.0000000000000001E-3</v>
      </c>
      <c r="E730" s="109">
        <f t="shared" si="84"/>
        <v>-2411.9958240728747</v>
      </c>
      <c r="F730" s="109">
        <f t="shared" si="85"/>
        <v>-2412</v>
      </c>
      <c r="G730" s="48">
        <f t="shared" si="87"/>
        <v>5.7080400001723319E-3</v>
      </c>
      <c r="I730" s="48">
        <f t="shared" si="82"/>
        <v>5.7080400001723319E-3</v>
      </c>
      <c r="Q730" s="100">
        <f t="shared" si="86"/>
        <v>33825.050000000003</v>
      </c>
      <c r="S730" s="53">
        <f t="shared" si="83"/>
        <v>0.1</v>
      </c>
      <c r="AA730" s="48" t="s">
        <v>997</v>
      </c>
      <c r="AB730" s="48">
        <v>6</v>
      </c>
      <c r="AD730" s="48" t="s">
        <v>967</v>
      </c>
      <c r="AF730" s="48" t="s">
        <v>962</v>
      </c>
    </row>
    <row r="731" spans="1:32" ht="12.95" customHeight="1" x14ac:dyDescent="0.2">
      <c r="A731" s="98" t="s">
        <v>364</v>
      </c>
      <c r="B731" s="99" t="s">
        <v>1142</v>
      </c>
      <c r="C731" s="98">
        <v>48850.387000000002</v>
      </c>
      <c r="D731" s="98" t="s">
        <v>1190</v>
      </c>
      <c r="E731" s="107">
        <f t="shared" si="84"/>
        <v>-2406.993964635104</v>
      </c>
      <c r="F731" s="109">
        <f t="shared" si="85"/>
        <v>-2407</v>
      </c>
      <c r="G731" s="48">
        <f t="shared" si="87"/>
        <v>8.2496899995021522E-3</v>
      </c>
      <c r="I731" s="48">
        <f t="shared" si="82"/>
        <v>8.2496899995021522E-3</v>
      </c>
      <c r="Q731" s="100">
        <f t="shared" si="86"/>
        <v>33831.887000000002</v>
      </c>
      <c r="S731" s="53">
        <f t="shared" si="83"/>
        <v>0.1</v>
      </c>
    </row>
    <row r="732" spans="1:32" ht="12.95" customHeight="1" x14ac:dyDescent="0.2">
      <c r="A732" s="4" t="s">
        <v>1091</v>
      </c>
      <c r="B732" s="4"/>
      <c r="C732" s="5">
        <v>48850.387000000002</v>
      </c>
      <c r="D732" s="5">
        <v>4.0000000000000001E-3</v>
      </c>
      <c r="E732" s="109">
        <f t="shared" si="84"/>
        <v>-2406.993964635104</v>
      </c>
      <c r="F732" s="109">
        <f t="shared" si="85"/>
        <v>-2407</v>
      </c>
      <c r="G732" s="48">
        <f t="shared" si="87"/>
        <v>8.2496899995021522E-3</v>
      </c>
      <c r="I732" s="48">
        <f t="shared" si="82"/>
        <v>8.2496899995021522E-3</v>
      </c>
      <c r="Q732" s="100">
        <f t="shared" si="86"/>
        <v>33831.887000000002</v>
      </c>
      <c r="S732" s="53">
        <f t="shared" si="83"/>
        <v>0.1</v>
      </c>
      <c r="AA732" s="48" t="s">
        <v>997</v>
      </c>
      <c r="AB732" s="48">
        <v>8</v>
      </c>
      <c r="AD732" s="48" t="s">
        <v>960</v>
      </c>
      <c r="AF732" s="48" t="s">
        <v>962</v>
      </c>
    </row>
    <row r="733" spans="1:32" ht="12.95" customHeight="1" x14ac:dyDescent="0.2">
      <c r="A733" s="98" t="s">
        <v>357</v>
      </c>
      <c r="B733" s="99" t="s">
        <v>1142</v>
      </c>
      <c r="C733" s="98">
        <v>48888.663</v>
      </c>
      <c r="D733" s="98" t="s">
        <v>1190</v>
      </c>
      <c r="E733" s="107">
        <f t="shared" si="84"/>
        <v>-2378.9917455565446</v>
      </c>
      <c r="F733" s="109">
        <f t="shared" si="85"/>
        <v>-2379</v>
      </c>
      <c r="G733" s="48">
        <f t="shared" si="87"/>
        <v>1.128292999783298E-2</v>
      </c>
      <c r="I733" s="48">
        <f t="shared" si="82"/>
        <v>1.128292999783298E-2</v>
      </c>
      <c r="Q733" s="100">
        <f t="shared" si="86"/>
        <v>33870.163</v>
      </c>
      <c r="S733" s="53">
        <f t="shared" si="83"/>
        <v>0.1</v>
      </c>
    </row>
    <row r="734" spans="1:32" ht="12.95" customHeight="1" x14ac:dyDescent="0.2">
      <c r="A734" s="4" t="s">
        <v>1090</v>
      </c>
      <c r="B734" s="4"/>
      <c r="C734" s="5">
        <v>48888.663</v>
      </c>
      <c r="D734" s="5"/>
      <c r="E734" s="109">
        <f t="shared" si="84"/>
        <v>-2378.9917455565446</v>
      </c>
      <c r="F734" s="109">
        <f t="shared" si="85"/>
        <v>-2379</v>
      </c>
      <c r="G734" s="48">
        <f t="shared" si="87"/>
        <v>1.128292999783298E-2</v>
      </c>
      <c r="I734" s="48">
        <f t="shared" si="82"/>
        <v>1.128292999783298E-2</v>
      </c>
      <c r="Q734" s="100">
        <f t="shared" si="86"/>
        <v>33870.163</v>
      </c>
      <c r="S734" s="53">
        <f t="shared" si="83"/>
        <v>0.1</v>
      </c>
      <c r="AA734" s="48" t="s">
        <v>997</v>
      </c>
      <c r="AB734" s="48">
        <v>13</v>
      </c>
      <c r="AD734" s="48" t="s">
        <v>1000</v>
      </c>
      <c r="AF734" s="48" t="s">
        <v>995</v>
      </c>
    </row>
    <row r="735" spans="1:32" ht="12.95" customHeight="1" x14ac:dyDescent="0.2">
      <c r="A735" s="98" t="s">
        <v>364</v>
      </c>
      <c r="B735" s="99" t="s">
        <v>1142</v>
      </c>
      <c r="C735" s="98">
        <v>48891.4</v>
      </c>
      <c r="D735" s="98" t="s">
        <v>1190</v>
      </c>
      <c r="E735" s="107">
        <f t="shared" si="84"/>
        <v>-2376.9893922903193</v>
      </c>
      <c r="F735" s="109">
        <f t="shared" si="85"/>
        <v>-2377</v>
      </c>
      <c r="G735" s="48">
        <f t="shared" si="87"/>
        <v>1.4499589997285511E-2</v>
      </c>
      <c r="I735" s="48">
        <f t="shared" si="82"/>
        <v>1.4499589997285511E-2</v>
      </c>
      <c r="Q735" s="100">
        <f t="shared" si="86"/>
        <v>33872.9</v>
      </c>
      <c r="S735" s="53">
        <f t="shared" si="83"/>
        <v>0.1</v>
      </c>
    </row>
    <row r="736" spans="1:32" ht="12.95" customHeight="1" x14ac:dyDescent="0.2">
      <c r="A736" s="4" t="s">
        <v>1091</v>
      </c>
      <c r="B736" s="4"/>
      <c r="C736" s="5">
        <v>48891.4</v>
      </c>
      <c r="D736" s="5">
        <v>4.0000000000000001E-3</v>
      </c>
      <c r="E736" s="109">
        <f t="shared" si="84"/>
        <v>-2376.9893922903193</v>
      </c>
      <c r="F736" s="109">
        <f t="shared" si="85"/>
        <v>-2377</v>
      </c>
      <c r="G736" s="48">
        <f t="shared" si="87"/>
        <v>1.4499589997285511E-2</v>
      </c>
      <c r="I736" s="48">
        <f t="shared" si="82"/>
        <v>1.4499589997285511E-2</v>
      </c>
      <c r="Q736" s="100">
        <f t="shared" si="86"/>
        <v>33872.9</v>
      </c>
      <c r="S736" s="53">
        <f t="shared" si="83"/>
        <v>0.1</v>
      </c>
      <c r="AA736" s="48" t="s">
        <v>997</v>
      </c>
      <c r="AB736" s="48">
        <v>9</v>
      </c>
      <c r="AD736" s="48" t="s">
        <v>960</v>
      </c>
      <c r="AF736" s="48" t="s">
        <v>962</v>
      </c>
    </row>
    <row r="737" spans="1:32" ht="12.95" customHeight="1" x14ac:dyDescent="0.2">
      <c r="A737" s="98" t="s">
        <v>357</v>
      </c>
      <c r="B737" s="99" t="s">
        <v>1142</v>
      </c>
      <c r="C737" s="98">
        <v>48914.633000000002</v>
      </c>
      <c r="D737" s="98" t="s">
        <v>1190</v>
      </c>
      <c r="E737" s="107">
        <f t="shared" si="84"/>
        <v>-2359.9924345138479</v>
      </c>
      <c r="F737" s="109">
        <f t="shared" si="85"/>
        <v>-2360</v>
      </c>
      <c r="G737" s="48">
        <f t="shared" si="87"/>
        <v>1.0341200002585538E-2</v>
      </c>
      <c r="I737" s="48">
        <f t="shared" si="82"/>
        <v>1.0341200002585538E-2</v>
      </c>
      <c r="Q737" s="100">
        <f t="shared" si="86"/>
        <v>33896.133000000002</v>
      </c>
      <c r="S737" s="53">
        <f t="shared" si="83"/>
        <v>0.1</v>
      </c>
    </row>
    <row r="738" spans="1:32" ht="12.95" customHeight="1" x14ac:dyDescent="0.2">
      <c r="A738" s="4" t="s">
        <v>1090</v>
      </c>
      <c r="B738" s="4"/>
      <c r="C738" s="5">
        <v>48914.633000000002</v>
      </c>
      <c r="D738" s="5"/>
      <c r="E738" s="109">
        <f t="shared" si="84"/>
        <v>-2359.9924345138479</v>
      </c>
      <c r="F738" s="109">
        <f t="shared" si="85"/>
        <v>-2360</v>
      </c>
      <c r="G738" s="48">
        <f t="shared" si="87"/>
        <v>1.0341200002585538E-2</v>
      </c>
      <c r="I738" s="48">
        <f t="shared" si="82"/>
        <v>1.0341200002585538E-2</v>
      </c>
      <c r="Q738" s="100">
        <f t="shared" si="86"/>
        <v>33896.133000000002</v>
      </c>
      <c r="S738" s="53">
        <f t="shared" si="83"/>
        <v>0.1</v>
      </c>
      <c r="AA738" s="48" t="s">
        <v>997</v>
      </c>
      <c r="AB738" s="48">
        <v>15</v>
      </c>
      <c r="AD738" s="48" t="s">
        <v>1000</v>
      </c>
      <c r="AF738" s="48" t="s">
        <v>995</v>
      </c>
    </row>
    <row r="739" spans="1:32" ht="12.95" customHeight="1" x14ac:dyDescent="0.2">
      <c r="A739" s="98" t="s">
        <v>357</v>
      </c>
      <c r="B739" s="99" t="s">
        <v>1142</v>
      </c>
      <c r="C739" s="98">
        <v>49007.582000000002</v>
      </c>
      <c r="D739" s="98" t="s">
        <v>1190</v>
      </c>
      <c r="E739" s="107">
        <f t="shared" si="84"/>
        <v>-2291.9921664311546</v>
      </c>
      <c r="F739" s="109">
        <f t="shared" si="85"/>
        <v>-2292</v>
      </c>
      <c r="G739" s="48">
        <f t="shared" si="87"/>
        <v>1.0707640001783147E-2</v>
      </c>
      <c r="I739" s="48">
        <f t="shared" si="82"/>
        <v>1.0707640001783147E-2</v>
      </c>
      <c r="Q739" s="100">
        <f t="shared" si="86"/>
        <v>33989.082000000002</v>
      </c>
      <c r="S739" s="53">
        <f t="shared" si="83"/>
        <v>0.1</v>
      </c>
    </row>
    <row r="740" spans="1:32" ht="12.95" customHeight="1" x14ac:dyDescent="0.2">
      <c r="A740" s="4" t="s">
        <v>1090</v>
      </c>
      <c r="B740" s="4"/>
      <c r="C740" s="5">
        <v>49007.582000000002</v>
      </c>
      <c r="D740" s="5"/>
      <c r="E740" s="109">
        <f t="shared" si="84"/>
        <v>-2291.9921664311546</v>
      </c>
      <c r="F740" s="109">
        <f t="shared" si="85"/>
        <v>-2292</v>
      </c>
      <c r="G740" s="48">
        <f t="shared" si="87"/>
        <v>1.0707640001783147E-2</v>
      </c>
      <c r="I740" s="48">
        <f t="shared" si="82"/>
        <v>1.0707640001783147E-2</v>
      </c>
      <c r="Q740" s="100">
        <f t="shared" si="86"/>
        <v>33989.082000000002</v>
      </c>
      <c r="S740" s="53">
        <f t="shared" si="83"/>
        <v>0.1</v>
      </c>
      <c r="AA740" s="48" t="s">
        <v>997</v>
      </c>
      <c r="AB740" s="48">
        <v>16</v>
      </c>
      <c r="AD740" s="48" t="s">
        <v>998</v>
      </c>
      <c r="AF740" s="48" t="s">
        <v>995</v>
      </c>
    </row>
    <row r="741" spans="1:32" ht="12.95" customHeight="1" x14ac:dyDescent="0.2">
      <c r="A741" s="98" t="s">
        <v>357</v>
      </c>
      <c r="B741" s="99" t="s">
        <v>1142</v>
      </c>
      <c r="C741" s="98">
        <v>49007.582999999999</v>
      </c>
      <c r="D741" s="98" t="s">
        <v>1190</v>
      </c>
      <c r="E741" s="107">
        <f t="shared" si="84"/>
        <v>-2291.9914348442858</v>
      </c>
      <c r="F741" s="109">
        <f t="shared" si="85"/>
        <v>-2292</v>
      </c>
      <c r="G741" s="48">
        <f t="shared" si="87"/>
        <v>1.1707639998348895E-2</v>
      </c>
      <c r="I741" s="48">
        <f t="shared" si="82"/>
        <v>1.1707639998348895E-2</v>
      </c>
      <c r="Q741" s="100">
        <f t="shared" si="86"/>
        <v>33989.082999999999</v>
      </c>
      <c r="S741" s="53">
        <f t="shared" si="83"/>
        <v>0.1</v>
      </c>
    </row>
    <row r="742" spans="1:32" ht="12.95" customHeight="1" x14ac:dyDescent="0.2">
      <c r="A742" s="4" t="s">
        <v>1090</v>
      </c>
      <c r="B742" s="4"/>
      <c r="C742" s="5">
        <v>49007.582999999999</v>
      </c>
      <c r="D742" s="5"/>
      <c r="E742" s="109">
        <f t="shared" si="84"/>
        <v>-2291.9914348442858</v>
      </c>
      <c r="F742" s="109">
        <f t="shared" si="85"/>
        <v>-2292</v>
      </c>
      <c r="G742" s="48">
        <f t="shared" si="87"/>
        <v>1.1707639998348895E-2</v>
      </c>
      <c r="I742" s="48">
        <f t="shared" si="82"/>
        <v>1.1707639998348895E-2</v>
      </c>
      <c r="Q742" s="100">
        <f t="shared" si="86"/>
        <v>33989.082999999999</v>
      </c>
      <c r="S742" s="53">
        <f t="shared" si="83"/>
        <v>0.1</v>
      </c>
      <c r="AA742" s="48" t="s">
        <v>997</v>
      </c>
      <c r="AB742" s="48">
        <v>15</v>
      </c>
      <c r="AD742" s="48" t="s">
        <v>1000</v>
      </c>
      <c r="AF742" s="48" t="s">
        <v>995</v>
      </c>
    </row>
    <row r="743" spans="1:32" ht="12.95" customHeight="1" x14ac:dyDescent="0.2">
      <c r="A743" s="98" t="s">
        <v>434</v>
      </c>
      <c r="B743" s="99" t="s">
        <v>1142</v>
      </c>
      <c r="C743" s="98">
        <v>49008.947</v>
      </c>
      <c r="D743" s="98" t="s">
        <v>1190</v>
      </c>
      <c r="E743" s="107">
        <f t="shared" si="84"/>
        <v>-2290.9935503520924</v>
      </c>
      <c r="F743" s="109">
        <f t="shared" si="85"/>
        <v>-2291</v>
      </c>
      <c r="G743" s="48">
        <f t="shared" si="87"/>
        <v>8.8159699953394011E-3</v>
      </c>
      <c r="I743" s="48">
        <f t="shared" si="82"/>
        <v>8.8159699953394011E-3</v>
      </c>
      <c r="Q743" s="100">
        <f t="shared" si="86"/>
        <v>33990.447</v>
      </c>
      <c r="S743" s="53">
        <f t="shared" si="83"/>
        <v>0.1</v>
      </c>
    </row>
    <row r="744" spans="1:32" ht="12.95" customHeight="1" x14ac:dyDescent="0.2">
      <c r="A744" s="98" t="s">
        <v>437</v>
      </c>
      <c r="B744" s="99" t="s">
        <v>1142</v>
      </c>
      <c r="C744" s="98">
        <v>49066.355000000003</v>
      </c>
      <c r="D744" s="98" t="s">
        <v>1190</v>
      </c>
      <c r="E744" s="107">
        <f t="shared" si="84"/>
        <v>-2248.9946112554758</v>
      </c>
      <c r="F744" s="109">
        <f t="shared" si="85"/>
        <v>-2249</v>
      </c>
      <c r="G744" s="48">
        <f t="shared" si="87"/>
        <v>7.3658300025272183E-3</v>
      </c>
      <c r="I744" s="48">
        <f t="shared" si="82"/>
        <v>7.3658300025272183E-3</v>
      </c>
      <c r="Q744" s="100">
        <f t="shared" si="86"/>
        <v>34047.855000000003</v>
      </c>
      <c r="S744" s="53">
        <f t="shared" si="83"/>
        <v>0.1</v>
      </c>
    </row>
    <row r="745" spans="1:32" ht="12.95" customHeight="1" x14ac:dyDescent="0.2">
      <c r="A745" s="4" t="s">
        <v>1092</v>
      </c>
      <c r="B745" s="4"/>
      <c r="C745" s="5">
        <v>49066.355000000003</v>
      </c>
      <c r="D745" s="5">
        <v>3.0000000000000001E-3</v>
      </c>
      <c r="E745" s="109">
        <f t="shared" si="84"/>
        <v>-2248.9946112554758</v>
      </c>
      <c r="F745" s="109">
        <f t="shared" si="85"/>
        <v>-2249</v>
      </c>
      <c r="G745" s="48">
        <f t="shared" si="87"/>
        <v>7.3658300025272183E-3</v>
      </c>
      <c r="I745" s="48">
        <f t="shared" si="82"/>
        <v>7.3658300025272183E-3</v>
      </c>
      <c r="Q745" s="100">
        <f t="shared" si="86"/>
        <v>34047.855000000003</v>
      </c>
      <c r="S745" s="53">
        <f t="shared" si="83"/>
        <v>0.1</v>
      </c>
      <c r="AA745" s="48" t="s">
        <v>997</v>
      </c>
      <c r="AB745" s="48">
        <v>6</v>
      </c>
      <c r="AD745" s="48" t="s">
        <v>967</v>
      </c>
      <c r="AF745" s="48" t="s">
        <v>962</v>
      </c>
    </row>
    <row r="746" spans="1:32" ht="12.95" customHeight="1" x14ac:dyDescent="0.2">
      <c r="A746" s="98" t="s">
        <v>357</v>
      </c>
      <c r="B746" s="99" t="s">
        <v>1142</v>
      </c>
      <c r="C746" s="98">
        <v>49220.815999999999</v>
      </c>
      <c r="D746" s="98" t="s">
        <v>1190</v>
      </c>
      <c r="E746" s="107">
        <f t="shared" si="84"/>
        <v>-2135.9929715571402</v>
      </c>
      <c r="F746" s="109">
        <f t="shared" si="85"/>
        <v>-2136</v>
      </c>
      <c r="G746" s="48">
        <f t="shared" si="87"/>
        <v>9.6071199950529262E-3</v>
      </c>
      <c r="I746" s="48">
        <f t="shared" si="82"/>
        <v>9.6071199950529262E-3</v>
      </c>
      <c r="Q746" s="100">
        <f t="shared" si="86"/>
        <v>34202.315999999999</v>
      </c>
      <c r="S746" s="53">
        <f t="shared" si="83"/>
        <v>0.1</v>
      </c>
    </row>
    <row r="747" spans="1:32" ht="12.95" customHeight="1" x14ac:dyDescent="0.2">
      <c r="A747" s="4" t="s">
        <v>1090</v>
      </c>
      <c r="B747" s="4"/>
      <c r="C747" s="5">
        <v>49220.815999999999</v>
      </c>
      <c r="D747" s="5"/>
      <c r="E747" s="109">
        <f t="shared" si="84"/>
        <v>-2135.9929715571402</v>
      </c>
      <c r="F747" s="109">
        <f t="shared" si="85"/>
        <v>-2136</v>
      </c>
      <c r="G747" s="48">
        <f t="shared" si="87"/>
        <v>9.6071199950529262E-3</v>
      </c>
      <c r="I747" s="48">
        <f t="shared" si="82"/>
        <v>9.6071199950529262E-3</v>
      </c>
      <c r="Q747" s="100">
        <f t="shared" si="86"/>
        <v>34202.315999999999</v>
      </c>
      <c r="S747" s="53">
        <f t="shared" si="83"/>
        <v>0.1</v>
      </c>
      <c r="AA747" s="48" t="s">
        <v>997</v>
      </c>
      <c r="AB747" s="48">
        <v>14</v>
      </c>
      <c r="AD747" s="48" t="s">
        <v>1000</v>
      </c>
      <c r="AF747" s="48" t="s">
        <v>995</v>
      </c>
    </row>
    <row r="748" spans="1:32" ht="12.95" customHeight="1" x14ac:dyDescent="0.2">
      <c r="A748" s="98" t="s">
        <v>357</v>
      </c>
      <c r="B748" s="99" t="s">
        <v>1142</v>
      </c>
      <c r="C748" s="98">
        <v>49268.659</v>
      </c>
      <c r="D748" s="98" t="s">
        <v>1190</v>
      </c>
      <c r="E748" s="107">
        <f t="shared" si="84"/>
        <v>-2100.9916608826807</v>
      </c>
      <c r="F748" s="109">
        <f t="shared" si="85"/>
        <v>-2101</v>
      </c>
      <c r="G748" s="48">
        <f t="shared" si="87"/>
        <v>1.1398670001653954E-2</v>
      </c>
      <c r="I748" s="48">
        <f t="shared" si="82"/>
        <v>1.1398670001653954E-2</v>
      </c>
      <c r="Q748" s="100">
        <f t="shared" si="86"/>
        <v>34250.159</v>
      </c>
      <c r="S748" s="53">
        <f t="shared" si="83"/>
        <v>0.1</v>
      </c>
    </row>
    <row r="749" spans="1:32" ht="12.95" customHeight="1" x14ac:dyDescent="0.2">
      <c r="A749" s="4" t="s">
        <v>1090</v>
      </c>
      <c r="B749" s="4"/>
      <c r="C749" s="5">
        <v>49268.659</v>
      </c>
      <c r="D749" s="5"/>
      <c r="E749" s="109">
        <f t="shared" si="84"/>
        <v>-2100.9916608826807</v>
      </c>
      <c r="F749" s="109">
        <f t="shared" si="85"/>
        <v>-2101</v>
      </c>
      <c r="G749" s="48">
        <f t="shared" si="87"/>
        <v>1.1398670001653954E-2</v>
      </c>
      <c r="I749" s="48">
        <f t="shared" si="82"/>
        <v>1.1398670001653954E-2</v>
      </c>
      <c r="Q749" s="100">
        <f t="shared" si="86"/>
        <v>34250.159</v>
      </c>
      <c r="S749" s="53">
        <f t="shared" si="83"/>
        <v>0.1</v>
      </c>
      <c r="AA749" s="48" t="s">
        <v>997</v>
      </c>
      <c r="AB749" s="48">
        <v>13</v>
      </c>
      <c r="AD749" s="48" t="s">
        <v>1000</v>
      </c>
      <c r="AF749" s="48" t="s">
        <v>995</v>
      </c>
    </row>
    <row r="750" spans="1:32" ht="12.95" customHeight="1" x14ac:dyDescent="0.2">
      <c r="A750" s="98" t="s">
        <v>357</v>
      </c>
      <c r="B750" s="99" t="s">
        <v>1142</v>
      </c>
      <c r="C750" s="98">
        <v>49443.625</v>
      </c>
      <c r="D750" s="98" t="s">
        <v>1190</v>
      </c>
      <c r="E750" s="107">
        <f t="shared" si="84"/>
        <v>-1972.988832392256</v>
      </c>
      <c r="F750" s="109">
        <f t="shared" si="85"/>
        <v>-1973</v>
      </c>
      <c r="G750" s="48">
        <f t="shared" si="87"/>
        <v>1.526490999822272E-2</v>
      </c>
      <c r="I750" s="48">
        <f t="shared" si="82"/>
        <v>1.526490999822272E-2</v>
      </c>
      <c r="Q750" s="100">
        <f t="shared" si="86"/>
        <v>34425.125</v>
      </c>
      <c r="S750" s="53">
        <f t="shared" si="83"/>
        <v>0.1</v>
      </c>
    </row>
    <row r="751" spans="1:32" ht="12.95" customHeight="1" x14ac:dyDescent="0.2">
      <c r="A751" s="4" t="s">
        <v>1090</v>
      </c>
      <c r="B751" s="4"/>
      <c r="C751" s="5">
        <v>49443.625</v>
      </c>
      <c r="D751" s="5"/>
      <c r="E751" s="109">
        <f t="shared" si="84"/>
        <v>-1972.988832392256</v>
      </c>
      <c r="F751" s="109">
        <f t="shared" si="85"/>
        <v>-1973</v>
      </c>
      <c r="G751" s="48">
        <f t="shared" si="87"/>
        <v>1.526490999822272E-2</v>
      </c>
      <c r="I751" s="48">
        <f t="shared" si="82"/>
        <v>1.526490999822272E-2</v>
      </c>
      <c r="Q751" s="100">
        <f t="shared" si="86"/>
        <v>34425.125</v>
      </c>
      <c r="S751" s="53">
        <f t="shared" si="83"/>
        <v>0.1</v>
      </c>
      <c r="AA751" s="48" t="s">
        <v>997</v>
      </c>
      <c r="AB751" s="48">
        <v>11</v>
      </c>
      <c r="AD751" s="48" t="s">
        <v>1000</v>
      </c>
      <c r="AF751" s="48" t="s">
        <v>995</v>
      </c>
    </row>
    <row r="752" spans="1:32" ht="12.95" customHeight="1" x14ac:dyDescent="0.2">
      <c r="A752" s="98" t="s">
        <v>357</v>
      </c>
      <c r="B752" s="99" t="s">
        <v>1142</v>
      </c>
      <c r="C752" s="98">
        <v>49581.675000000003</v>
      </c>
      <c r="D752" s="98" t="s">
        <v>1190</v>
      </c>
      <c r="E752" s="107">
        <f t="shared" si="84"/>
        <v>-1871.9932648356823</v>
      </c>
      <c r="F752" s="109">
        <f t="shared" si="85"/>
        <v>-1872</v>
      </c>
      <c r="G752" s="48">
        <f t="shared" si="87"/>
        <v>9.2062399999122135E-3</v>
      </c>
      <c r="I752" s="48">
        <f t="shared" si="82"/>
        <v>9.2062399999122135E-3</v>
      </c>
      <c r="Q752" s="100">
        <f t="shared" si="86"/>
        <v>34563.175000000003</v>
      </c>
      <c r="S752" s="53">
        <f t="shared" si="83"/>
        <v>0.1</v>
      </c>
    </row>
    <row r="753" spans="1:32" ht="12.95" customHeight="1" x14ac:dyDescent="0.2">
      <c r="A753" s="4" t="s">
        <v>1090</v>
      </c>
      <c r="B753" s="4"/>
      <c r="C753" s="5">
        <v>49581.675000000003</v>
      </c>
      <c r="D753" s="5"/>
      <c r="E753" s="109">
        <f t="shared" si="84"/>
        <v>-1871.9932648356823</v>
      </c>
      <c r="F753" s="109">
        <f t="shared" si="85"/>
        <v>-1872</v>
      </c>
      <c r="G753" s="48">
        <f t="shared" si="87"/>
        <v>9.2062399999122135E-3</v>
      </c>
      <c r="I753" s="48">
        <f t="shared" si="82"/>
        <v>9.2062399999122135E-3</v>
      </c>
      <c r="Q753" s="100">
        <f t="shared" si="86"/>
        <v>34563.175000000003</v>
      </c>
      <c r="S753" s="53">
        <f t="shared" si="83"/>
        <v>0.1</v>
      </c>
      <c r="AA753" s="48" t="s">
        <v>997</v>
      </c>
      <c r="AB753" s="48">
        <v>10</v>
      </c>
      <c r="AD753" s="48" t="s">
        <v>1000</v>
      </c>
      <c r="AF753" s="48" t="s">
        <v>995</v>
      </c>
    </row>
    <row r="754" spans="1:32" ht="12.95" customHeight="1" x14ac:dyDescent="0.2">
      <c r="A754" s="98" t="s">
        <v>449</v>
      </c>
      <c r="B754" s="99" t="s">
        <v>1142</v>
      </c>
      <c r="C754" s="98">
        <v>49607.64</v>
      </c>
      <c r="D754" s="98" t="s">
        <v>1190</v>
      </c>
      <c r="E754" s="107">
        <f t="shared" si="84"/>
        <v>-1852.9976117273445</v>
      </c>
      <c r="F754" s="109">
        <f t="shared" si="85"/>
        <v>-1853</v>
      </c>
      <c r="G754" s="48">
        <f t="shared" si="87"/>
        <v>3.2645100000081584E-3</v>
      </c>
      <c r="I754" s="48">
        <f t="shared" si="82"/>
        <v>3.2645100000081584E-3</v>
      </c>
      <c r="Q754" s="100">
        <f t="shared" si="86"/>
        <v>34589.14</v>
      </c>
      <c r="S754" s="53">
        <f t="shared" si="83"/>
        <v>0.1</v>
      </c>
    </row>
    <row r="755" spans="1:32" ht="12.95" customHeight="1" x14ac:dyDescent="0.2">
      <c r="A755" s="4" t="s">
        <v>1093</v>
      </c>
      <c r="B755" s="4"/>
      <c r="C755" s="5">
        <v>49607.64</v>
      </c>
      <c r="D755" s="5">
        <v>4.0000000000000001E-3</v>
      </c>
      <c r="E755" s="109">
        <f t="shared" si="84"/>
        <v>-1852.9976117273445</v>
      </c>
      <c r="F755" s="109">
        <f t="shared" si="85"/>
        <v>-1853</v>
      </c>
      <c r="G755" s="48">
        <f t="shared" si="87"/>
        <v>3.2645100000081584E-3</v>
      </c>
      <c r="I755" s="48">
        <f t="shared" si="82"/>
        <v>3.2645100000081584E-3</v>
      </c>
      <c r="Q755" s="100">
        <f t="shared" si="86"/>
        <v>34589.14</v>
      </c>
      <c r="S755" s="53">
        <f t="shared" si="83"/>
        <v>0.1</v>
      </c>
      <c r="AA755" s="48" t="s">
        <v>997</v>
      </c>
      <c r="AB755" s="48">
        <v>6</v>
      </c>
      <c r="AD755" s="48" t="s">
        <v>967</v>
      </c>
      <c r="AF755" s="48" t="s">
        <v>962</v>
      </c>
    </row>
    <row r="756" spans="1:32" ht="12.95" customHeight="1" x14ac:dyDescent="0.2">
      <c r="A756" s="98" t="s">
        <v>357</v>
      </c>
      <c r="B756" s="99" t="s">
        <v>1142</v>
      </c>
      <c r="C756" s="98">
        <v>49607.648999999998</v>
      </c>
      <c r="D756" s="98" t="s">
        <v>1190</v>
      </c>
      <c r="E756" s="107">
        <f t="shared" si="84"/>
        <v>-1852.9910274455058</v>
      </c>
      <c r="F756" s="109">
        <f t="shared" si="85"/>
        <v>-1853</v>
      </c>
      <c r="G756" s="48">
        <f t="shared" si="87"/>
        <v>1.2264509998203721E-2</v>
      </c>
      <c r="I756" s="48">
        <f t="shared" si="82"/>
        <v>1.2264509998203721E-2</v>
      </c>
      <c r="Q756" s="100">
        <f t="shared" si="86"/>
        <v>34589.148999999998</v>
      </c>
      <c r="S756" s="53">
        <f t="shared" si="83"/>
        <v>0.1</v>
      </c>
    </row>
    <row r="757" spans="1:32" ht="12.95" customHeight="1" x14ac:dyDescent="0.2">
      <c r="A757" s="4" t="s">
        <v>1090</v>
      </c>
      <c r="B757" s="4"/>
      <c r="C757" s="5">
        <v>49607.648999999998</v>
      </c>
      <c r="D757" s="5"/>
      <c r="E757" s="109">
        <f t="shared" si="84"/>
        <v>-1852.9910274455058</v>
      </c>
      <c r="F757" s="109">
        <f t="shared" si="85"/>
        <v>-1853</v>
      </c>
      <c r="G757" s="48">
        <f t="shared" si="87"/>
        <v>1.2264509998203721E-2</v>
      </c>
      <c r="I757" s="48">
        <f t="shared" si="82"/>
        <v>1.2264509998203721E-2</v>
      </c>
      <c r="Q757" s="100">
        <f t="shared" si="86"/>
        <v>34589.148999999998</v>
      </c>
      <c r="S757" s="53">
        <f t="shared" si="83"/>
        <v>0.1</v>
      </c>
      <c r="AA757" s="48" t="s">
        <v>997</v>
      </c>
      <c r="AB757" s="48">
        <v>10</v>
      </c>
      <c r="AD757" s="48" t="s">
        <v>1000</v>
      </c>
      <c r="AF757" s="48" t="s">
        <v>995</v>
      </c>
    </row>
    <row r="758" spans="1:32" ht="12.95" customHeight="1" x14ac:dyDescent="0.2">
      <c r="A758" s="98" t="s">
        <v>357</v>
      </c>
      <c r="B758" s="99" t="s">
        <v>1142</v>
      </c>
      <c r="C758" s="98">
        <v>49659.588000000003</v>
      </c>
      <c r="D758" s="98" t="s">
        <v>1190</v>
      </c>
      <c r="E758" s="107">
        <f t="shared" si="84"/>
        <v>-1814.9931369469809</v>
      </c>
      <c r="F758" s="109">
        <f t="shared" si="85"/>
        <v>-1815</v>
      </c>
      <c r="G758" s="48">
        <f t="shared" si="87"/>
        <v>9.3810500038671307E-3</v>
      </c>
      <c r="I758" s="48">
        <f t="shared" si="82"/>
        <v>9.3810500038671307E-3</v>
      </c>
      <c r="Q758" s="100">
        <f t="shared" si="86"/>
        <v>34641.088000000003</v>
      </c>
      <c r="S758" s="53">
        <f t="shared" si="83"/>
        <v>0.1</v>
      </c>
    </row>
    <row r="759" spans="1:32" ht="12.95" customHeight="1" x14ac:dyDescent="0.2">
      <c r="A759" s="4" t="s">
        <v>1090</v>
      </c>
      <c r="B759" s="4"/>
      <c r="C759" s="5">
        <v>49659.588000000003</v>
      </c>
      <c r="D759" s="5"/>
      <c r="E759" s="109">
        <f t="shared" si="84"/>
        <v>-1814.9931369469809</v>
      </c>
      <c r="F759" s="109">
        <f t="shared" si="85"/>
        <v>-1815</v>
      </c>
      <c r="G759" s="48">
        <f t="shared" si="87"/>
        <v>9.3810500038671307E-3</v>
      </c>
      <c r="I759" s="48">
        <f t="shared" si="82"/>
        <v>9.3810500038671307E-3</v>
      </c>
      <c r="Q759" s="100">
        <f t="shared" si="86"/>
        <v>34641.088000000003</v>
      </c>
      <c r="S759" s="53">
        <f t="shared" si="83"/>
        <v>0.1</v>
      </c>
      <c r="AA759" s="48" t="s">
        <v>997</v>
      </c>
      <c r="AB759" s="48">
        <v>12</v>
      </c>
      <c r="AD759" s="48" t="s">
        <v>1000</v>
      </c>
      <c r="AF759" s="48" t="s">
        <v>995</v>
      </c>
    </row>
    <row r="760" spans="1:32" ht="12.95" customHeight="1" x14ac:dyDescent="0.2">
      <c r="A760" s="98" t="s">
        <v>434</v>
      </c>
      <c r="B760" s="99" t="s">
        <v>1142</v>
      </c>
      <c r="C760" s="98">
        <v>49691.03</v>
      </c>
      <c r="D760" s="98" t="s">
        <v>1190</v>
      </c>
      <c r="E760" s="107">
        <f t="shared" si="84"/>
        <v>-1791.990582545581</v>
      </c>
      <c r="F760" s="109">
        <f t="shared" si="85"/>
        <v>-1792</v>
      </c>
      <c r="G760" s="48">
        <f t="shared" si="87"/>
        <v>1.287263999984134E-2</v>
      </c>
      <c r="I760" s="48">
        <f t="shared" si="82"/>
        <v>1.287263999984134E-2</v>
      </c>
      <c r="Q760" s="100">
        <f t="shared" si="86"/>
        <v>34672.53</v>
      </c>
      <c r="S760" s="53">
        <f t="shared" si="83"/>
        <v>0.1</v>
      </c>
    </row>
    <row r="761" spans="1:32" ht="12.95" customHeight="1" x14ac:dyDescent="0.2">
      <c r="A761" s="98" t="s">
        <v>357</v>
      </c>
      <c r="B761" s="99" t="s">
        <v>1142</v>
      </c>
      <c r="C761" s="98">
        <v>49767.574000000001</v>
      </c>
      <c r="D761" s="98" t="s">
        <v>1190</v>
      </c>
      <c r="E761" s="107">
        <f t="shared" si="84"/>
        <v>-1735.9919970834269</v>
      </c>
      <c r="F761" s="109">
        <f t="shared" si="85"/>
        <v>-1736</v>
      </c>
      <c r="G761" s="48">
        <f t="shared" si="87"/>
        <v>1.0939120002149139E-2</v>
      </c>
      <c r="I761" s="48">
        <f t="shared" si="82"/>
        <v>1.0939120002149139E-2</v>
      </c>
      <c r="Q761" s="100">
        <f t="shared" si="86"/>
        <v>34749.074000000001</v>
      </c>
      <c r="S761" s="53">
        <f t="shared" si="83"/>
        <v>0.1</v>
      </c>
    </row>
    <row r="762" spans="1:32" ht="12.95" customHeight="1" x14ac:dyDescent="0.2">
      <c r="A762" s="4" t="s">
        <v>1090</v>
      </c>
      <c r="B762" s="4"/>
      <c r="C762" s="5">
        <v>49767.574000000001</v>
      </c>
      <c r="D762" s="5"/>
      <c r="E762" s="109">
        <f t="shared" si="84"/>
        <v>-1735.9919970834269</v>
      </c>
      <c r="F762" s="109">
        <f t="shared" si="85"/>
        <v>-1736</v>
      </c>
      <c r="G762" s="48">
        <f t="shared" si="87"/>
        <v>1.0939120002149139E-2</v>
      </c>
      <c r="I762" s="48">
        <f t="shared" si="82"/>
        <v>1.0939120002149139E-2</v>
      </c>
      <c r="Q762" s="100">
        <f t="shared" si="86"/>
        <v>34749.074000000001</v>
      </c>
      <c r="S762" s="53">
        <f t="shared" si="83"/>
        <v>0.1</v>
      </c>
      <c r="AA762" s="48" t="s">
        <v>997</v>
      </c>
      <c r="AB762" s="48">
        <v>13</v>
      </c>
      <c r="AD762" s="48" t="s">
        <v>1000</v>
      </c>
      <c r="AF762" s="48" t="s">
        <v>995</v>
      </c>
    </row>
    <row r="763" spans="1:32" ht="12.95" customHeight="1" x14ac:dyDescent="0.2">
      <c r="A763" s="98" t="s">
        <v>462</v>
      </c>
      <c r="B763" s="99" t="s">
        <v>1142</v>
      </c>
      <c r="C763" s="98">
        <v>49789.438999999998</v>
      </c>
      <c r="D763" s="98" t="s">
        <v>1190</v>
      </c>
      <c r="E763" s="107">
        <f t="shared" si="84"/>
        <v>-1719.9958501466342</v>
      </c>
      <c r="F763" s="109">
        <f t="shared" si="85"/>
        <v>-1720</v>
      </c>
      <c r="G763" s="48">
        <f t="shared" si="87"/>
        <v>5.6723999950918369E-3</v>
      </c>
      <c r="I763" s="48">
        <f t="shared" si="82"/>
        <v>5.6723999950918369E-3</v>
      </c>
      <c r="Q763" s="100">
        <f t="shared" si="86"/>
        <v>34770.938999999998</v>
      </c>
      <c r="S763" s="53">
        <f t="shared" si="83"/>
        <v>0.1</v>
      </c>
    </row>
    <row r="764" spans="1:32" ht="12.95" customHeight="1" x14ac:dyDescent="0.2">
      <c r="A764" s="4" t="s">
        <v>1094</v>
      </c>
      <c r="B764" s="4"/>
      <c r="C764" s="5">
        <v>49789.438999999998</v>
      </c>
      <c r="D764" s="5">
        <v>4.0000000000000001E-3</v>
      </c>
      <c r="E764" s="109">
        <f t="shared" si="84"/>
        <v>-1719.9958501466342</v>
      </c>
      <c r="F764" s="109">
        <f t="shared" si="85"/>
        <v>-1720</v>
      </c>
      <c r="G764" s="48">
        <f t="shared" si="87"/>
        <v>5.6723999950918369E-3</v>
      </c>
      <c r="I764" s="48">
        <f t="shared" si="82"/>
        <v>5.6723999950918369E-3</v>
      </c>
      <c r="Q764" s="100">
        <f t="shared" si="86"/>
        <v>34770.938999999998</v>
      </c>
      <c r="S764" s="53">
        <f t="shared" si="83"/>
        <v>0.1</v>
      </c>
      <c r="AA764" s="48" t="s">
        <v>997</v>
      </c>
      <c r="AB764" s="48">
        <v>7</v>
      </c>
      <c r="AD764" s="48" t="s">
        <v>1040</v>
      </c>
      <c r="AF764" s="48" t="s">
        <v>962</v>
      </c>
    </row>
    <row r="765" spans="1:32" ht="12.95" customHeight="1" x14ac:dyDescent="0.2">
      <c r="A765" s="98" t="s">
        <v>462</v>
      </c>
      <c r="B765" s="99" t="s">
        <v>1142</v>
      </c>
      <c r="C765" s="98">
        <v>49860.514000000003</v>
      </c>
      <c r="D765" s="98" t="s">
        <v>1190</v>
      </c>
      <c r="E765" s="107">
        <f t="shared" si="84"/>
        <v>-1667.9983132825721</v>
      </c>
      <c r="F765" s="109">
        <f t="shared" si="85"/>
        <v>-1668</v>
      </c>
      <c r="G765" s="48">
        <f t="shared" si="87"/>
        <v>2.3055600031511858E-3</v>
      </c>
      <c r="I765" s="48">
        <f t="shared" si="82"/>
        <v>2.3055600031511858E-3</v>
      </c>
      <c r="O765" s="48">
        <f t="shared" ref="O765:O828" ca="1" si="88">+C$11+C$12*F765</f>
        <v>8.6364307150142618E-3</v>
      </c>
      <c r="Q765" s="100">
        <f t="shared" si="86"/>
        <v>34842.014000000003</v>
      </c>
      <c r="S765" s="53">
        <f t="shared" si="83"/>
        <v>0.1</v>
      </c>
    </row>
    <row r="766" spans="1:32" ht="12.95" customHeight="1" x14ac:dyDescent="0.2">
      <c r="A766" s="4" t="s">
        <v>1094</v>
      </c>
      <c r="B766" s="4"/>
      <c r="C766" s="5">
        <v>49860.514000000003</v>
      </c>
      <c r="D766" s="5">
        <v>8.9999999999999993E-3</v>
      </c>
      <c r="E766" s="109">
        <f t="shared" si="84"/>
        <v>-1667.9983132825721</v>
      </c>
      <c r="F766" s="109">
        <f t="shared" si="85"/>
        <v>-1668</v>
      </c>
      <c r="G766" s="48">
        <f t="shared" si="87"/>
        <v>2.3055600031511858E-3</v>
      </c>
      <c r="I766" s="48">
        <f t="shared" si="82"/>
        <v>2.3055600031511858E-3</v>
      </c>
      <c r="O766" s="48">
        <f t="shared" ca="1" si="88"/>
        <v>8.6364307150142618E-3</v>
      </c>
      <c r="Q766" s="100">
        <f t="shared" si="86"/>
        <v>34842.014000000003</v>
      </c>
      <c r="S766" s="53">
        <f t="shared" si="83"/>
        <v>0.1</v>
      </c>
      <c r="AA766" s="48" t="s">
        <v>997</v>
      </c>
      <c r="AB766" s="48">
        <v>6</v>
      </c>
      <c r="AD766" s="48" t="s">
        <v>967</v>
      </c>
      <c r="AF766" s="48" t="s">
        <v>962</v>
      </c>
    </row>
    <row r="767" spans="1:32" ht="12.95" customHeight="1" x14ac:dyDescent="0.2">
      <c r="A767" s="98" t="s">
        <v>357</v>
      </c>
      <c r="B767" s="99" t="s">
        <v>1142</v>
      </c>
      <c r="C767" s="98">
        <v>49920.663999999997</v>
      </c>
      <c r="D767" s="98" t="s">
        <v>1190</v>
      </c>
      <c r="E767" s="107">
        <f t="shared" si="84"/>
        <v>-1623.9933629853813</v>
      </c>
      <c r="F767" s="109">
        <f t="shared" si="85"/>
        <v>-1624</v>
      </c>
      <c r="G767" s="48">
        <f t="shared" si="87"/>
        <v>9.072079999896232E-3</v>
      </c>
      <c r="I767" s="48">
        <f t="shared" si="82"/>
        <v>9.072079999896232E-3</v>
      </c>
      <c r="O767" s="48">
        <f t="shared" ca="1" si="88"/>
        <v>8.5237510312130924E-3</v>
      </c>
      <c r="Q767" s="100">
        <f t="shared" si="86"/>
        <v>34902.163999999997</v>
      </c>
      <c r="S767" s="53">
        <f t="shared" si="83"/>
        <v>0.1</v>
      </c>
    </row>
    <row r="768" spans="1:32" ht="12.95" customHeight="1" x14ac:dyDescent="0.2">
      <c r="A768" s="4" t="s">
        <v>1090</v>
      </c>
      <c r="B768" s="4"/>
      <c r="C768" s="5">
        <v>49920.663999999997</v>
      </c>
      <c r="D768" s="5"/>
      <c r="E768" s="109">
        <f t="shared" si="84"/>
        <v>-1623.9933629853813</v>
      </c>
      <c r="F768" s="109">
        <f t="shared" si="85"/>
        <v>-1624</v>
      </c>
      <c r="G768" s="48">
        <f t="shared" si="87"/>
        <v>9.072079999896232E-3</v>
      </c>
      <c r="I768" s="48">
        <f t="shared" si="82"/>
        <v>9.072079999896232E-3</v>
      </c>
      <c r="O768" s="48">
        <f t="shared" ca="1" si="88"/>
        <v>8.5237510312130924E-3</v>
      </c>
      <c r="Q768" s="100">
        <f t="shared" si="86"/>
        <v>34902.163999999997</v>
      </c>
      <c r="S768" s="53">
        <f t="shared" si="83"/>
        <v>0.1</v>
      </c>
      <c r="AA768" s="48" t="s">
        <v>997</v>
      </c>
      <c r="AB768" s="48">
        <v>10</v>
      </c>
      <c r="AD768" s="48" t="s">
        <v>1000</v>
      </c>
      <c r="AF768" s="48" t="s">
        <v>995</v>
      </c>
    </row>
    <row r="769" spans="1:32" ht="12.95" customHeight="1" x14ac:dyDescent="0.2">
      <c r="A769" s="98" t="s">
        <v>471</v>
      </c>
      <c r="B769" s="99" t="s">
        <v>1142</v>
      </c>
      <c r="C769" s="98">
        <v>49927.486400000002</v>
      </c>
      <c r="D769" s="98" t="s">
        <v>1190</v>
      </c>
      <c r="E769" s="107">
        <f t="shared" si="84"/>
        <v>-1619.0021847159251</v>
      </c>
      <c r="F769" s="109">
        <f t="shared" si="85"/>
        <v>-1619</v>
      </c>
      <c r="G769" s="48">
        <f t="shared" si="87"/>
        <v>-2.9862699957448058E-3</v>
      </c>
      <c r="K769" s="48">
        <f>G769</f>
        <v>-2.9862699957448058E-3</v>
      </c>
      <c r="O769" s="48">
        <f t="shared" ca="1" si="88"/>
        <v>8.5109465216902311E-3</v>
      </c>
      <c r="Q769" s="100">
        <f t="shared" si="86"/>
        <v>34908.986400000002</v>
      </c>
      <c r="S769" s="53">
        <f>S$16</f>
        <v>1</v>
      </c>
    </row>
    <row r="770" spans="1:32" ht="12.95" customHeight="1" x14ac:dyDescent="0.2">
      <c r="A770" s="98" t="s">
        <v>357</v>
      </c>
      <c r="B770" s="99" t="s">
        <v>1142</v>
      </c>
      <c r="C770" s="98">
        <v>49928.868000000002</v>
      </c>
      <c r="D770" s="98" t="s">
        <v>1190</v>
      </c>
      <c r="E770" s="107">
        <f t="shared" si="84"/>
        <v>-1617.9914242948007</v>
      </c>
      <c r="F770" s="109">
        <f t="shared" si="85"/>
        <v>-1618</v>
      </c>
      <c r="G770" s="48">
        <f t="shared" si="87"/>
        <v>1.1722060000465717E-2</v>
      </c>
      <c r="I770" s="48">
        <f t="shared" ref="I770:I801" si="89">G770</f>
        <v>1.1722060000465717E-2</v>
      </c>
      <c r="O770" s="48">
        <f t="shared" ca="1" si="88"/>
        <v>8.5083856197856605E-3</v>
      </c>
      <c r="Q770" s="100">
        <f t="shared" si="86"/>
        <v>34910.368000000002</v>
      </c>
      <c r="S770" s="53">
        <f t="shared" ref="S770:S801" si="90">S$14</f>
        <v>0.1</v>
      </c>
    </row>
    <row r="771" spans="1:32" ht="12.95" customHeight="1" x14ac:dyDescent="0.2">
      <c r="A771" s="4" t="s">
        <v>1090</v>
      </c>
      <c r="B771" s="10"/>
      <c r="C771" s="5">
        <v>49928.868000000002</v>
      </c>
      <c r="D771" s="5"/>
      <c r="E771" s="109">
        <f t="shared" si="84"/>
        <v>-1617.9914242948007</v>
      </c>
      <c r="F771" s="109">
        <f t="shared" si="85"/>
        <v>-1618</v>
      </c>
      <c r="G771" s="48">
        <f t="shared" si="87"/>
        <v>1.1722060000465717E-2</v>
      </c>
      <c r="I771" s="48">
        <f t="shared" si="89"/>
        <v>1.1722060000465717E-2</v>
      </c>
      <c r="O771" s="48">
        <f t="shared" ca="1" si="88"/>
        <v>8.5083856197856605E-3</v>
      </c>
      <c r="Q771" s="100">
        <f t="shared" si="86"/>
        <v>34910.368000000002</v>
      </c>
      <c r="S771" s="53">
        <f t="shared" si="90"/>
        <v>0.1</v>
      </c>
      <c r="AA771" s="48" t="s">
        <v>997</v>
      </c>
      <c r="AB771" s="48">
        <v>11</v>
      </c>
      <c r="AD771" s="48" t="s">
        <v>1000</v>
      </c>
      <c r="AF771" s="48" t="s">
        <v>995</v>
      </c>
    </row>
    <row r="772" spans="1:32" ht="12.95" customHeight="1" x14ac:dyDescent="0.2">
      <c r="A772" s="98" t="s">
        <v>357</v>
      </c>
      <c r="B772" s="99" t="s">
        <v>1142</v>
      </c>
      <c r="C772" s="98">
        <v>49965.769</v>
      </c>
      <c r="D772" s="98" t="s">
        <v>1190</v>
      </c>
      <c r="E772" s="107">
        <f t="shared" si="84"/>
        <v>-1590.9951371640159</v>
      </c>
      <c r="F772" s="109">
        <f t="shared" si="85"/>
        <v>-1591</v>
      </c>
      <c r="G772" s="48">
        <f t="shared" si="87"/>
        <v>6.6469699959270656E-3</v>
      </c>
      <c r="I772" s="48">
        <f t="shared" si="89"/>
        <v>6.6469699959270656E-3</v>
      </c>
      <c r="O772" s="48">
        <f t="shared" ca="1" si="88"/>
        <v>8.4392412683622145E-3</v>
      </c>
      <c r="Q772" s="100">
        <f t="shared" si="86"/>
        <v>34947.269</v>
      </c>
      <c r="S772" s="53">
        <f t="shared" si="90"/>
        <v>0.1</v>
      </c>
    </row>
    <row r="773" spans="1:32" ht="12.95" customHeight="1" x14ac:dyDescent="0.2">
      <c r="A773" s="4" t="s">
        <v>1090</v>
      </c>
      <c r="B773" s="10"/>
      <c r="C773" s="5">
        <v>49965.769</v>
      </c>
      <c r="D773" s="5"/>
      <c r="E773" s="109">
        <f t="shared" si="84"/>
        <v>-1590.9951371640159</v>
      </c>
      <c r="F773" s="109">
        <f t="shared" si="85"/>
        <v>-1591</v>
      </c>
      <c r="G773" s="48">
        <f t="shared" si="87"/>
        <v>6.6469699959270656E-3</v>
      </c>
      <c r="I773" s="48">
        <f t="shared" si="89"/>
        <v>6.6469699959270656E-3</v>
      </c>
      <c r="O773" s="48">
        <f t="shared" ca="1" si="88"/>
        <v>8.4392412683622145E-3</v>
      </c>
      <c r="Q773" s="100">
        <f t="shared" si="86"/>
        <v>34947.269</v>
      </c>
      <c r="S773" s="53">
        <f t="shared" si="90"/>
        <v>0.1</v>
      </c>
      <c r="AA773" s="48" t="s">
        <v>997</v>
      </c>
      <c r="AB773" s="48">
        <v>15</v>
      </c>
      <c r="AD773" s="48" t="s">
        <v>1000</v>
      </c>
      <c r="AF773" s="48" t="s">
        <v>995</v>
      </c>
    </row>
    <row r="774" spans="1:32" ht="12.95" customHeight="1" x14ac:dyDescent="0.2">
      <c r="A774" s="98" t="s">
        <v>479</v>
      </c>
      <c r="B774" s="99" t="s">
        <v>1142</v>
      </c>
      <c r="C774" s="98">
        <v>49990.375999999997</v>
      </c>
      <c r="D774" s="98" t="s">
        <v>1190</v>
      </c>
      <c r="E774" s="107">
        <f t="shared" si="84"/>
        <v>-1572.992979026644</v>
      </c>
      <c r="F774" s="109">
        <f t="shared" si="85"/>
        <v>-1573</v>
      </c>
      <c r="G774" s="48">
        <f t="shared" si="87"/>
        <v>9.5969099929789081E-3</v>
      </c>
      <c r="I774" s="48">
        <f t="shared" si="89"/>
        <v>9.5969099929789081E-3</v>
      </c>
      <c r="O774" s="48">
        <f t="shared" ca="1" si="88"/>
        <v>8.3931450340799189E-3</v>
      </c>
      <c r="Q774" s="100">
        <f t="shared" si="86"/>
        <v>34971.875999999997</v>
      </c>
      <c r="S774" s="53">
        <f t="shared" si="90"/>
        <v>0.1</v>
      </c>
    </row>
    <row r="775" spans="1:32" ht="12.95" customHeight="1" x14ac:dyDescent="0.2">
      <c r="A775" s="4" t="s">
        <v>1095</v>
      </c>
      <c r="B775" s="10"/>
      <c r="C775" s="5">
        <v>49990.375999999997</v>
      </c>
      <c r="D775" s="5">
        <v>4.0000000000000001E-3</v>
      </c>
      <c r="E775" s="109">
        <f t="shared" si="84"/>
        <v>-1572.992979026644</v>
      </c>
      <c r="F775" s="109">
        <f t="shared" si="85"/>
        <v>-1573</v>
      </c>
      <c r="G775" s="48">
        <f t="shared" si="87"/>
        <v>9.5969099929789081E-3</v>
      </c>
      <c r="I775" s="48">
        <f t="shared" si="89"/>
        <v>9.5969099929789081E-3</v>
      </c>
      <c r="O775" s="48">
        <f t="shared" ca="1" si="88"/>
        <v>8.3931450340799189E-3</v>
      </c>
      <c r="Q775" s="100">
        <f t="shared" si="86"/>
        <v>34971.875999999997</v>
      </c>
      <c r="S775" s="53">
        <f t="shared" si="90"/>
        <v>0.1</v>
      </c>
      <c r="AA775" s="48" t="s">
        <v>997</v>
      </c>
      <c r="AB775" s="48">
        <v>10</v>
      </c>
      <c r="AD775" s="48" t="s">
        <v>1040</v>
      </c>
      <c r="AF775" s="48" t="s">
        <v>962</v>
      </c>
    </row>
    <row r="776" spans="1:32" ht="12.95" customHeight="1" x14ac:dyDescent="0.2">
      <c r="A776" s="98" t="s">
        <v>483</v>
      </c>
      <c r="B776" s="99" t="s">
        <v>1142</v>
      </c>
      <c r="C776" s="98">
        <v>49990.377999999997</v>
      </c>
      <c r="D776" s="98" t="s">
        <v>1190</v>
      </c>
      <c r="E776" s="107">
        <f t="shared" si="84"/>
        <v>-1572.9915158529016</v>
      </c>
      <c r="F776" s="109">
        <f t="shared" si="85"/>
        <v>-1573</v>
      </c>
      <c r="G776" s="48">
        <f t="shared" si="87"/>
        <v>1.1596909993386362E-2</v>
      </c>
      <c r="I776" s="48">
        <f t="shared" si="89"/>
        <v>1.1596909993386362E-2</v>
      </c>
      <c r="O776" s="48">
        <f t="shared" ca="1" si="88"/>
        <v>8.3931450340799189E-3</v>
      </c>
      <c r="Q776" s="100">
        <f t="shared" si="86"/>
        <v>34971.877999999997</v>
      </c>
      <c r="S776" s="53">
        <f t="shared" si="90"/>
        <v>0.1</v>
      </c>
    </row>
    <row r="777" spans="1:32" ht="12.95" customHeight="1" x14ac:dyDescent="0.2">
      <c r="A777" s="4" t="s">
        <v>1096</v>
      </c>
      <c r="B777" s="10"/>
      <c r="C777" s="5">
        <v>49990.377999999997</v>
      </c>
      <c r="D777" s="5">
        <v>5.0000000000000001E-3</v>
      </c>
      <c r="E777" s="109">
        <f t="shared" si="84"/>
        <v>-1572.9915158529016</v>
      </c>
      <c r="F777" s="109">
        <f t="shared" si="85"/>
        <v>-1573</v>
      </c>
      <c r="G777" s="48">
        <f t="shared" si="87"/>
        <v>1.1596909993386362E-2</v>
      </c>
      <c r="I777" s="48">
        <f t="shared" si="89"/>
        <v>1.1596909993386362E-2</v>
      </c>
      <c r="O777" s="48">
        <f t="shared" ca="1" si="88"/>
        <v>8.3931450340799189E-3</v>
      </c>
      <c r="Q777" s="100">
        <f t="shared" si="86"/>
        <v>34971.877999999997</v>
      </c>
      <c r="S777" s="53">
        <f t="shared" si="90"/>
        <v>0.1</v>
      </c>
      <c r="AA777" s="48" t="s">
        <v>997</v>
      </c>
      <c r="AB777" s="48">
        <v>8</v>
      </c>
      <c r="AD777" s="48" t="s">
        <v>960</v>
      </c>
      <c r="AF777" s="48" t="s">
        <v>962</v>
      </c>
    </row>
    <row r="778" spans="1:32" ht="12.95" customHeight="1" x14ac:dyDescent="0.2">
      <c r="A778" s="98" t="s">
        <v>483</v>
      </c>
      <c r="B778" s="99" t="s">
        <v>1142</v>
      </c>
      <c r="C778" s="98">
        <v>50001.309000000001</v>
      </c>
      <c r="D778" s="98" t="s">
        <v>1190</v>
      </c>
      <c r="E778" s="107">
        <f t="shared" si="84"/>
        <v>-1564.994539764808</v>
      </c>
      <c r="F778" s="109">
        <f t="shared" si="85"/>
        <v>-1565</v>
      </c>
      <c r="G778" s="48">
        <f t="shared" si="87"/>
        <v>7.4635499986470677E-3</v>
      </c>
      <c r="I778" s="48">
        <f t="shared" si="89"/>
        <v>7.4635499986470677E-3</v>
      </c>
      <c r="O778" s="48">
        <f t="shared" ca="1" si="88"/>
        <v>8.3726578188433425E-3</v>
      </c>
      <c r="Q778" s="100">
        <f t="shared" si="86"/>
        <v>34982.809000000001</v>
      </c>
      <c r="S778" s="53">
        <f t="shared" si="90"/>
        <v>0.1</v>
      </c>
    </row>
    <row r="779" spans="1:32" ht="12.95" customHeight="1" x14ac:dyDescent="0.2">
      <c r="A779" s="4" t="s">
        <v>1096</v>
      </c>
      <c r="B779" s="10"/>
      <c r="C779" s="5">
        <v>50001.309000000001</v>
      </c>
      <c r="D779" s="5">
        <v>5.0000000000000001E-3</v>
      </c>
      <c r="E779" s="109">
        <f t="shared" si="84"/>
        <v>-1564.994539764808</v>
      </c>
      <c r="F779" s="109">
        <f t="shared" si="85"/>
        <v>-1565</v>
      </c>
      <c r="G779" s="48">
        <f t="shared" si="87"/>
        <v>7.4635499986470677E-3</v>
      </c>
      <c r="I779" s="48">
        <f t="shared" si="89"/>
        <v>7.4635499986470677E-3</v>
      </c>
      <c r="O779" s="48">
        <f t="shared" ca="1" si="88"/>
        <v>8.3726578188433425E-3</v>
      </c>
      <c r="Q779" s="100">
        <f t="shared" si="86"/>
        <v>34982.809000000001</v>
      </c>
      <c r="S779" s="53">
        <f t="shared" si="90"/>
        <v>0.1</v>
      </c>
      <c r="AA779" s="48" t="s">
        <v>997</v>
      </c>
      <c r="AB779" s="48">
        <v>6</v>
      </c>
      <c r="AD779" s="48" t="s">
        <v>960</v>
      </c>
      <c r="AF779" s="48" t="s">
        <v>962</v>
      </c>
    </row>
    <row r="780" spans="1:32" ht="12.95" customHeight="1" x14ac:dyDescent="0.2">
      <c r="A780" s="98" t="s">
        <v>357</v>
      </c>
      <c r="B780" s="99" t="s">
        <v>1142</v>
      </c>
      <c r="C780" s="98">
        <v>50013.614999999998</v>
      </c>
      <c r="D780" s="98" t="s">
        <v>1190</v>
      </c>
      <c r="E780" s="107">
        <f t="shared" si="84"/>
        <v>-1555.9916317289453</v>
      </c>
      <c r="F780" s="109">
        <f t="shared" si="85"/>
        <v>-1556</v>
      </c>
      <c r="G780" s="48">
        <f t="shared" si="87"/>
        <v>1.1438519999501295E-2</v>
      </c>
      <c r="I780" s="48">
        <f t="shared" si="89"/>
        <v>1.1438519999501295E-2</v>
      </c>
      <c r="O780" s="48">
        <f t="shared" ca="1" si="88"/>
        <v>8.3496097017021938E-3</v>
      </c>
      <c r="Q780" s="100">
        <f t="shared" si="86"/>
        <v>34995.114999999998</v>
      </c>
      <c r="S780" s="53">
        <f t="shared" si="90"/>
        <v>0.1</v>
      </c>
    </row>
    <row r="781" spans="1:32" ht="12.95" customHeight="1" x14ac:dyDescent="0.2">
      <c r="A781" s="4" t="s">
        <v>1090</v>
      </c>
      <c r="B781" s="10"/>
      <c r="C781" s="5">
        <v>50013.614999999998</v>
      </c>
      <c r="D781" s="5"/>
      <c r="E781" s="109">
        <f t="shared" si="84"/>
        <v>-1555.9916317289453</v>
      </c>
      <c r="F781" s="109">
        <f t="shared" si="85"/>
        <v>-1556</v>
      </c>
      <c r="G781" s="48">
        <f t="shared" si="87"/>
        <v>1.1438519999501295E-2</v>
      </c>
      <c r="I781" s="48">
        <f t="shared" si="89"/>
        <v>1.1438519999501295E-2</v>
      </c>
      <c r="O781" s="48">
        <f t="shared" ca="1" si="88"/>
        <v>8.3496097017021938E-3</v>
      </c>
      <c r="Q781" s="100">
        <f t="shared" si="86"/>
        <v>34995.114999999998</v>
      </c>
      <c r="S781" s="53">
        <f t="shared" si="90"/>
        <v>0.1</v>
      </c>
      <c r="AA781" s="48" t="s">
        <v>997</v>
      </c>
      <c r="AB781" s="48">
        <v>9</v>
      </c>
      <c r="AD781" s="48" t="s">
        <v>1000</v>
      </c>
      <c r="AF781" s="48" t="s">
        <v>995</v>
      </c>
    </row>
    <row r="782" spans="1:32" ht="12.95" customHeight="1" x14ac:dyDescent="0.2">
      <c r="A782" s="98" t="s">
        <v>357</v>
      </c>
      <c r="B782" s="99" t="s">
        <v>1142</v>
      </c>
      <c r="C782" s="98">
        <v>50054.618999999999</v>
      </c>
      <c r="D782" s="98" t="s">
        <v>1190</v>
      </c>
      <c r="E782" s="107">
        <f t="shared" si="84"/>
        <v>-1525.9936436659989</v>
      </c>
      <c r="F782" s="109">
        <f t="shared" si="85"/>
        <v>-1526</v>
      </c>
      <c r="G782" s="48">
        <f t="shared" si="87"/>
        <v>8.688419999089092E-3</v>
      </c>
      <c r="I782" s="48">
        <f t="shared" si="89"/>
        <v>8.688419999089092E-3</v>
      </c>
      <c r="O782" s="48">
        <f t="shared" ca="1" si="88"/>
        <v>8.2727826445650327E-3</v>
      </c>
      <c r="Q782" s="100">
        <f t="shared" si="86"/>
        <v>35036.118999999999</v>
      </c>
      <c r="S782" s="53">
        <f t="shared" si="90"/>
        <v>0.1</v>
      </c>
    </row>
    <row r="783" spans="1:32" ht="12.95" customHeight="1" x14ac:dyDescent="0.2">
      <c r="A783" s="4" t="s">
        <v>1090</v>
      </c>
      <c r="B783" s="10"/>
      <c r="C783" s="5">
        <v>50054.618999999999</v>
      </c>
      <c r="D783" s="5"/>
      <c r="E783" s="109">
        <f t="shared" si="84"/>
        <v>-1525.9936436659989</v>
      </c>
      <c r="F783" s="109">
        <f t="shared" si="85"/>
        <v>-1526</v>
      </c>
      <c r="G783" s="48">
        <f t="shared" si="87"/>
        <v>8.688419999089092E-3</v>
      </c>
      <c r="I783" s="48">
        <f t="shared" si="89"/>
        <v>8.688419999089092E-3</v>
      </c>
      <c r="O783" s="48">
        <f t="shared" ca="1" si="88"/>
        <v>8.2727826445650327E-3</v>
      </c>
      <c r="Q783" s="100">
        <f t="shared" si="86"/>
        <v>35036.118999999999</v>
      </c>
      <c r="S783" s="53">
        <f t="shared" si="90"/>
        <v>0.1</v>
      </c>
      <c r="AA783" s="48" t="s">
        <v>997</v>
      </c>
      <c r="AB783" s="48">
        <v>18</v>
      </c>
      <c r="AD783" s="48" t="s">
        <v>1000</v>
      </c>
      <c r="AF783" s="48" t="s">
        <v>995</v>
      </c>
    </row>
    <row r="784" spans="1:32" ht="12.95" customHeight="1" x14ac:dyDescent="0.2">
      <c r="A784" s="98" t="s">
        <v>357</v>
      </c>
      <c r="B784" s="99" t="s">
        <v>1142</v>
      </c>
      <c r="C784" s="98">
        <v>50110.663</v>
      </c>
      <c r="D784" s="98" t="s">
        <v>1190</v>
      </c>
      <c r="E784" s="107">
        <f t="shared" si="84"/>
        <v>-1484.9925890615755</v>
      </c>
      <c r="F784" s="109">
        <f t="shared" si="85"/>
        <v>-1485</v>
      </c>
      <c r="G784" s="48">
        <f t="shared" si="87"/>
        <v>1.0129950002010446E-2</v>
      </c>
      <c r="I784" s="48">
        <f t="shared" si="89"/>
        <v>1.0129950002010446E-2</v>
      </c>
      <c r="O784" s="48">
        <f t="shared" ca="1" si="88"/>
        <v>8.16778566647758E-3</v>
      </c>
      <c r="Q784" s="100">
        <f t="shared" si="86"/>
        <v>35092.163</v>
      </c>
      <c r="S784" s="53">
        <f t="shared" si="90"/>
        <v>0.1</v>
      </c>
    </row>
    <row r="785" spans="1:32" ht="12.95" customHeight="1" x14ac:dyDescent="0.2">
      <c r="A785" s="4" t="s">
        <v>1090</v>
      </c>
      <c r="B785" s="10"/>
      <c r="C785" s="5">
        <v>50110.663</v>
      </c>
      <c r="D785" s="5"/>
      <c r="E785" s="109">
        <f t="shared" si="84"/>
        <v>-1484.9925890615755</v>
      </c>
      <c r="F785" s="109">
        <f t="shared" si="85"/>
        <v>-1485</v>
      </c>
      <c r="G785" s="48">
        <f t="shared" si="87"/>
        <v>1.0129950002010446E-2</v>
      </c>
      <c r="I785" s="48">
        <f t="shared" si="89"/>
        <v>1.0129950002010446E-2</v>
      </c>
      <c r="O785" s="48">
        <f t="shared" ca="1" si="88"/>
        <v>8.16778566647758E-3</v>
      </c>
      <c r="Q785" s="100">
        <f t="shared" si="86"/>
        <v>35092.163</v>
      </c>
      <c r="S785" s="53">
        <f t="shared" si="90"/>
        <v>0.1</v>
      </c>
      <c r="AA785" s="48" t="s">
        <v>997</v>
      </c>
      <c r="AB785" s="48">
        <v>16</v>
      </c>
      <c r="AD785" s="48" t="s">
        <v>1000</v>
      </c>
      <c r="AF785" s="48" t="s">
        <v>995</v>
      </c>
    </row>
    <row r="786" spans="1:32" ht="12.95" customHeight="1" x14ac:dyDescent="0.2">
      <c r="A786" s="98" t="s">
        <v>479</v>
      </c>
      <c r="B786" s="99" t="s">
        <v>1142</v>
      </c>
      <c r="C786" s="98">
        <v>50150.296000000002</v>
      </c>
      <c r="D786" s="98" t="s">
        <v>1190</v>
      </c>
      <c r="E786" s="107">
        <f t="shared" si="84"/>
        <v>-1455.9976065989185</v>
      </c>
      <c r="F786" s="109">
        <f t="shared" si="85"/>
        <v>-1456</v>
      </c>
      <c r="G786" s="48">
        <f t="shared" si="87"/>
        <v>3.2715199995436706E-3</v>
      </c>
      <c r="I786" s="48">
        <f t="shared" si="89"/>
        <v>3.2715199995436706E-3</v>
      </c>
      <c r="O786" s="48">
        <f t="shared" ca="1" si="88"/>
        <v>8.0935195112449912E-3</v>
      </c>
      <c r="Q786" s="100">
        <f t="shared" si="86"/>
        <v>35131.796000000002</v>
      </c>
      <c r="S786" s="53">
        <f t="shared" si="90"/>
        <v>0.1</v>
      </c>
    </row>
    <row r="787" spans="1:32" ht="12.95" customHeight="1" x14ac:dyDescent="0.2">
      <c r="A787" s="4" t="s">
        <v>1095</v>
      </c>
      <c r="B787" s="10"/>
      <c r="C787" s="5">
        <v>50150.296000000002</v>
      </c>
      <c r="D787" s="5">
        <v>6.0000000000000001E-3</v>
      </c>
      <c r="E787" s="109">
        <f t="shared" si="84"/>
        <v>-1455.9976065989185</v>
      </c>
      <c r="F787" s="109">
        <f t="shared" si="85"/>
        <v>-1456</v>
      </c>
      <c r="G787" s="48">
        <f t="shared" si="87"/>
        <v>3.2715199995436706E-3</v>
      </c>
      <c r="I787" s="48">
        <f t="shared" si="89"/>
        <v>3.2715199995436706E-3</v>
      </c>
      <c r="O787" s="48">
        <f t="shared" ca="1" si="88"/>
        <v>8.0935195112449912E-3</v>
      </c>
      <c r="Q787" s="100">
        <f t="shared" si="86"/>
        <v>35131.796000000002</v>
      </c>
      <c r="S787" s="53">
        <f t="shared" si="90"/>
        <v>0.1</v>
      </c>
      <c r="AA787" s="48" t="s">
        <v>997</v>
      </c>
      <c r="AB787" s="48">
        <v>7</v>
      </c>
      <c r="AD787" s="48" t="s">
        <v>960</v>
      </c>
      <c r="AF787" s="48" t="s">
        <v>962</v>
      </c>
    </row>
    <row r="788" spans="1:32" ht="12.95" customHeight="1" x14ac:dyDescent="0.2">
      <c r="A788" s="98" t="s">
        <v>496</v>
      </c>
      <c r="B788" s="99" t="s">
        <v>1142</v>
      </c>
      <c r="C788" s="98">
        <v>50180.373</v>
      </c>
      <c r="D788" s="98" t="s">
        <v>1190</v>
      </c>
      <c r="E788" s="107">
        <f t="shared" si="84"/>
        <v>-1433.9936682765806</v>
      </c>
      <c r="F788" s="109">
        <f t="shared" si="85"/>
        <v>-1434</v>
      </c>
      <c r="G788" s="48">
        <f t="shared" si="87"/>
        <v>8.6547800019616261E-3</v>
      </c>
      <c r="I788" s="48">
        <f t="shared" si="89"/>
        <v>8.6547800019616261E-3</v>
      </c>
      <c r="O788" s="48">
        <f t="shared" ca="1" si="88"/>
        <v>8.0371796693444065E-3</v>
      </c>
      <c r="Q788" s="100">
        <f t="shared" si="86"/>
        <v>35161.873</v>
      </c>
      <c r="S788" s="53">
        <f t="shared" si="90"/>
        <v>0.1</v>
      </c>
    </row>
    <row r="789" spans="1:32" ht="12.95" customHeight="1" x14ac:dyDescent="0.2">
      <c r="A789" s="4" t="s">
        <v>1097</v>
      </c>
      <c r="B789" s="10"/>
      <c r="C789" s="5">
        <v>50180.373</v>
      </c>
      <c r="D789" s="5">
        <v>6.0000000000000001E-3</v>
      </c>
      <c r="E789" s="109">
        <f t="shared" ref="E789:E852" si="91">+(C789-C$7)/C$8</f>
        <v>-1433.9936682765806</v>
      </c>
      <c r="F789" s="109">
        <f t="shared" ref="F789:F852" si="92">ROUND(2*E789,0)/2</f>
        <v>-1434</v>
      </c>
      <c r="G789" s="48">
        <f t="shared" si="87"/>
        <v>8.6547800019616261E-3</v>
      </c>
      <c r="I789" s="48">
        <f t="shared" si="89"/>
        <v>8.6547800019616261E-3</v>
      </c>
      <c r="O789" s="48">
        <f t="shared" ca="1" si="88"/>
        <v>8.0371796693444065E-3</v>
      </c>
      <c r="Q789" s="100">
        <f t="shared" ref="Q789:Q852" si="93">+C789-15018.5</f>
        <v>35161.873</v>
      </c>
      <c r="S789" s="53">
        <f t="shared" si="90"/>
        <v>0.1</v>
      </c>
      <c r="AA789" s="48" t="s">
        <v>997</v>
      </c>
      <c r="AB789" s="48">
        <v>9</v>
      </c>
      <c r="AD789" s="48" t="s">
        <v>967</v>
      </c>
      <c r="AF789" s="48" t="s">
        <v>962</v>
      </c>
    </row>
    <row r="790" spans="1:32" ht="12.95" customHeight="1" x14ac:dyDescent="0.2">
      <c r="A790" s="98" t="s">
        <v>357</v>
      </c>
      <c r="B790" s="99" t="s">
        <v>1142</v>
      </c>
      <c r="C790" s="98">
        <v>50308.858999999997</v>
      </c>
      <c r="D790" s="98" t="s">
        <v>1190</v>
      </c>
      <c r="E790" s="107">
        <f t="shared" si="91"/>
        <v>-1339.9949975552959</v>
      </c>
      <c r="F790" s="109">
        <f t="shared" si="92"/>
        <v>-1340</v>
      </c>
      <c r="G790" s="48">
        <f t="shared" si="87"/>
        <v>6.8377999923541211E-3</v>
      </c>
      <c r="I790" s="48">
        <f t="shared" si="89"/>
        <v>6.8377999923541211E-3</v>
      </c>
      <c r="O790" s="48">
        <f t="shared" ca="1" si="88"/>
        <v>7.7964548903146358E-3</v>
      </c>
      <c r="Q790" s="100">
        <f t="shared" si="93"/>
        <v>35290.358999999997</v>
      </c>
      <c r="S790" s="53">
        <f t="shared" si="90"/>
        <v>0.1</v>
      </c>
    </row>
    <row r="791" spans="1:32" ht="12.95" customHeight="1" x14ac:dyDescent="0.2">
      <c r="A791" s="4" t="s">
        <v>1090</v>
      </c>
      <c r="B791" s="10"/>
      <c r="C791" s="5">
        <v>50308.858999999997</v>
      </c>
      <c r="D791" s="5"/>
      <c r="E791" s="109">
        <f t="shared" si="91"/>
        <v>-1339.9949975552959</v>
      </c>
      <c r="F791" s="109">
        <f t="shared" si="92"/>
        <v>-1340</v>
      </c>
      <c r="G791" s="48">
        <f t="shared" si="87"/>
        <v>6.8377999923541211E-3</v>
      </c>
      <c r="I791" s="48">
        <f t="shared" si="89"/>
        <v>6.8377999923541211E-3</v>
      </c>
      <c r="O791" s="48">
        <f t="shared" ca="1" si="88"/>
        <v>7.7964548903146358E-3</v>
      </c>
      <c r="Q791" s="100">
        <f t="shared" si="93"/>
        <v>35290.358999999997</v>
      </c>
      <c r="S791" s="53">
        <f t="shared" si="90"/>
        <v>0.1</v>
      </c>
      <c r="AA791" s="48" t="s">
        <v>997</v>
      </c>
      <c r="AB791" s="48">
        <v>11</v>
      </c>
      <c r="AD791" s="48" t="s">
        <v>1000</v>
      </c>
      <c r="AF791" s="48" t="s">
        <v>995</v>
      </c>
    </row>
    <row r="792" spans="1:32" ht="12.95" customHeight="1" x14ac:dyDescent="0.2">
      <c r="A792" s="98" t="s">
        <v>502</v>
      </c>
      <c r="B792" s="99" t="s">
        <v>1142</v>
      </c>
      <c r="C792" s="98">
        <v>50311.601000000002</v>
      </c>
      <c r="D792" s="98" t="s">
        <v>1190</v>
      </c>
      <c r="E792" s="107">
        <f t="shared" si="91"/>
        <v>-1337.9889863547114</v>
      </c>
      <c r="F792" s="109">
        <f t="shared" si="92"/>
        <v>-1338</v>
      </c>
      <c r="G792" s="48">
        <f t="shared" si="87"/>
        <v>1.5054460003739223E-2</v>
      </c>
      <c r="I792" s="48">
        <f t="shared" si="89"/>
        <v>1.5054460003739223E-2</v>
      </c>
      <c r="O792" s="48">
        <f t="shared" ca="1" si="88"/>
        <v>7.791333086505493E-3</v>
      </c>
      <c r="Q792" s="100">
        <f t="shared" si="93"/>
        <v>35293.101000000002</v>
      </c>
      <c r="S792" s="53">
        <f t="shared" si="90"/>
        <v>0.1</v>
      </c>
    </row>
    <row r="793" spans="1:32" ht="12.95" customHeight="1" x14ac:dyDescent="0.2">
      <c r="A793" s="4" t="s">
        <v>1098</v>
      </c>
      <c r="B793" s="10"/>
      <c r="C793" s="5">
        <v>50311.601000000002</v>
      </c>
      <c r="D793" s="5">
        <v>4.0000000000000001E-3</v>
      </c>
      <c r="E793" s="109">
        <f t="shared" si="91"/>
        <v>-1337.9889863547114</v>
      </c>
      <c r="F793" s="109">
        <f t="shared" si="92"/>
        <v>-1338</v>
      </c>
      <c r="G793" s="48">
        <f t="shared" ref="G793:G856" si="94">+C793-(C$7+F793*C$8)</f>
        <v>1.5054460003739223E-2</v>
      </c>
      <c r="I793" s="48">
        <f t="shared" si="89"/>
        <v>1.5054460003739223E-2</v>
      </c>
      <c r="O793" s="48">
        <f t="shared" ca="1" si="88"/>
        <v>7.791333086505493E-3</v>
      </c>
      <c r="Q793" s="100">
        <f t="shared" si="93"/>
        <v>35293.101000000002</v>
      </c>
      <c r="S793" s="53">
        <f t="shared" si="90"/>
        <v>0.1</v>
      </c>
      <c r="AA793" s="48" t="s">
        <v>997</v>
      </c>
      <c r="AB793" s="48">
        <v>8</v>
      </c>
      <c r="AD793" s="48" t="s">
        <v>967</v>
      </c>
      <c r="AF793" s="48" t="s">
        <v>962</v>
      </c>
    </row>
    <row r="794" spans="1:32" ht="12.95" customHeight="1" x14ac:dyDescent="0.2">
      <c r="A794" s="98" t="s">
        <v>357</v>
      </c>
      <c r="B794" s="99" t="s">
        <v>1142</v>
      </c>
      <c r="C794" s="98">
        <v>50326.631999999998</v>
      </c>
      <c r="D794" s="98" t="s">
        <v>1190</v>
      </c>
      <c r="E794" s="107">
        <f t="shared" si="91"/>
        <v>-1326.9925040950782</v>
      </c>
      <c r="F794" s="109">
        <f t="shared" si="92"/>
        <v>-1327</v>
      </c>
      <c r="G794" s="48">
        <f t="shared" si="94"/>
        <v>1.0246089994325303E-2</v>
      </c>
      <c r="I794" s="48">
        <f t="shared" si="89"/>
        <v>1.0246089994325303E-2</v>
      </c>
      <c r="O794" s="48">
        <f t="shared" ca="1" si="88"/>
        <v>7.7631631655551998E-3</v>
      </c>
      <c r="Q794" s="100">
        <f t="shared" si="93"/>
        <v>35308.131999999998</v>
      </c>
      <c r="S794" s="53">
        <f t="shared" si="90"/>
        <v>0.1</v>
      </c>
    </row>
    <row r="795" spans="1:32" ht="12.95" customHeight="1" x14ac:dyDescent="0.2">
      <c r="A795" s="4" t="s">
        <v>1090</v>
      </c>
      <c r="B795" s="10"/>
      <c r="C795" s="5">
        <v>50326.631999999998</v>
      </c>
      <c r="D795" s="5"/>
      <c r="E795" s="109">
        <f t="shared" si="91"/>
        <v>-1326.9925040950782</v>
      </c>
      <c r="F795" s="109">
        <f t="shared" si="92"/>
        <v>-1327</v>
      </c>
      <c r="G795" s="48">
        <f t="shared" si="94"/>
        <v>1.0246089994325303E-2</v>
      </c>
      <c r="I795" s="48">
        <f t="shared" si="89"/>
        <v>1.0246089994325303E-2</v>
      </c>
      <c r="O795" s="48">
        <f t="shared" ca="1" si="88"/>
        <v>7.7631631655551998E-3</v>
      </c>
      <c r="Q795" s="100">
        <f t="shared" si="93"/>
        <v>35308.131999999998</v>
      </c>
      <c r="S795" s="53">
        <f t="shared" si="90"/>
        <v>0.1</v>
      </c>
      <c r="AA795" s="48" t="s">
        <v>997</v>
      </c>
      <c r="AB795" s="48">
        <v>12</v>
      </c>
      <c r="AD795" s="48" t="s">
        <v>1000</v>
      </c>
      <c r="AF795" s="48" t="s">
        <v>995</v>
      </c>
    </row>
    <row r="796" spans="1:32" ht="12.95" customHeight="1" x14ac:dyDescent="0.2">
      <c r="A796" s="98" t="s">
        <v>502</v>
      </c>
      <c r="B796" s="99" t="s">
        <v>1142</v>
      </c>
      <c r="C796" s="98">
        <v>50355.324999999997</v>
      </c>
      <c r="D796" s="98" t="s">
        <v>1190</v>
      </c>
      <c r="E796" s="107">
        <f t="shared" si="91"/>
        <v>-1306.0010820023535</v>
      </c>
      <c r="F796" s="109">
        <f t="shared" si="92"/>
        <v>-1306</v>
      </c>
      <c r="G796" s="48">
        <f t="shared" si="94"/>
        <v>-1.4789800043217838E-3</v>
      </c>
      <c r="I796" s="48">
        <f t="shared" si="89"/>
        <v>-1.4789800043217838E-3</v>
      </c>
      <c r="O796" s="48">
        <f t="shared" ca="1" si="88"/>
        <v>7.7093842255591873E-3</v>
      </c>
      <c r="Q796" s="100">
        <f t="shared" si="93"/>
        <v>35336.824999999997</v>
      </c>
      <c r="S796" s="53">
        <f t="shared" si="90"/>
        <v>0.1</v>
      </c>
    </row>
    <row r="797" spans="1:32" ht="12.95" customHeight="1" x14ac:dyDescent="0.2">
      <c r="A797" s="4" t="s">
        <v>1098</v>
      </c>
      <c r="B797" s="10"/>
      <c r="C797" s="5">
        <v>50355.324999999997</v>
      </c>
      <c r="D797" s="5">
        <v>6.0000000000000001E-3</v>
      </c>
      <c r="E797" s="109">
        <f t="shared" si="91"/>
        <v>-1306.0010820023535</v>
      </c>
      <c r="F797" s="109">
        <f t="shared" si="92"/>
        <v>-1306</v>
      </c>
      <c r="G797" s="48">
        <f t="shared" si="94"/>
        <v>-1.4789800043217838E-3</v>
      </c>
      <c r="I797" s="48">
        <f t="shared" si="89"/>
        <v>-1.4789800043217838E-3</v>
      </c>
      <c r="O797" s="48">
        <f t="shared" ca="1" si="88"/>
        <v>7.7093842255591873E-3</v>
      </c>
      <c r="Q797" s="100">
        <f t="shared" si="93"/>
        <v>35336.824999999997</v>
      </c>
      <c r="S797" s="53">
        <f t="shared" si="90"/>
        <v>0.1</v>
      </c>
      <c r="AA797" s="48" t="s">
        <v>997</v>
      </c>
      <c r="AB797" s="48">
        <v>5</v>
      </c>
      <c r="AD797" s="48" t="s">
        <v>960</v>
      </c>
      <c r="AF797" s="48" t="s">
        <v>962</v>
      </c>
    </row>
    <row r="798" spans="1:32" ht="12.95" customHeight="1" x14ac:dyDescent="0.2">
      <c r="A798" s="98" t="s">
        <v>502</v>
      </c>
      <c r="B798" s="99" t="s">
        <v>1142</v>
      </c>
      <c r="C798" s="98">
        <v>50370.377</v>
      </c>
      <c r="D798" s="98" t="s">
        <v>1190</v>
      </c>
      <c r="E798" s="107">
        <f t="shared" si="91"/>
        <v>-1294.9892364184211</v>
      </c>
      <c r="F798" s="109">
        <f t="shared" si="92"/>
        <v>-1295</v>
      </c>
      <c r="G798" s="48">
        <f t="shared" si="94"/>
        <v>1.4712650001456495E-2</v>
      </c>
      <c r="I798" s="48">
        <f t="shared" si="89"/>
        <v>1.4712650001456495E-2</v>
      </c>
      <c r="O798" s="48">
        <f t="shared" ca="1" si="88"/>
        <v>7.681214304608895E-3</v>
      </c>
      <c r="Q798" s="100">
        <f t="shared" si="93"/>
        <v>35351.877</v>
      </c>
      <c r="S798" s="53">
        <f t="shared" si="90"/>
        <v>0.1</v>
      </c>
    </row>
    <row r="799" spans="1:32" ht="12.95" customHeight="1" x14ac:dyDescent="0.2">
      <c r="A799" s="4" t="s">
        <v>1098</v>
      </c>
      <c r="B799" s="10"/>
      <c r="C799" s="5">
        <v>50370.377</v>
      </c>
      <c r="D799" s="5">
        <v>4.0000000000000001E-3</v>
      </c>
      <c r="E799" s="109">
        <f t="shared" si="91"/>
        <v>-1294.9892364184211</v>
      </c>
      <c r="F799" s="109">
        <f t="shared" si="92"/>
        <v>-1295</v>
      </c>
      <c r="G799" s="48">
        <f t="shared" si="94"/>
        <v>1.4712650001456495E-2</v>
      </c>
      <c r="I799" s="48">
        <f t="shared" si="89"/>
        <v>1.4712650001456495E-2</v>
      </c>
      <c r="O799" s="48">
        <f t="shared" ca="1" si="88"/>
        <v>7.681214304608895E-3</v>
      </c>
      <c r="Q799" s="100">
        <f t="shared" si="93"/>
        <v>35351.877</v>
      </c>
      <c r="S799" s="53">
        <f t="shared" si="90"/>
        <v>0.1</v>
      </c>
      <c r="AA799" s="48" t="s">
        <v>997</v>
      </c>
      <c r="AB799" s="48">
        <v>8</v>
      </c>
      <c r="AD799" s="48" t="s">
        <v>960</v>
      </c>
      <c r="AF799" s="48" t="s">
        <v>962</v>
      </c>
    </row>
    <row r="800" spans="1:32" ht="12.95" customHeight="1" x14ac:dyDescent="0.2">
      <c r="A800" s="98" t="s">
        <v>513</v>
      </c>
      <c r="B800" s="99" t="s">
        <v>1142</v>
      </c>
      <c r="C800" s="98">
        <v>50396.347999999998</v>
      </c>
      <c r="D800" s="98" t="s">
        <v>1190</v>
      </c>
      <c r="E800" s="107">
        <f t="shared" si="91"/>
        <v>-1275.9891937888558</v>
      </c>
      <c r="F800" s="109">
        <f t="shared" si="92"/>
        <v>-1276</v>
      </c>
      <c r="G800" s="48">
        <f t="shared" si="94"/>
        <v>1.4770919995498843E-2</v>
      </c>
      <c r="I800" s="48">
        <f t="shared" si="89"/>
        <v>1.4770919995498843E-2</v>
      </c>
      <c r="O800" s="48">
        <f t="shared" ca="1" si="88"/>
        <v>7.6325571684220262E-3</v>
      </c>
      <c r="Q800" s="100">
        <f t="shared" si="93"/>
        <v>35377.847999999998</v>
      </c>
      <c r="S800" s="53">
        <f t="shared" si="90"/>
        <v>0.1</v>
      </c>
    </row>
    <row r="801" spans="1:32" ht="12.95" customHeight="1" x14ac:dyDescent="0.2">
      <c r="A801" s="4" t="s">
        <v>1099</v>
      </c>
      <c r="B801" s="10"/>
      <c r="C801" s="5">
        <v>50396.347999999998</v>
      </c>
      <c r="D801" s="5">
        <v>5.0000000000000001E-3</v>
      </c>
      <c r="E801" s="109">
        <f t="shared" si="91"/>
        <v>-1275.9891937888558</v>
      </c>
      <c r="F801" s="109">
        <f t="shared" si="92"/>
        <v>-1276</v>
      </c>
      <c r="G801" s="48">
        <f t="shared" si="94"/>
        <v>1.4770919995498843E-2</v>
      </c>
      <c r="I801" s="48">
        <f t="shared" si="89"/>
        <v>1.4770919995498843E-2</v>
      </c>
      <c r="O801" s="48">
        <f t="shared" ca="1" si="88"/>
        <v>7.6325571684220262E-3</v>
      </c>
      <c r="Q801" s="100">
        <f t="shared" si="93"/>
        <v>35377.847999999998</v>
      </c>
      <c r="S801" s="53">
        <f t="shared" si="90"/>
        <v>0.1</v>
      </c>
      <c r="AA801" s="48" t="s">
        <v>997</v>
      </c>
      <c r="AB801" s="48">
        <v>11</v>
      </c>
      <c r="AD801" s="48" t="s">
        <v>960</v>
      </c>
      <c r="AF801" s="48" t="s">
        <v>962</v>
      </c>
    </row>
    <row r="802" spans="1:32" ht="12.95" customHeight="1" x14ac:dyDescent="0.2">
      <c r="A802" s="98" t="s">
        <v>513</v>
      </c>
      <c r="B802" s="99" t="s">
        <v>1142</v>
      </c>
      <c r="C802" s="98">
        <v>50422.317999999999</v>
      </c>
      <c r="D802" s="98" t="s">
        <v>1190</v>
      </c>
      <c r="E802" s="107">
        <f t="shared" si="91"/>
        <v>-1256.9898827461591</v>
      </c>
      <c r="F802" s="109">
        <f t="shared" si="92"/>
        <v>-1257</v>
      </c>
      <c r="G802" s="48">
        <f t="shared" si="94"/>
        <v>1.3829190000251401E-2</v>
      </c>
      <c r="I802" s="48">
        <f t="shared" ref="I802:I824" si="95">G802</f>
        <v>1.3829190000251401E-2</v>
      </c>
      <c r="O802" s="48">
        <f t="shared" ca="1" si="88"/>
        <v>7.5839000322351583E-3</v>
      </c>
      <c r="Q802" s="100">
        <f t="shared" si="93"/>
        <v>35403.817999999999</v>
      </c>
      <c r="S802" s="53">
        <f t="shared" ref="S802:S824" si="96">S$14</f>
        <v>0.1</v>
      </c>
    </row>
    <row r="803" spans="1:32" ht="12.95" customHeight="1" x14ac:dyDescent="0.2">
      <c r="A803" s="4" t="s">
        <v>1099</v>
      </c>
      <c r="B803" s="10"/>
      <c r="C803" s="5">
        <v>50422.317999999999</v>
      </c>
      <c r="D803" s="5">
        <v>6.0000000000000001E-3</v>
      </c>
      <c r="E803" s="109">
        <f t="shared" si="91"/>
        <v>-1256.9898827461591</v>
      </c>
      <c r="F803" s="109">
        <f t="shared" si="92"/>
        <v>-1257</v>
      </c>
      <c r="G803" s="48">
        <f t="shared" si="94"/>
        <v>1.3829190000251401E-2</v>
      </c>
      <c r="I803" s="48">
        <f t="shared" si="95"/>
        <v>1.3829190000251401E-2</v>
      </c>
      <c r="O803" s="48">
        <f t="shared" ca="1" si="88"/>
        <v>7.5839000322351583E-3</v>
      </c>
      <c r="Q803" s="100">
        <f t="shared" si="93"/>
        <v>35403.817999999999</v>
      </c>
      <c r="S803" s="53">
        <f t="shared" si="96"/>
        <v>0.1</v>
      </c>
      <c r="AA803" s="48" t="s">
        <v>997</v>
      </c>
      <c r="AB803" s="48">
        <v>9</v>
      </c>
      <c r="AD803" s="48" t="s">
        <v>960</v>
      </c>
      <c r="AF803" s="48" t="s">
        <v>962</v>
      </c>
    </row>
    <row r="804" spans="1:32" ht="12.95" customHeight="1" x14ac:dyDescent="0.2">
      <c r="A804" s="98" t="s">
        <v>513</v>
      </c>
      <c r="B804" s="99" t="s">
        <v>1142</v>
      </c>
      <c r="C804" s="98">
        <v>50482.455999999998</v>
      </c>
      <c r="D804" s="98" t="s">
        <v>1190</v>
      </c>
      <c r="E804" s="107">
        <f t="shared" si="91"/>
        <v>-1212.993711491418</v>
      </c>
      <c r="F804" s="109">
        <f t="shared" si="92"/>
        <v>-1213</v>
      </c>
      <c r="G804" s="48">
        <f t="shared" si="94"/>
        <v>8.5957099945517257E-3</v>
      </c>
      <c r="I804" s="48">
        <f t="shared" si="95"/>
        <v>8.5957099945517257E-3</v>
      </c>
      <c r="O804" s="48">
        <f t="shared" ca="1" si="88"/>
        <v>7.4712203484339889E-3</v>
      </c>
      <c r="Q804" s="100">
        <f t="shared" si="93"/>
        <v>35463.955999999998</v>
      </c>
      <c r="S804" s="53">
        <f t="shared" si="96"/>
        <v>0.1</v>
      </c>
    </row>
    <row r="805" spans="1:32" ht="12.95" customHeight="1" x14ac:dyDescent="0.2">
      <c r="A805" s="4" t="s">
        <v>1099</v>
      </c>
      <c r="B805" s="10"/>
      <c r="C805" s="5">
        <v>50482.455999999998</v>
      </c>
      <c r="D805" s="5">
        <v>2E-3</v>
      </c>
      <c r="E805" s="109">
        <f t="shared" si="91"/>
        <v>-1212.993711491418</v>
      </c>
      <c r="F805" s="109">
        <f t="shared" si="92"/>
        <v>-1213</v>
      </c>
      <c r="G805" s="48">
        <f t="shared" si="94"/>
        <v>8.5957099945517257E-3</v>
      </c>
      <c r="I805" s="48">
        <f t="shared" si="95"/>
        <v>8.5957099945517257E-3</v>
      </c>
      <c r="O805" s="48">
        <f t="shared" ca="1" si="88"/>
        <v>7.4712203484339889E-3</v>
      </c>
      <c r="Q805" s="100">
        <f t="shared" si="93"/>
        <v>35463.955999999998</v>
      </c>
      <c r="S805" s="53">
        <f t="shared" si="96"/>
        <v>0.1</v>
      </c>
      <c r="AA805" s="48" t="s">
        <v>997</v>
      </c>
      <c r="AB805" s="48">
        <v>9</v>
      </c>
      <c r="AD805" s="48" t="s">
        <v>1040</v>
      </c>
      <c r="AF805" s="48" t="s">
        <v>962</v>
      </c>
    </row>
    <row r="806" spans="1:32" ht="12.95" customHeight="1" x14ac:dyDescent="0.2">
      <c r="A806" s="98" t="s">
        <v>513</v>
      </c>
      <c r="B806" s="99" t="s">
        <v>1142</v>
      </c>
      <c r="C806" s="98">
        <v>50489.296999999999</v>
      </c>
      <c r="D806" s="98" t="s">
        <v>1190</v>
      </c>
      <c r="E806" s="107">
        <f t="shared" si="91"/>
        <v>-1207.9889257061625</v>
      </c>
      <c r="F806" s="109">
        <f t="shared" si="92"/>
        <v>-1208</v>
      </c>
      <c r="G806" s="48">
        <f t="shared" si="94"/>
        <v>1.5137359994696453E-2</v>
      </c>
      <c r="I806" s="48">
        <f t="shared" si="95"/>
        <v>1.5137359994696453E-2</v>
      </c>
      <c r="O806" s="48">
        <f t="shared" ca="1" si="88"/>
        <v>7.4584158389111293E-3</v>
      </c>
      <c r="Q806" s="100">
        <f t="shared" si="93"/>
        <v>35470.796999999999</v>
      </c>
      <c r="S806" s="53">
        <f t="shared" si="96"/>
        <v>0.1</v>
      </c>
    </row>
    <row r="807" spans="1:32" ht="12.95" customHeight="1" x14ac:dyDescent="0.2">
      <c r="A807" s="4" t="s">
        <v>1099</v>
      </c>
      <c r="B807" s="10"/>
      <c r="C807" s="5">
        <v>50489.296999999999</v>
      </c>
      <c r="D807" s="5">
        <v>4.0000000000000001E-3</v>
      </c>
      <c r="E807" s="109">
        <f t="shared" si="91"/>
        <v>-1207.9889257061625</v>
      </c>
      <c r="F807" s="109">
        <f t="shared" si="92"/>
        <v>-1208</v>
      </c>
      <c r="G807" s="48">
        <f t="shared" si="94"/>
        <v>1.5137359994696453E-2</v>
      </c>
      <c r="I807" s="48">
        <f t="shared" si="95"/>
        <v>1.5137359994696453E-2</v>
      </c>
      <c r="O807" s="48">
        <f t="shared" ca="1" si="88"/>
        <v>7.4584158389111293E-3</v>
      </c>
      <c r="Q807" s="100">
        <f t="shared" si="93"/>
        <v>35470.796999999999</v>
      </c>
      <c r="S807" s="53">
        <f t="shared" si="96"/>
        <v>0.1</v>
      </c>
      <c r="AA807" s="48" t="s">
        <v>997</v>
      </c>
      <c r="AB807" s="48">
        <v>7</v>
      </c>
      <c r="AD807" s="48" t="s">
        <v>960</v>
      </c>
      <c r="AF807" s="48" t="s">
        <v>962</v>
      </c>
    </row>
    <row r="808" spans="1:32" ht="12.95" customHeight="1" x14ac:dyDescent="0.2">
      <c r="A808" s="98" t="s">
        <v>513</v>
      </c>
      <c r="B808" s="99" t="s">
        <v>1142</v>
      </c>
      <c r="C808" s="98">
        <v>50519.362000000001</v>
      </c>
      <c r="D808" s="98" t="s">
        <v>1190</v>
      </c>
      <c r="E808" s="107">
        <f t="shared" si="91"/>
        <v>-1185.9937664262743</v>
      </c>
      <c r="F808" s="109">
        <f t="shared" si="92"/>
        <v>-1186</v>
      </c>
      <c r="G808" s="48">
        <f t="shared" si="94"/>
        <v>8.5206200019456446E-3</v>
      </c>
      <c r="I808" s="48">
        <f t="shared" si="95"/>
        <v>8.5206200019456446E-3</v>
      </c>
      <c r="O808" s="48">
        <f t="shared" ca="1" si="88"/>
        <v>7.4020759970105446E-3</v>
      </c>
      <c r="Q808" s="100">
        <f t="shared" si="93"/>
        <v>35500.862000000001</v>
      </c>
      <c r="S808" s="53">
        <f t="shared" si="96"/>
        <v>0.1</v>
      </c>
    </row>
    <row r="809" spans="1:32" ht="12.95" customHeight="1" x14ac:dyDescent="0.2">
      <c r="A809" s="4" t="s">
        <v>1099</v>
      </c>
      <c r="B809" s="10"/>
      <c r="C809" s="5">
        <v>50519.362000000001</v>
      </c>
      <c r="D809" s="5">
        <v>3.0000000000000001E-3</v>
      </c>
      <c r="E809" s="109">
        <f t="shared" si="91"/>
        <v>-1185.9937664262743</v>
      </c>
      <c r="F809" s="109">
        <f t="shared" si="92"/>
        <v>-1186</v>
      </c>
      <c r="G809" s="48">
        <f t="shared" si="94"/>
        <v>8.5206200019456446E-3</v>
      </c>
      <c r="I809" s="48">
        <f t="shared" si="95"/>
        <v>8.5206200019456446E-3</v>
      </c>
      <c r="O809" s="48">
        <f t="shared" ca="1" si="88"/>
        <v>7.4020759970105446E-3</v>
      </c>
      <c r="Q809" s="100">
        <f t="shared" si="93"/>
        <v>35500.862000000001</v>
      </c>
      <c r="S809" s="53">
        <f t="shared" si="96"/>
        <v>0.1</v>
      </c>
      <c r="AA809" s="48" t="s">
        <v>997</v>
      </c>
      <c r="AB809" s="48">
        <v>6</v>
      </c>
      <c r="AD809" s="48" t="s">
        <v>967</v>
      </c>
      <c r="AF809" s="48" t="s">
        <v>962</v>
      </c>
    </row>
    <row r="810" spans="1:32" ht="12.95" customHeight="1" x14ac:dyDescent="0.2">
      <c r="A810" s="98" t="s">
        <v>513</v>
      </c>
      <c r="B810" s="99" t="s">
        <v>1142</v>
      </c>
      <c r="C810" s="98">
        <v>50519.366000000002</v>
      </c>
      <c r="D810" s="98" t="s">
        <v>1190</v>
      </c>
      <c r="E810" s="107">
        <f t="shared" si="91"/>
        <v>-1185.9908400787892</v>
      </c>
      <c r="F810" s="109">
        <f t="shared" si="92"/>
        <v>-1186</v>
      </c>
      <c r="G810" s="48">
        <f t="shared" si="94"/>
        <v>1.2520620002760552E-2</v>
      </c>
      <c r="I810" s="48">
        <f t="shared" si="95"/>
        <v>1.2520620002760552E-2</v>
      </c>
      <c r="O810" s="48">
        <f t="shared" ca="1" si="88"/>
        <v>7.4020759970105446E-3</v>
      </c>
      <c r="Q810" s="100">
        <f t="shared" si="93"/>
        <v>35500.866000000002</v>
      </c>
      <c r="S810" s="53">
        <f t="shared" si="96"/>
        <v>0.1</v>
      </c>
    </row>
    <row r="811" spans="1:32" ht="12.95" customHeight="1" x14ac:dyDescent="0.2">
      <c r="A811" s="4" t="s">
        <v>1099</v>
      </c>
      <c r="B811" s="10"/>
      <c r="C811" s="5">
        <v>50519.366000000002</v>
      </c>
      <c r="D811" s="5">
        <v>2E-3</v>
      </c>
      <c r="E811" s="109">
        <f t="shared" si="91"/>
        <v>-1185.9908400787892</v>
      </c>
      <c r="F811" s="109">
        <f t="shared" si="92"/>
        <v>-1186</v>
      </c>
      <c r="G811" s="48">
        <f t="shared" si="94"/>
        <v>1.2520620002760552E-2</v>
      </c>
      <c r="I811" s="48">
        <f t="shared" si="95"/>
        <v>1.2520620002760552E-2</v>
      </c>
      <c r="O811" s="48">
        <f t="shared" ca="1" si="88"/>
        <v>7.4020759970105446E-3</v>
      </c>
      <c r="Q811" s="100">
        <f t="shared" si="93"/>
        <v>35500.866000000002</v>
      </c>
      <c r="S811" s="53">
        <f t="shared" si="96"/>
        <v>0.1</v>
      </c>
      <c r="AA811" s="48" t="s">
        <v>997</v>
      </c>
      <c r="AB811" s="48">
        <v>7</v>
      </c>
      <c r="AD811" s="48" t="s">
        <v>1040</v>
      </c>
      <c r="AF811" s="48" t="s">
        <v>962</v>
      </c>
    </row>
    <row r="812" spans="1:32" ht="12.95" customHeight="1" x14ac:dyDescent="0.2">
      <c r="A812" s="98" t="s">
        <v>357</v>
      </c>
      <c r="B812" s="99" t="s">
        <v>1142</v>
      </c>
      <c r="C812" s="98">
        <v>50546.705000000002</v>
      </c>
      <c r="D812" s="98" t="s">
        <v>1190</v>
      </c>
      <c r="E812" s="107">
        <f t="shared" si="91"/>
        <v>-1165.9899866095454</v>
      </c>
      <c r="F812" s="109">
        <f t="shared" si="92"/>
        <v>-1166</v>
      </c>
      <c r="G812" s="48">
        <f t="shared" si="94"/>
        <v>1.368722000188427E-2</v>
      </c>
      <c r="I812" s="48">
        <f t="shared" si="95"/>
        <v>1.368722000188427E-2</v>
      </c>
      <c r="O812" s="48">
        <f t="shared" ca="1" si="88"/>
        <v>7.3508579589191035E-3</v>
      </c>
      <c r="Q812" s="100">
        <f t="shared" si="93"/>
        <v>35528.205000000002</v>
      </c>
      <c r="S812" s="53">
        <f t="shared" si="96"/>
        <v>0.1</v>
      </c>
    </row>
    <row r="813" spans="1:32" ht="12.95" customHeight="1" x14ac:dyDescent="0.2">
      <c r="A813" s="4" t="s">
        <v>1090</v>
      </c>
      <c r="B813" s="10"/>
      <c r="C813" s="5">
        <v>50546.705000000002</v>
      </c>
      <c r="D813" s="5"/>
      <c r="E813" s="109">
        <f t="shared" si="91"/>
        <v>-1165.9899866095454</v>
      </c>
      <c r="F813" s="109">
        <f t="shared" si="92"/>
        <v>-1166</v>
      </c>
      <c r="G813" s="48">
        <f t="shared" si="94"/>
        <v>1.368722000188427E-2</v>
      </c>
      <c r="I813" s="48">
        <f t="shared" si="95"/>
        <v>1.368722000188427E-2</v>
      </c>
      <c r="O813" s="48">
        <f t="shared" ca="1" si="88"/>
        <v>7.3508579589191035E-3</v>
      </c>
      <c r="Q813" s="100">
        <f t="shared" si="93"/>
        <v>35528.205000000002</v>
      </c>
      <c r="S813" s="53">
        <f t="shared" si="96"/>
        <v>0.1</v>
      </c>
      <c r="AA813" s="48" t="s">
        <v>997</v>
      </c>
      <c r="AB813" s="48">
        <v>14</v>
      </c>
      <c r="AD813" s="48" t="s">
        <v>1000</v>
      </c>
      <c r="AF813" s="48" t="s">
        <v>995</v>
      </c>
    </row>
    <row r="814" spans="1:32" ht="12.95" customHeight="1" x14ac:dyDescent="0.2">
      <c r="A814" s="98" t="s">
        <v>529</v>
      </c>
      <c r="B814" s="99" t="s">
        <v>1142</v>
      </c>
      <c r="C814" s="98">
        <v>50557.629000000001</v>
      </c>
      <c r="D814" s="98" t="s">
        <v>1190</v>
      </c>
      <c r="E814" s="107">
        <f t="shared" si="91"/>
        <v>-1157.9981316295534</v>
      </c>
      <c r="F814" s="109">
        <f t="shared" si="92"/>
        <v>-1158</v>
      </c>
      <c r="G814" s="48">
        <f t="shared" si="94"/>
        <v>2.5538600020809099E-3</v>
      </c>
      <c r="I814" s="48">
        <f t="shared" si="95"/>
        <v>2.5538600020809099E-3</v>
      </c>
      <c r="O814" s="48">
        <f t="shared" ca="1" si="88"/>
        <v>7.330370743682528E-3</v>
      </c>
      <c r="Q814" s="100">
        <f t="shared" si="93"/>
        <v>35539.129000000001</v>
      </c>
      <c r="S814" s="53">
        <f t="shared" si="96"/>
        <v>0.1</v>
      </c>
    </row>
    <row r="815" spans="1:32" ht="12.95" customHeight="1" x14ac:dyDescent="0.2">
      <c r="A815" s="4" t="s">
        <v>1100</v>
      </c>
      <c r="B815" s="10"/>
      <c r="C815" s="5">
        <v>50557.629000000001</v>
      </c>
      <c r="D815" s="5">
        <v>5.0000000000000001E-3</v>
      </c>
      <c r="E815" s="109">
        <f t="shared" si="91"/>
        <v>-1157.9981316295534</v>
      </c>
      <c r="F815" s="109">
        <f t="shared" si="92"/>
        <v>-1158</v>
      </c>
      <c r="G815" s="48">
        <f t="shared" si="94"/>
        <v>2.5538600020809099E-3</v>
      </c>
      <c r="I815" s="48">
        <f t="shared" si="95"/>
        <v>2.5538600020809099E-3</v>
      </c>
      <c r="O815" s="48">
        <f t="shared" ca="1" si="88"/>
        <v>7.330370743682528E-3</v>
      </c>
      <c r="Q815" s="100">
        <f t="shared" si="93"/>
        <v>35539.129000000001</v>
      </c>
      <c r="S815" s="53">
        <f t="shared" si="96"/>
        <v>0.1</v>
      </c>
      <c r="AA815" s="48" t="s">
        <v>997</v>
      </c>
      <c r="AB815" s="48">
        <v>5</v>
      </c>
      <c r="AD815" s="48" t="s">
        <v>967</v>
      </c>
      <c r="AF815" s="48" t="s">
        <v>962</v>
      </c>
    </row>
    <row r="816" spans="1:32" ht="12.95" customHeight="1" x14ac:dyDescent="0.2">
      <c r="A816" s="98" t="s">
        <v>533</v>
      </c>
      <c r="B816" s="99" t="s">
        <v>1142</v>
      </c>
      <c r="C816" s="98">
        <v>50632.815999999999</v>
      </c>
      <c r="D816" s="98" t="s">
        <v>1190</v>
      </c>
      <c r="E816" s="107">
        <f t="shared" si="91"/>
        <v>-1102.9923095514966</v>
      </c>
      <c r="F816" s="109">
        <f t="shared" si="92"/>
        <v>-1103</v>
      </c>
      <c r="G816" s="48">
        <f t="shared" si="94"/>
        <v>1.0512009997910354E-2</v>
      </c>
      <c r="I816" s="48">
        <f t="shared" si="95"/>
        <v>1.0512009997910354E-2</v>
      </c>
      <c r="O816" s="48">
        <f t="shared" ca="1" si="88"/>
        <v>7.1895211389310654E-3</v>
      </c>
      <c r="Q816" s="100">
        <f t="shared" si="93"/>
        <v>35614.315999999999</v>
      </c>
      <c r="S816" s="53">
        <f t="shared" si="96"/>
        <v>0.1</v>
      </c>
    </row>
    <row r="817" spans="1:32" ht="12.95" customHeight="1" x14ac:dyDescent="0.2">
      <c r="A817" s="98" t="s">
        <v>533</v>
      </c>
      <c r="B817" s="99" t="s">
        <v>1142</v>
      </c>
      <c r="C817" s="98">
        <v>50669.724999999999</v>
      </c>
      <c r="D817" s="98" t="s">
        <v>1190</v>
      </c>
      <c r="E817" s="107">
        <f t="shared" si="91"/>
        <v>-1075.9901697257417</v>
      </c>
      <c r="F817" s="109">
        <f t="shared" si="92"/>
        <v>-1076</v>
      </c>
      <c r="G817" s="48">
        <f t="shared" si="94"/>
        <v>1.3436919995001517E-2</v>
      </c>
      <c r="I817" s="48">
        <f t="shared" si="95"/>
        <v>1.3436919995001517E-2</v>
      </c>
      <c r="O817" s="48">
        <f t="shared" ca="1" si="88"/>
        <v>7.1203767875076211E-3</v>
      </c>
      <c r="Q817" s="100">
        <f t="shared" si="93"/>
        <v>35651.224999999999</v>
      </c>
      <c r="S817" s="53">
        <f t="shared" si="96"/>
        <v>0.1</v>
      </c>
    </row>
    <row r="818" spans="1:32" ht="12.95" customHeight="1" x14ac:dyDescent="0.2">
      <c r="A818" s="98" t="s">
        <v>529</v>
      </c>
      <c r="B818" s="99" t="s">
        <v>1142</v>
      </c>
      <c r="C818" s="98">
        <v>50672.455000000002</v>
      </c>
      <c r="D818" s="98" t="s">
        <v>1190</v>
      </c>
      <c r="E818" s="107">
        <f t="shared" si="91"/>
        <v>-1073.9929375676122</v>
      </c>
      <c r="F818" s="109">
        <f t="shared" si="92"/>
        <v>-1074</v>
      </c>
      <c r="G818" s="48">
        <f t="shared" si="94"/>
        <v>9.6535800039418973E-3</v>
      </c>
      <c r="I818" s="48">
        <f t="shared" si="95"/>
        <v>9.6535800039418973E-3</v>
      </c>
      <c r="O818" s="48">
        <f t="shared" ca="1" si="88"/>
        <v>7.1152549836984765E-3</v>
      </c>
      <c r="Q818" s="100">
        <f t="shared" si="93"/>
        <v>35653.955000000002</v>
      </c>
      <c r="S818" s="53">
        <f t="shared" si="96"/>
        <v>0.1</v>
      </c>
    </row>
    <row r="819" spans="1:32" ht="12.95" customHeight="1" x14ac:dyDescent="0.2">
      <c r="A819" s="4" t="s">
        <v>1100</v>
      </c>
      <c r="B819" s="10"/>
      <c r="C819" s="5">
        <v>50672.455000000002</v>
      </c>
      <c r="D819" s="5">
        <v>5.0000000000000001E-3</v>
      </c>
      <c r="E819" s="109">
        <f t="shared" si="91"/>
        <v>-1073.9929375676122</v>
      </c>
      <c r="F819" s="109">
        <f t="shared" si="92"/>
        <v>-1074</v>
      </c>
      <c r="G819" s="48">
        <f t="shared" si="94"/>
        <v>9.6535800039418973E-3</v>
      </c>
      <c r="I819" s="48">
        <f t="shared" si="95"/>
        <v>9.6535800039418973E-3</v>
      </c>
      <c r="O819" s="48">
        <f t="shared" ca="1" si="88"/>
        <v>7.1152549836984765E-3</v>
      </c>
      <c r="Q819" s="100">
        <f t="shared" si="93"/>
        <v>35653.955000000002</v>
      </c>
      <c r="S819" s="53">
        <f t="shared" si="96"/>
        <v>0.1</v>
      </c>
      <c r="AA819" s="48" t="s">
        <v>997</v>
      </c>
      <c r="AB819" s="48">
        <v>7</v>
      </c>
      <c r="AD819" s="48" t="s">
        <v>960</v>
      </c>
      <c r="AF819" s="48" t="s">
        <v>962</v>
      </c>
    </row>
    <row r="820" spans="1:32" ht="12.95" customHeight="1" x14ac:dyDescent="0.2">
      <c r="A820" s="98" t="s">
        <v>533</v>
      </c>
      <c r="B820" s="99" t="s">
        <v>1142</v>
      </c>
      <c r="C820" s="98">
        <v>50695.692999999999</v>
      </c>
      <c r="D820" s="98" t="s">
        <v>1190</v>
      </c>
      <c r="E820" s="107">
        <f t="shared" si="91"/>
        <v>-1056.9923218567874</v>
      </c>
      <c r="F820" s="109">
        <f t="shared" si="92"/>
        <v>-1057</v>
      </c>
      <c r="G820" s="48">
        <f t="shared" si="94"/>
        <v>1.0495189999346621E-2</v>
      </c>
      <c r="I820" s="48">
        <f t="shared" si="95"/>
        <v>1.0495189999346621E-2</v>
      </c>
      <c r="O820" s="48">
        <f t="shared" ca="1" si="88"/>
        <v>7.0717196513207532E-3</v>
      </c>
      <c r="Q820" s="100">
        <f t="shared" si="93"/>
        <v>35677.192999999999</v>
      </c>
      <c r="S820" s="53">
        <f t="shared" si="96"/>
        <v>0.1</v>
      </c>
    </row>
    <row r="821" spans="1:32" ht="12.95" customHeight="1" x14ac:dyDescent="0.2">
      <c r="A821" s="98" t="s">
        <v>533</v>
      </c>
      <c r="B821" s="99" t="s">
        <v>1142</v>
      </c>
      <c r="C821" s="98">
        <v>50706.63</v>
      </c>
      <c r="D821" s="98" t="s">
        <v>1190</v>
      </c>
      <c r="E821" s="107">
        <f t="shared" si="91"/>
        <v>-1048.9909562474718</v>
      </c>
      <c r="F821" s="109">
        <f t="shared" si="92"/>
        <v>-1049</v>
      </c>
      <c r="G821" s="48">
        <f t="shared" si="94"/>
        <v>1.2361829998553731E-2</v>
      </c>
      <c r="I821" s="48">
        <f t="shared" si="95"/>
        <v>1.2361829998553731E-2</v>
      </c>
      <c r="O821" s="48">
        <f t="shared" ca="1" si="88"/>
        <v>7.0512324360841767E-3</v>
      </c>
      <c r="Q821" s="100">
        <f t="shared" si="93"/>
        <v>35688.129999999997</v>
      </c>
      <c r="S821" s="53">
        <f t="shared" si="96"/>
        <v>0.1</v>
      </c>
    </row>
    <row r="822" spans="1:32" ht="12.95" customHeight="1" x14ac:dyDescent="0.2">
      <c r="A822" s="98" t="s">
        <v>533</v>
      </c>
      <c r="B822" s="99" t="s">
        <v>1142</v>
      </c>
      <c r="C822" s="98">
        <v>50732.597000000002</v>
      </c>
      <c r="D822" s="98" t="s">
        <v>1190</v>
      </c>
      <c r="E822" s="107">
        <f t="shared" si="91"/>
        <v>-1029.9938399653861</v>
      </c>
      <c r="F822" s="109">
        <f t="shared" si="92"/>
        <v>-1030</v>
      </c>
      <c r="G822" s="48">
        <f t="shared" si="94"/>
        <v>8.420099999057129E-3</v>
      </c>
      <c r="I822" s="48">
        <f t="shared" si="95"/>
        <v>8.420099999057129E-3</v>
      </c>
      <c r="O822" s="48">
        <f t="shared" ca="1" si="88"/>
        <v>7.002575299897308E-3</v>
      </c>
      <c r="Q822" s="100">
        <f t="shared" si="93"/>
        <v>35714.097000000002</v>
      </c>
      <c r="S822" s="53">
        <f t="shared" si="96"/>
        <v>0.1</v>
      </c>
    </row>
    <row r="823" spans="1:32" ht="12.95" customHeight="1" x14ac:dyDescent="0.2">
      <c r="A823" s="98" t="s">
        <v>550</v>
      </c>
      <c r="B823" s="99" t="s">
        <v>1142</v>
      </c>
      <c r="C823" s="98">
        <v>50750.37</v>
      </c>
      <c r="D823" s="98" t="s">
        <v>1190</v>
      </c>
      <c r="E823" s="107">
        <f t="shared" si="91"/>
        <v>-1016.9913465051684</v>
      </c>
      <c r="F823" s="109">
        <f t="shared" si="92"/>
        <v>-1017</v>
      </c>
      <c r="G823" s="48">
        <f t="shared" si="94"/>
        <v>1.1828390001028311E-2</v>
      </c>
      <c r="I823" s="48">
        <f t="shared" si="95"/>
        <v>1.1828390001028311E-2</v>
      </c>
      <c r="O823" s="48">
        <f t="shared" ca="1" si="88"/>
        <v>6.9692835751378711E-3</v>
      </c>
      <c r="Q823" s="100">
        <f t="shared" si="93"/>
        <v>35731.870000000003</v>
      </c>
      <c r="S823" s="53">
        <f t="shared" si="96"/>
        <v>0.1</v>
      </c>
    </row>
    <row r="824" spans="1:32" ht="12.95" customHeight="1" x14ac:dyDescent="0.2">
      <c r="A824" s="4" t="s">
        <v>1101</v>
      </c>
      <c r="B824" s="10"/>
      <c r="C824" s="5">
        <v>50750.37</v>
      </c>
      <c r="D824" s="5">
        <v>6.0000000000000001E-3</v>
      </c>
      <c r="E824" s="109">
        <f t="shared" si="91"/>
        <v>-1016.9913465051684</v>
      </c>
      <c r="F824" s="109">
        <f t="shared" si="92"/>
        <v>-1017</v>
      </c>
      <c r="G824" s="48">
        <f t="shared" si="94"/>
        <v>1.1828390001028311E-2</v>
      </c>
      <c r="I824" s="48">
        <f t="shared" si="95"/>
        <v>1.1828390001028311E-2</v>
      </c>
      <c r="O824" s="48">
        <f t="shared" ca="1" si="88"/>
        <v>6.9692835751378711E-3</v>
      </c>
      <c r="Q824" s="100">
        <f t="shared" si="93"/>
        <v>35731.870000000003</v>
      </c>
      <c r="S824" s="53">
        <f t="shared" si="96"/>
        <v>0.1</v>
      </c>
      <c r="AA824" s="48" t="s">
        <v>997</v>
      </c>
      <c r="AB824" s="48">
        <v>8</v>
      </c>
      <c r="AD824" s="48" t="s">
        <v>960</v>
      </c>
      <c r="AF824" s="48" t="s">
        <v>962</v>
      </c>
    </row>
    <row r="825" spans="1:32" ht="12.95" customHeight="1" x14ac:dyDescent="0.2">
      <c r="A825" s="4" t="s">
        <v>1107</v>
      </c>
      <c r="B825" s="10"/>
      <c r="C825" s="5">
        <v>50750.371800000001</v>
      </c>
      <c r="D825" s="5">
        <v>2.0999999999999999E-3</v>
      </c>
      <c r="E825" s="109">
        <f t="shared" si="91"/>
        <v>-1016.9900296488017</v>
      </c>
      <c r="F825" s="109">
        <f t="shared" si="92"/>
        <v>-1017</v>
      </c>
      <c r="G825" s="48">
        <f t="shared" si="94"/>
        <v>1.3628389999212231E-2</v>
      </c>
      <c r="K825" s="48">
        <f>G825</f>
        <v>1.3628389999212231E-2</v>
      </c>
      <c r="O825" s="48">
        <f t="shared" ca="1" si="88"/>
        <v>6.9692835751378711E-3</v>
      </c>
      <c r="Q825" s="100">
        <f t="shared" si="93"/>
        <v>35731.871800000001</v>
      </c>
      <c r="S825" s="53">
        <f>S$16</f>
        <v>1</v>
      </c>
    </row>
    <row r="826" spans="1:32" ht="12.95" customHeight="1" x14ac:dyDescent="0.2">
      <c r="A826" s="5" t="s">
        <v>1107</v>
      </c>
      <c r="B826" s="10"/>
      <c r="C826" s="5">
        <v>50750.371800000001</v>
      </c>
      <c r="D826" s="5">
        <v>2.0999999999999999E-3</v>
      </c>
      <c r="E826" s="109">
        <f t="shared" si="91"/>
        <v>-1016.9900296488017</v>
      </c>
      <c r="F826" s="109">
        <f t="shared" si="92"/>
        <v>-1017</v>
      </c>
      <c r="G826" s="48">
        <f t="shared" si="94"/>
        <v>1.3628389999212231E-2</v>
      </c>
      <c r="K826" s="48">
        <f>G826</f>
        <v>1.3628389999212231E-2</v>
      </c>
      <c r="O826" s="48">
        <f t="shared" ca="1" si="88"/>
        <v>6.9692835751378711E-3</v>
      </c>
      <c r="Q826" s="100">
        <f t="shared" si="93"/>
        <v>35731.871800000001</v>
      </c>
      <c r="S826" s="53">
        <f>S$16</f>
        <v>1</v>
      </c>
    </row>
    <row r="827" spans="1:32" ht="12.95" customHeight="1" x14ac:dyDescent="0.2">
      <c r="A827" s="98" t="s">
        <v>550</v>
      </c>
      <c r="B827" s="99" t="s">
        <v>1142</v>
      </c>
      <c r="C827" s="98">
        <v>50761.300999999999</v>
      </c>
      <c r="D827" s="98" t="s">
        <v>1190</v>
      </c>
      <c r="E827" s="107">
        <f t="shared" si="91"/>
        <v>-1008.9943704170803</v>
      </c>
      <c r="F827" s="109">
        <f t="shared" si="92"/>
        <v>-1009</v>
      </c>
      <c r="G827" s="48">
        <f t="shared" si="94"/>
        <v>7.6950299990130588E-3</v>
      </c>
      <c r="I827" s="48">
        <f t="shared" ref="I827:I833" si="97">G827</f>
        <v>7.6950299990130588E-3</v>
      </c>
      <c r="O827" s="48">
        <f t="shared" ca="1" si="88"/>
        <v>6.9487963599012947E-3</v>
      </c>
      <c r="Q827" s="100">
        <f t="shared" si="93"/>
        <v>35742.800999999999</v>
      </c>
      <c r="S827" s="53">
        <f t="shared" ref="S827:S833" si="98">S$14</f>
        <v>0.1</v>
      </c>
    </row>
    <row r="828" spans="1:32" ht="12.95" customHeight="1" x14ac:dyDescent="0.2">
      <c r="A828" s="4" t="s">
        <v>1101</v>
      </c>
      <c r="B828" s="10"/>
      <c r="C828" s="5">
        <v>50761.300999999999</v>
      </c>
      <c r="D828" s="5">
        <v>7.0000000000000001E-3</v>
      </c>
      <c r="E828" s="109">
        <f t="shared" si="91"/>
        <v>-1008.9943704170803</v>
      </c>
      <c r="F828" s="109">
        <f t="shared" si="92"/>
        <v>-1009</v>
      </c>
      <c r="G828" s="48">
        <f t="shared" si="94"/>
        <v>7.6950299990130588E-3</v>
      </c>
      <c r="I828" s="48">
        <f t="shared" si="97"/>
        <v>7.6950299990130588E-3</v>
      </c>
      <c r="O828" s="48">
        <f t="shared" ca="1" si="88"/>
        <v>6.9487963599012947E-3</v>
      </c>
      <c r="Q828" s="100">
        <f t="shared" si="93"/>
        <v>35742.800999999999</v>
      </c>
      <c r="S828" s="53">
        <f t="shared" si="98"/>
        <v>0.1</v>
      </c>
      <c r="AA828" s="48" t="s">
        <v>997</v>
      </c>
      <c r="AB828" s="48">
        <v>6</v>
      </c>
      <c r="AD828" s="48" t="s">
        <v>967</v>
      </c>
      <c r="AF828" s="48" t="s">
        <v>962</v>
      </c>
    </row>
    <row r="829" spans="1:32" ht="12.95" customHeight="1" x14ac:dyDescent="0.2">
      <c r="A829" s="98" t="s">
        <v>533</v>
      </c>
      <c r="B829" s="99" t="s">
        <v>1142</v>
      </c>
      <c r="C829" s="98">
        <v>50814.608999999997</v>
      </c>
      <c r="D829" s="98" t="s">
        <v>1190</v>
      </c>
      <c r="E829" s="107">
        <f t="shared" si="91"/>
        <v>-969.99493749201372</v>
      </c>
      <c r="F829" s="109">
        <f t="shared" si="92"/>
        <v>-970</v>
      </c>
      <c r="G829" s="48">
        <f t="shared" si="94"/>
        <v>6.9198999990476295E-3</v>
      </c>
      <c r="I829" s="48">
        <f t="shared" si="97"/>
        <v>6.9198999990476295E-3</v>
      </c>
      <c r="O829" s="48">
        <f t="shared" ref="O829:O892" ca="1" si="99">+C$11+C$12*F829</f>
        <v>6.8489211856229866E-3</v>
      </c>
      <c r="Q829" s="100">
        <f t="shared" si="93"/>
        <v>35796.108999999997</v>
      </c>
      <c r="S829" s="53">
        <f t="shared" si="98"/>
        <v>0.1</v>
      </c>
    </row>
    <row r="830" spans="1:32" ht="12.95" customHeight="1" x14ac:dyDescent="0.2">
      <c r="A830" s="98" t="s">
        <v>565</v>
      </c>
      <c r="B830" s="99" t="s">
        <v>1142</v>
      </c>
      <c r="C830" s="98">
        <v>50974.542999999998</v>
      </c>
      <c r="D830" s="98" t="s">
        <v>1190</v>
      </c>
      <c r="E830" s="107">
        <f t="shared" si="91"/>
        <v>-852.98932284809598</v>
      </c>
      <c r="F830" s="109">
        <f t="shared" si="92"/>
        <v>-853</v>
      </c>
      <c r="G830" s="48">
        <f t="shared" si="94"/>
        <v>1.4594509993912652E-2</v>
      </c>
      <c r="I830" s="48">
        <f t="shared" si="97"/>
        <v>1.4594509993912652E-2</v>
      </c>
      <c r="O830" s="48">
        <f t="shared" ca="1" si="99"/>
        <v>6.5492956627880589E-3</v>
      </c>
      <c r="Q830" s="100">
        <f t="shared" si="93"/>
        <v>35956.042999999998</v>
      </c>
      <c r="S830" s="53">
        <f t="shared" si="98"/>
        <v>0.1</v>
      </c>
    </row>
    <row r="831" spans="1:32" ht="12.95" customHeight="1" x14ac:dyDescent="0.2">
      <c r="A831" s="4" t="s">
        <v>1103</v>
      </c>
      <c r="B831" s="10"/>
      <c r="C831" s="5">
        <v>50974.542999999998</v>
      </c>
      <c r="D831" s="5">
        <v>4.0000000000000001E-3</v>
      </c>
      <c r="E831" s="109">
        <f t="shared" si="91"/>
        <v>-852.98932284809598</v>
      </c>
      <c r="F831" s="109">
        <f t="shared" si="92"/>
        <v>-853</v>
      </c>
      <c r="G831" s="48">
        <f t="shared" si="94"/>
        <v>1.4594509993912652E-2</v>
      </c>
      <c r="I831" s="48">
        <f t="shared" si="97"/>
        <v>1.4594509993912652E-2</v>
      </c>
      <c r="O831" s="48">
        <f t="shared" ca="1" si="99"/>
        <v>6.5492956627880589E-3</v>
      </c>
      <c r="Q831" s="100">
        <f t="shared" si="93"/>
        <v>35956.042999999998</v>
      </c>
      <c r="S831" s="53">
        <f t="shared" si="98"/>
        <v>0.1</v>
      </c>
      <c r="AA831" s="48" t="s">
        <v>997</v>
      </c>
      <c r="AB831" s="48">
        <v>6</v>
      </c>
      <c r="AD831" s="48" t="s">
        <v>1102</v>
      </c>
      <c r="AF831" s="48" t="s">
        <v>962</v>
      </c>
    </row>
    <row r="832" spans="1:32" ht="12.95" customHeight="1" x14ac:dyDescent="0.2">
      <c r="A832" s="98" t="s">
        <v>533</v>
      </c>
      <c r="B832" s="99" t="s">
        <v>1142</v>
      </c>
      <c r="C832" s="98">
        <v>51079.786</v>
      </c>
      <c r="D832" s="98" t="s">
        <v>1190</v>
      </c>
      <c r="E832" s="107">
        <f t="shared" si="91"/>
        <v>-775.99492577198964</v>
      </c>
      <c r="F832" s="109">
        <f t="shared" si="92"/>
        <v>-776</v>
      </c>
      <c r="G832" s="48">
        <f t="shared" si="94"/>
        <v>6.9359199987957254E-3</v>
      </c>
      <c r="I832" s="48">
        <f t="shared" si="97"/>
        <v>6.9359199987957254E-3</v>
      </c>
      <c r="O832" s="48">
        <f t="shared" ca="1" si="99"/>
        <v>6.3521062161360133E-3</v>
      </c>
      <c r="Q832" s="100">
        <f t="shared" si="93"/>
        <v>36061.286</v>
      </c>
      <c r="S832" s="53">
        <f t="shared" si="98"/>
        <v>0.1</v>
      </c>
    </row>
    <row r="833" spans="1:32" ht="12.95" customHeight="1" x14ac:dyDescent="0.2">
      <c r="A833" s="98" t="s">
        <v>533</v>
      </c>
      <c r="B833" s="99" t="s">
        <v>1142</v>
      </c>
      <c r="C833" s="98">
        <v>51101.654999999999</v>
      </c>
      <c r="D833" s="98" t="s">
        <v>1190</v>
      </c>
      <c r="E833" s="107">
        <f t="shared" si="91"/>
        <v>-759.99585248771189</v>
      </c>
      <c r="F833" s="109">
        <f t="shared" si="92"/>
        <v>-760</v>
      </c>
      <c r="G833" s="48">
        <f t="shared" si="94"/>
        <v>5.6691999998292886E-3</v>
      </c>
      <c r="I833" s="48">
        <f t="shared" si="97"/>
        <v>5.6691999998292886E-3</v>
      </c>
      <c r="O833" s="48">
        <f t="shared" ca="1" si="99"/>
        <v>6.3111317856628605E-3</v>
      </c>
      <c r="Q833" s="100">
        <f t="shared" si="93"/>
        <v>36083.154999999999</v>
      </c>
      <c r="S833" s="53">
        <f t="shared" si="98"/>
        <v>0.1</v>
      </c>
    </row>
    <row r="834" spans="1:32" ht="12.95" customHeight="1" x14ac:dyDescent="0.2">
      <c r="A834" s="98" t="s">
        <v>471</v>
      </c>
      <c r="B834" s="99" t="s">
        <v>1142</v>
      </c>
      <c r="C834" s="98">
        <v>51104.378299999997</v>
      </c>
      <c r="D834" s="98" t="s">
        <v>1190</v>
      </c>
      <c r="E834" s="107">
        <f t="shared" si="91"/>
        <v>-758.00352196162282</v>
      </c>
      <c r="F834" s="109">
        <f t="shared" si="92"/>
        <v>-758</v>
      </c>
      <c r="G834" s="48">
        <f t="shared" si="94"/>
        <v>-4.8141400038730353E-3</v>
      </c>
      <c r="K834" s="48">
        <f>G834</f>
        <v>-4.8141400038730353E-3</v>
      </c>
      <c r="O834" s="48">
        <f t="shared" ca="1" si="99"/>
        <v>6.306009981853716E-3</v>
      </c>
      <c r="Q834" s="100">
        <f t="shared" si="93"/>
        <v>36085.878299999997</v>
      </c>
      <c r="S834" s="53">
        <f>S$16</f>
        <v>1</v>
      </c>
    </row>
    <row r="835" spans="1:32" ht="12.95" customHeight="1" x14ac:dyDescent="0.2">
      <c r="A835" s="98" t="s">
        <v>434</v>
      </c>
      <c r="B835" s="99" t="s">
        <v>1142</v>
      </c>
      <c r="C835" s="98">
        <v>51111.224000000002</v>
      </c>
      <c r="D835" s="98" t="s">
        <v>1190</v>
      </c>
      <c r="E835" s="107">
        <f t="shared" si="91"/>
        <v>-752.99529771806931</v>
      </c>
      <c r="F835" s="109">
        <f t="shared" si="92"/>
        <v>-753</v>
      </c>
      <c r="G835" s="48">
        <f t="shared" si="94"/>
        <v>6.4275100012309849E-3</v>
      </c>
      <c r="I835" s="48">
        <f t="shared" ref="I835:I864" si="100">G835</f>
        <v>6.4275100012309849E-3</v>
      </c>
      <c r="O835" s="48">
        <f t="shared" ca="1" si="99"/>
        <v>6.2932054723308564E-3</v>
      </c>
      <c r="Q835" s="100">
        <f t="shared" si="93"/>
        <v>36092.724000000002</v>
      </c>
      <c r="S835" s="53">
        <f t="shared" ref="S835:S864" si="101">S$14</f>
        <v>0.1</v>
      </c>
    </row>
    <row r="836" spans="1:32" ht="12.95" customHeight="1" x14ac:dyDescent="0.2">
      <c r="A836" s="98" t="s">
        <v>533</v>
      </c>
      <c r="B836" s="99" t="s">
        <v>1142</v>
      </c>
      <c r="C836" s="98">
        <v>51138.557999999997</v>
      </c>
      <c r="D836" s="98" t="s">
        <v>1190</v>
      </c>
      <c r="E836" s="107">
        <f t="shared" si="91"/>
        <v>-732.99810218318453</v>
      </c>
      <c r="F836" s="109">
        <f t="shared" si="92"/>
        <v>-733</v>
      </c>
      <c r="G836" s="48">
        <f t="shared" si="94"/>
        <v>2.5941099956980906E-3</v>
      </c>
      <c r="I836" s="48">
        <f t="shared" si="100"/>
        <v>2.5941099956980906E-3</v>
      </c>
      <c r="O836" s="48">
        <f t="shared" ca="1" si="99"/>
        <v>6.2419874342394153E-3</v>
      </c>
      <c r="Q836" s="100">
        <f t="shared" si="93"/>
        <v>36120.057999999997</v>
      </c>
      <c r="S836" s="53">
        <f t="shared" si="101"/>
        <v>0.1</v>
      </c>
    </row>
    <row r="837" spans="1:32" ht="12.95" customHeight="1" x14ac:dyDescent="0.2">
      <c r="A837" s="98" t="s">
        <v>533</v>
      </c>
      <c r="B837" s="99" t="s">
        <v>1142</v>
      </c>
      <c r="C837" s="98">
        <v>51157.696000000004</v>
      </c>
      <c r="D837" s="98" t="s">
        <v>1190</v>
      </c>
      <c r="E837" s="107">
        <f t="shared" si="91"/>
        <v>-718.99699264389949</v>
      </c>
      <c r="F837" s="109">
        <f t="shared" si="92"/>
        <v>-719</v>
      </c>
      <c r="G837" s="48">
        <f t="shared" si="94"/>
        <v>4.110730005777441E-3</v>
      </c>
      <c r="I837" s="48">
        <f t="shared" si="100"/>
        <v>4.110730005777441E-3</v>
      </c>
      <c r="O837" s="48">
        <f t="shared" ca="1" si="99"/>
        <v>6.206134807575407E-3</v>
      </c>
      <c r="Q837" s="100">
        <f t="shared" si="93"/>
        <v>36139.196000000004</v>
      </c>
      <c r="S837" s="53">
        <f t="shared" si="101"/>
        <v>0.1</v>
      </c>
    </row>
    <row r="838" spans="1:32" ht="12.95" customHeight="1" x14ac:dyDescent="0.2">
      <c r="A838" s="98" t="s">
        <v>582</v>
      </c>
      <c r="B838" s="99" t="s">
        <v>1142</v>
      </c>
      <c r="C838" s="98">
        <v>51197.336000000003</v>
      </c>
      <c r="D838" s="98" t="s">
        <v>1190</v>
      </c>
      <c r="E838" s="107">
        <f t="shared" si="91"/>
        <v>-689.99688907314658</v>
      </c>
      <c r="F838" s="109">
        <f t="shared" si="92"/>
        <v>-690</v>
      </c>
      <c r="G838" s="48">
        <f t="shared" si="94"/>
        <v>4.2523000010987744E-3</v>
      </c>
      <c r="I838" s="48">
        <f t="shared" si="100"/>
        <v>4.2523000010987744E-3</v>
      </c>
      <c r="O838" s="48">
        <f t="shared" ca="1" si="99"/>
        <v>6.1318686523428182E-3</v>
      </c>
      <c r="Q838" s="100">
        <f t="shared" si="93"/>
        <v>36178.836000000003</v>
      </c>
      <c r="S838" s="53">
        <f t="shared" si="101"/>
        <v>0.1</v>
      </c>
    </row>
    <row r="839" spans="1:32" ht="12.95" customHeight="1" x14ac:dyDescent="0.2">
      <c r="A839" s="4" t="s">
        <v>1105</v>
      </c>
      <c r="B839" s="10"/>
      <c r="C839" s="5">
        <v>51197.336000000003</v>
      </c>
      <c r="D839" s="5">
        <v>4.0000000000000001E-3</v>
      </c>
      <c r="E839" s="109">
        <f t="shared" si="91"/>
        <v>-689.99688907314658</v>
      </c>
      <c r="F839" s="109">
        <f t="shared" si="92"/>
        <v>-690</v>
      </c>
      <c r="G839" s="48">
        <f t="shared" si="94"/>
        <v>4.2523000010987744E-3</v>
      </c>
      <c r="I839" s="48">
        <f t="shared" si="100"/>
        <v>4.2523000010987744E-3</v>
      </c>
      <c r="O839" s="48">
        <f t="shared" ca="1" si="99"/>
        <v>6.1318686523428182E-3</v>
      </c>
      <c r="Q839" s="100">
        <f t="shared" si="93"/>
        <v>36178.836000000003</v>
      </c>
      <c r="S839" s="53">
        <f t="shared" si="101"/>
        <v>0.1</v>
      </c>
      <c r="AA839" s="48" t="s">
        <v>997</v>
      </c>
      <c r="AB839" s="48">
        <v>6</v>
      </c>
      <c r="AD839" s="48" t="s">
        <v>1104</v>
      </c>
      <c r="AF839" s="48" t="s">
        <v>1016</v>
      </c>
    </row>
    <row r="840" spans="1:32" ht="12.95" customHeight="1" x14ac:dyDescent="0.2">
      <c r="A840" s="98" t="s">
        <v>586</v>
      </c>
      <c r="B840" s="99" t="s">
        <v>1142</v>
      </c>
      <c r="C840" s="98">
        <v>51197.338000000003</v>
      </c>
      <c r="D840" s="98" t="s">
        <v>1190</v>
      </c>
      <c r="E840" s="107">
        <f t="shared" si="91"/>
        <v>-689.99542589940404</v>
      </c>
      <c r="F840" s="109">
        <f t="shared" si="92"/>
        <v>-690</v>
      </c>
      <c r="G840" s="48">
        <f t="shared" si="94"/>
        <v>6.252300001506228E-3</v>
      </c>
      <c r="I840" s="48">
        <f t="shared" si="100"/>
        <v>6.252300001506228E-3</v>
      </c>
      <c r="O840" s="48">
        <f t="shared" ca="1" si="99"/>
        <v>6.1318686523428182E-3</v>
      </c>
      <c r="Q840" s="100">
        <f t="shared" si="93"/>
        <v>36178.838000000003</v>
      </c>
      <c r="S840" s="53">
        <f t="shared" si="101"/>
        <v>0.1</v>
      </c>
    </row>
    <row r="841" spans="1:32" ht="12.95" customHeight="1" x14ac:dyDescent="0.2">
      <c r="A841" s="98" t="s">
        <v>533</v>
      </c>
      <c r="B841" s="99" t="s">
        <v>1142</v>
      </c>
      <c r="C841" s="98">
        <v>51224.675000000003</v>
      </c>
      <c r="D841" s="98" t="s">
        <v>1190</v>
      </c>
      <c r="E841" s="107">
        <f t="shared" si="91"/>
        <v>-669.99603560390278</v>
      </c>
      <c r="F841" s="109">
        <f t="shared" si="92"/>
        <v>-670</v>
      </c>
      <c r="G841" s="48">
        <f t="shared" si="94"/>
        <v>5.418900000222493E-3</v>
      </c>
      <c r="I841" s="48">
        <f t="shared" si="100"/>
        <v>5.418900000222493E-3</v>
      </c>
      <c r="O841" s="48">
        <f t="shared" ca="1" si="99"/>
        <v>6.080650614251378E-3</v>
      </c>
      <c r="Q841" s="100">
        <f t="shared" si="93"/>
        <v>36206.175000000003</v>
      </c>
      <c r="S841" s="53">
        <f t="shared" si="101"/>
        <v>0.1</v>
      </c>
    </row>
    <row r="842" spans="1:32" ht="12.95" customHeight="1" x14ac:dyDescent="0.2">
      <c r="A842" s="98" t="s">
        <v>533</v>
      </c>
      <c r="B842" s="99" t="s">
        <v>1142</v>
      </c>
      <c r="C842" s="98">
        <v>51276.618000000002</v>
      </c>
      <c r="D842" s="98" t="s">
        <v>1190</v>
      </c>
      <c r="E842" s="107">
        <f t="shared" si="91"/>
        <v>-631.99521875789821</v>
      </c>
      <c r="F842" s="109">
        <f t="shared" si="92"/>
        <v>-632</v>
      </c>
      <c r="G842" s="48">
        <f t="shared" si="94"/>
        <v>6.5354399994248524E-3</v>
      </c>
      <c r="I842" s="48">
        <f t="shared" si="100"/>
        <v>6.5354399994248524E-3</v>
      </c>
      <c r="O842" s="48">
        <f t="shared" ca="1" si="99"/>
        <v>5.9833363418776413E-3</v>
      </c>
      <c r="Q842" s="100">
        <f t="shared" si="93"/>
        <v>36258.118000000002</v>
      </c>
      <c r="S842" s="53">
        <f t="shared" si="101"/>
        <v>0.1</v>
      </c>
    </row>
    <row r="843" spans="1:32" ht="12.95" customHeight="1" x14ac:dyDescent="0.2">
      <c r="A843" s="98" t="s">
        <v>594</v>
      </c>
      <c r="B843" s="99" t="s">
        <v>1142</v>
      </c>
      <c r="C843" s="98">
        <v>51294.383999999998</v>
      </c>
      <c r="D843" s="98" t="s">
        <v>1190</v>
      </c>
      <c r="E843" s="107">
        <f t="shared" si="91"/>
        <v>-618.99784640578196</v>
      </c>
      <c r="F843" s="109">
        <f t="shared" si="92"/>
        <v>-619</v>
      </c>
      <c r="G843" s="48">
        <f t="shared" si="94"/>
        <v>2.9437299963319674E-3</v>
      </c>
      <c r="I843" s="48">
        <f t="shared" si="100"/>
        <v>2.9437299963319674E-3</v>
      </c>
      <c r="O843" s="48">
        <f t="shared" ca="1" si="99"/>
        <v>5.9500446171182044E-3</v>
      </c>
      <c r="Q843" s="100">
        <f t="shared" si="93"/>
        <v>36275.883999999998</v>
      </c>
      <c r="S843" s="53">
        <f t="shared" si="101"/>
        <v>0.1</v>
      </c>
    </row>
    <row r="844" spans="1:32" ht="12.95" customHeight="1" x14ac:dyDescent="0.2">
      <c r="A844" s="4" t="s">
        <v>1106</v>
      </c>
      <c r="B844" s="10"/>
      <c r="C844" s="5">
        <v>51294.383999999998</v>
      </c>
      <c r="D844" s="5">
        <v>4.0000000000000001E-3</v>
      </c>
      <c r="E844" s="109">
        <f t="shared" si="91"/>
        <v>-618.99784640578196</v>
      </c>
      <c r="F844" s="109">
        <f t="shared" si="92"/>
        <v>-619</v>
      </c>
      <c r="G844" s="48">
        <f t="shared" si="94"/>
        <v>2.9437299963319674E-3</v>
      </c>
      <c r="I844" s="48">
        <f t="shared" si="100"/>
        <v>2.9437299963319674E-3</v>
      </c>
      <c r="O844" s="48">
        <f t="shared" ca="1" si="99"/>
        <v>5.9500446171182044E-3</v>
      </c>
      <c r="Q844" s="100">
        <f t="shared" si="93"/>
        <v>36275.883999999998</v>
      </c>
      <c r="S844" s="53">
        <f t="shared" si="101"/>
        <v>0.1</v>
      </c>
      <c r="AA844" s="48" t="s">
        <v>997</v>
      </c>
      <c r="AB844" s="48">
        <v>7</v>
      </c>
      <c r="AD844" s="48" t="s">
        <v>1104</v>
      </c>
      <c r="AF844" s="48" t="s">
        <v>1016</v>
      </c>
    </row>
    <row r="845" spans="1:32" ht="12.95" customHeight="1" x14ac:dyDescent="0.2">
      <c r="A845" s="98" t="s">
        <v>597</v>
      </c>
      <c r="B845" s="99" t="s">
        <v>1142</v>
      </c>
      <c r="C845" s="98">
        <v>51391.434999999998</v>
      </c>
      <c r="D845" s="98" t="s">
        <v>1190</v>
      </c>
      <c r="E845" s="107">
        <f t="shared" si="91"/>
        <v>-547.99660897780097</v>
      </c>
      <c r="F845" s="109">
        <f t="shared" si="92"/>
        <v>-548</v>
      </c>
      <c r="G845" s="48">
        <f t="shared" si="94"/>
        <v>4.6351599958143197E-3</v>
      </c>
      <c r="I845" s="48">
        <f t="shared" si="100"/>
        <v>4.6351599958143197E-3</v>
      </c>
      <c r="O845" s="48">
        <f t="shared" ca="1" si="99"/>
        <v>5.7682205818935907E-3</v>
      </c>
      <c r="Q845" s="100">
        <f t="shared" si="93"/>
        <v>36372.934999999998</v>
      </c>
      <c r="S845" s="53">
        <f t="shared" si="101"/>
        <v>0.1</v>
      </c>
    </row>
    <row r="846" spans="1:32" ht="12.95" customHeight="1" x14ac:dyDescent="0.2">
      <c r="A846" s="98" t="s">
        <v>533</v>
      </c>
      <c r="B846" s="99" t="s">
        <v>1142</v>
      </c>
      <c r="C846" s="98">
        <v>51407.836000000003</v>
      </c>
      <c r="D846" s="98" t="s">
        <v>1190</v>
      </c>
      <c r="E846" s="107">
        <f t="shared" si="91"/>
        <v>-535.99785270474138</v>
      </c>
      <c r="F846" s="109">
        <f t="shared" si="92"/>
        <v>-536</v>
      </c>
      <c r="G846" s="48">
        <f t="shared" si="94"/>
        <v>2.9351199991651811E-3</v>
      </c>
      <c r="I846" s="48">
        <f t="shared" si="100"/>
        <v>2.9351199991651811E-3</v>
      </c>
      <c r="O846" s="48">
        <f t="shared" ca="1" si="99"/>
        <v>5.7374897590387261E-3</v>
      </c>
      <c r="Q846" s="100">
        <f t="shared" si="93"/>
        <v>36389.336000000003</v>
      </c>
      <c r="S846" s="53">
        <f t="shared" si="101"/>
        <v>0.1</v>
      </c>
    </row>
    <row r="847" spans="1:32" ht="12.95" customHeight="1" x14ac:dyDescent="0.2">
      <c r="A847" s="98" t="s">
        <v>533</v>
      </c>
      <c r="B847" s="99" t="s">
        <v>1142</v>
      </c>
      <c r="C847" s="98">
        <v>51429.707000000002</v>
      </c>
      <c r="D847" s="98" t="s">
        <v>1190</v>
      </c>
      <c r="E847" s="107">
        <f t="shared" si="91"/>
        <v>-519.9973162467212</v>
      </c>
      <c r="F847" s="109">
        <f t="shared" si="92"/>
        <v>-520</v>
      </c>
      <c r="G847" s="48">
        <f t="shared" si="94"/>
        <v>3.6684000006061979E-3</v>
      </c>
      <c r="I847" s="48">
        <f t="shared" si="100"/>
        <v>3.6684000006061979E-3</v>
      </c>
      <c r="O847" s="48">
        <f t="shared" ca="1" si="99"/>
        <v>5.6965153285655733E-3</v>
      </c>
      <c r="Q847" s="100">
        <f t="shared" si="93"/>
        <v>36411.207000000002</v>
      </c>
      <c r="S847" s="53">
        <f t="shared" si="101"/>
        <v>0.1</v>
      </c>
    </row>
    <row r="848" spans="1:32" ht="12.95" customHeight="1" x14ac:dyDescent="0.2">
      <c r="A848" s="98" t="s">
        <v>533</v>
      </c>
      <c r="B848" s="99" t="s">
        <v>1142</v>
      </c>
      <c r="C848" s="98">
        <v>51429.71</v>
      </c>
      <c r="D848" s="98" t="s">
        <v>1190</v>
      </c>
      <c r="E848" s="107">
        <f t="shared" si="91"/>
        <v>-519.99512148611007</v>
      </c>
      <c r="F848" s="109">
        <f t="shared" si="92"/>
        <v>-520</v>
      </c>
      <c r="G848" s="48">
        <f t="shared" si="94"/>
        <v>6.6683999975793995E-3</v>
      </c>
      <c r="I848" s="48">
        <f t="shared" si="100"/>
        <v>6.6683999975793995E-3</v>
      </c>
      <c r="O848" s="48">
        <f t="shared" ca="1" si="99"/>
        <v>5.6965153285655733E-3</v>
      </c>
      <c r="Q848" s="100">
        <f t="shared" si="93"/>
        <v>36411.21</v>
      </c>
      <c r="S848" s="53">
        <f t="shared" si="101"/>
        <v>0.1</v>
      </c>
    </row>
    <row r="849" spans="1:19" ht="12.95" customHeight="1" x14ac:dyDescent="0.2">
      <c r="A849" s="98" t="s">
        <v>597</v>
      </c>
      <c r="B849" s="99" t="s">
        <v>1142</v>
      </c>
      <c r="C849" s="98">
        <v>51432.436000000002</v>
      </c>
      <c r="D849" s="98" t="s">
        <v>1190</v>
      </c>
      <c r="E849" s="107">
        <f t="shared" si="91"/>
        <v>-518.00081567546567</v>
      </c>
      <c r="F849" s="109">
        <f t="shared" si="92"/>
        <v>-518</v>
      </c>
      <c r="G849" s="48">
        <f t="shared" si="94"/>
        <v>-1.1149400015710853E-3</v>
      </c>
      <c r="I849" s="48">
        <f t="shared" si="100"/>
        <v>-1.1149400015710853E-3</v>
      </c>
      <c r="O849" s="48">
        <f t="shared" ca="1" si="99"/>
        <v>5.6913935247564296E-3</v>
      </c>
      <c r="Q849" s="100">
        <f t="shared" si="93"/>
        <v>36413.936000000002</v>
      </c>
      <c r="S849" s="53">
        <f t="shared" si="101"/>
        <v>0.1</v>
      </c>
    </row>
    <row r="850" spans="1:19" ht="12.95" customHeight="1" x14ac:dyDescent="0.2">
      <c r="A850" s="98" t="s">
        <v>597</v>
      </c>
      <c r="B850" s="99" t="s">
        <v>1142</v>
      </c>
      <c r="C850" s="98">
        <v>51432.440999999999</v>
      </c>
      <c r="D850" s="98" t="s">
        <v>1190</v>
      </c>
      <c r="E850" s="107">
        <f t="shared" si="91"/>
        <v>-517.99715774111201</v>
      </c>
      <c r="F850" s="109">
        <f t="shared" si="92"/>
        <v>-518</v>
      </c>
      <c r="G850" s="48">
        <f t="shared" si="94"/>
        <v>3.88505999580957E-3</v>
      </c>
      <c r="I850" s="48">
        <f t="shared" si="100"/>
        <v>3.88505999580957E-3</v>
      </c>
      <c r="O850" s="48">
        <f t="shared" ca="1" si="99"/>
        <v>5.6913935247564296E-3</v>
      </c>
      <c r="Q850" s="100">
        <f t="shared" si="93"/>
        <v>36413.940999999999</v>
      </c>
      <c r="S850" s="53">
        <f t="shared" si="101"/>
        <v>0.1</v>
      </c>
    </row>
    <row r="851" spans="1:19" ht="12.95" customHeight="1" x14ac:dyDescent="0.2">
      <c r="A851" s="98" t="s">
        <v>533</v>
      </c>
      <c r="B851" s="99" t="s">
        <v>1142</v>
      </c>
      <c r="C851" s="98">
        <v>51440.644</v>
      </c>
      <c r="D851" s="98" t="s">
        <v>1190</v>
      </c>
      <c r="E851" s="107">
        <f t="shared" si="91"/>
        <v>-511.99595063740549</v>
      </c>
      <c r="F851" s="109">
        <f t="shared" si="92"/>
        <v>-512</v>
      </c>
      <c r="G851" s="48">
        <f t="shared" si="94"/>
        <v>5.5350399998133071E-3</v>
      </c>
      <c r="I851" s="48">
        <f t="shared" si="100"/>
        <v>5.5350399998133071E-3</v>
      </c>
      <c r="O851" s="48">
        <f t="shared" ca="1" si="99"/>
        <v>5.6760281133289977E-3</v>
      </c>
      <c r="Q851" s="100">
        <f t="shared" si="93"/>
        <v>36422.144</v>
      </c>
      <c r="S851" s="53">
        <f t="shared" si="101"/>
        <v>0.1</v>
      </c>
    </row>
    <row r="852" spans="1:19" ht="12.95" customHeight="1" x14ac:dyDescent="0.2">
      <c r="A852" s="98" t="s">
        <v>533</v>
      </c>
      <c r="B852" s="99" t="s">
        <v>1142</v>
      </c>
      <c r="C852" s="98">
        <v>51451.58</v>
      </c>
      <c r="D852" s="98" t="s">
        <v>1190</v>
      </c>
      <c r="E852" s="107">
        <f t="shared" si="91"/>
        <v>-503.99531661495843</v>
      </c>
      <c r="F852" s="109">
        <f t="shared" si="92"/>
        <v>-504</v>
      </c>
      <c r="G852" s="48">
        <f t="shared" si="94"/>
        <v>6.4016800024546683E-3</v>
      </c>
      <c r="I852" s="48">
        <f t="shared" si="100"/>
        <v>6.4016800024546683E-3</v>
      </c>
      <c r="O852" s="48">
        <f t="shared" ca="1" si="99"/>
        <v>5.6555408980924213E-3</v>
      </c>
      <c r="Q852" s="100">
        <f t="shared" si="93"/>
        <v>36433.08</v>
      </c>
      <c r="S852" s="53">
        <f t="shared" si="101"/>
        <v>0.1</v>
      </c>
    </row>
    <row r="853" spans="1:19" ht="12.95" customHeight="1" x14ac:dyDescent="0.2">
      <c r="A853" s="98" t="s">
        <v>533</v>
      </c>
      <c r="B853" s="99" t="s">
        <v>1142</v>
      </c>
      <c r="C853" s="98">
        <v>51492.582000000002</v>
      </c>
      <c r="D853" s="98" t="s">
        <v>1190</v>
      </c>
      <c r="E853" s="107">
        <f t="shared" ref="E853:E916" si="102">+(C853-C$7)/C$8</f>
        <v>-473.99879172575459</v>
      </c>
      <c r="F853" s="109">
        <f t="shared" ref="F853:F916" si="103">ROUND(2*E853,0)/2</f>
        <v>-474</v>
      </c>
      <c r="G853" s="48">
        <f t="shared" si="94"/>
        <v>1.6515800016350113E-3</v>
      </c>
      <c r="I853" s="48">
        <f t="shared" si="100"/>
        <v>1.6515800016350113E-3</v>
      </c>
      <c r="O853" s="48">
        <f t="shared" ca="1" si="99"/>
        <v>5.5787138409552602E-3</v>
      </c>
      <c r="Q853" s="100">
        <f t="shared" ref="Q853:Q916" si="104">+C853-15018.5</f>
        <v>36474.082000000002</v>
      </c>
      <c r="S853" s="53">
        <f t="shared" si="101"/>
        <v>0.1</v>
      </c>
    </row>
    <row r="854" spans="1:19" ht="12.95" customHeight="1" x14ac:dyDescent="0.2">
      <c r="A854" s="98" t="s">
        <v>533</v>
      </c>
      <c r="B854" s="99" t="s">
        <v>1142</v>
      </c>
      <c r="C854" s="98">
        <v>51496.680999999997</v>
      </c>
      <c r="D854" s="98" t="s">
        <v>1190</v>
      </c>
      <c r="E854" s="107">
        <f t="shared" si="102"/>
        <v>-471.00001714108339</v>
      </c>
      <c r="F854" s="109">
        <f t="shared" si="103"/>
        <v>-471</v>
      </c>
      <c r="G854" s="48">
        <f t="shared" si="94"/>
        <v>-2.3430002329405397E-5</v>
      </c>
      <c r="I854" s="48">
        <f t="shared" si="100"/>
        <v>-2.3430002329405397E-5</v>
      </c>
      <c r="O854" s="48">
        <f t="shared" ca="1" si="99"/>
        <v>5.5710311352415443E-3</v>
      </c>
      <c r="Q854" s="100">
        <f t="shared" si="104"/>
        <v>36478.180999999997</v>
      </c>
      <c r="S854" s="53">
        <f t="shared" si="101"/>
        <v>0.1</v>
      </c>
    </row>
    <row r="855" spans="1:19" ht="12.95" customHeight="1" x14ac:dyDescent="0.2">
      <c r="A855" s="98" t="s">
        <v>621</v>
      </c>
      <c r="B855" s="99" t="s">
        <v>1142</v>
      </c>
      <c r="C855" s="98">
        <v>51510.356</v>
      </c>
      <c r="D855" s="98" t="s">
        <v>1190</v>
      </c>
      <c r="E855" s="107">
        <f t="shared" si="102"/>
        <v>-460.99556667866824</v>
      </c>
      <c r="F855" s="109">
        <f t="shared" si="103"/>
        <v>-461</v>
      </c>
      <c r="G855" s="48">
        <f t="shared" si="94"/>
        <v>6.0598700001719408E-3</v>
      </c>
      <c r="I855" s="48">
        <f t="shared" si="100"/>
        <v>6.0598700001719408E-3</v>
      </c>
      <c r="O855" s="48">
        <f t="shared" ca="1" si="99"/>
        <v>5.5454221161958242E-3</v>
      </c>
      <c r="Q855" s="100">
        <f t="shared" si="104"/>
        <v>36491.856</v>
      </c>
      <c r="S855" s="53">
        <f t="shared" si="101"/>
        <v>0.1</v>
      </c>
    </row>
    <row r="856" spans="1:19" ht="12.95" customHeight="1" x14ac:dyDescent="0.2">
      <c r="A856" s="98" t="s">
        <v>533</v>
      </c>
      <c r="B856" s="99" t="s">
        <v>1142</v>
      </c>
      <c r="C856" s="98">
        <v>51544.527000000002</v>
      </c>
      <c r="D856" s="98" t="s">
        <v>1190</v>
      </c>
      <c r="E856" s="107">
        <f t="shared" si="102"/>
        <v>-435.99651170600748</v>
      </c>
      <c r="F856" s="109">
        <f t="shared" si="103"/>
        <v>-436</v>
      </c>
      <c r="G856" s="48">
        <f t="shared" si="94"/>
        <v>4.7681200012448244E-3</v>
      </c>
      <c r="I856" s="48">
        <f t="shared" si="100"/>
        <v>4.7681200012448244E-3</v>
      </c>
      <c r="O856" s="48">
        <f t="shared" ca="1" si="99"/>
        <v>5.4813995685815235E-3</v>
      </c>
      <c r="Q856" s="100">
        <f t="shared" si="104"/>
        <v>36526.027000000002</v>
      </c>
      <c r="S856" s="53">
        <f t="shared" si="101"/>
        <v>0.1</v>
      </c>
    </row>
    <row r="857" spans="1:19" ht="12.95" customHeight="1" x14ac:dyDescent="0.2">
      <c r="A857" s="98" t="s">
        <v>626</v>
      </c>
      <c r="B857" s="99" t="s">
        <v>1142</v>
      </c>
      <c r="C857" s="98">
        <v>51551.362000000001</v>
      </c>
      <c r="D857" s="98" t="s">
        <v>1190</v>
      </c>
      <c r="E857" s="107">
        <f t="shared" si="102"/>
        <v>-430.99611544197938</v>
      </c>
      <c r="F857" s="109">
        <f t="shared" si="103"/>
        <v>-431</v>
      </c>
      <c r="G857" s="48">
        <f t="shared" ref="G857:G920" si="105">+C857-(C$7+F857*C$8)</f>
        <v>5.309770000167191E-3</v>
      </c>
      <c r="I857" s="48">
        <f t="shared" si="100"/>
        <v>5.309770000167191E-3</v>
      </c>
      <c r="O857" s="48">
        <f t="shared" ca="1" si="99"/>
        <v>5.468595059058663E-3</v>
      </c>
      <c r="Q857" s="100">
        <f t="shared" si="104"/>
        <v>36532.862000000001</v>
      </c>
      <c r="S857" s="53">
        <f t="shared" si="101"/>
        <v>0.1</v>
      </c>
    </row>
    <row r="858" spans="1:19" ht="12.95" customHeight="1" x14ac:dyDescent="0.2">
      <c r="A858" s="98" t="s">
        <v>626</v>
      </c>
      <c r="B858" s="99" t="s">
        <v>1142</v>
      </c>
      <c r="C858" s="98">
        <v>51641.572</v>
      </c>
      <c r="D858" s="98" t="s">
        <v>1190</v>
      </c>
      <c r="E858" s="107">
        <f t="shared" si="102"/>
        <v>-364.99966379925399</v>
      </c>
      <c r="F858" s="109">
        <f t="shared" si="103"/>
        <v>-365</v>
      </c>
      <c r="G858" s="48">
        <f t="shared" si="105"/>
        <v>4.5954999950481579E-4</v>
      </c>
      <c r="I858" s="48">
        <f t="shared" si="100"/>
        <v>4.5954999950481579E-4</v>
      </c>
      <c r="O858" s="48">
        <f t="shared" ca="1" si="99"/>
        <v>5.2995755333569098E-3</v>
      </c>
      <c r="Q858" s="100">
        <f t="shared" si="104"/>
        <v>36623.072</v>
      </c>
      <c r="S858" s="53">
        <f t="shared" si="101"/>
        <v>0.1</v>
      </c>
    </row>
    <row r="859" spans="1:19" ht="12.95" customHeight="1" x14ac:dyDescent="0.2">
      <c r="A859" s="98" t="s">
        <v>632</v>
      </c>
      <c r="B859" s="99" t="s">
        <v>1142</v>
      </c>
      <c r="C859" s="98">
        <v>51782.368999999999</v>
      </c>
      <c r="D859" s="98" t="s">
        <v>1190</v>
      </c>
      <c r="E859" s="107">
        <f t="shared" si="102"/>
        <v>-261.99442710774747</v>
      </c>
      <c r="F859" s="109">
        <f t="shared" si="103"/>
        <v>-262</v>
      </c>
      <c r="G859" s="48">
        <f t="shared" si="105"/>
        <v>7.6175399954081513E-3</v>
      </c>
      <c r="I859" s="48">
        <f t="shared" si="100"/>
        <v>7.6175399954081513E-3</v>
      </c>
      <c r="O859" s="48">
        <f t="shared" ca="1" si="99"/>
        <v>5.0358026371859904E-3</v>
      </c>
      <c r="Q859" s="100">
        <f t="shared" si="104"/>
        <v>36763.868999999999</v>
      </c>
      <c r="S859" s="53">
        <f t="shared" si="101"/>
        <v>0.1</v>
      </c>
    </row>
    <row r="860" spans="1:19" ht="12.95" customHeight="1" x14ac:dyDescent="0.2">
      <c r="A860" s="98" t="s">
        <v>635</v>
      </c>
      <c r="B860" s="99" t="s">
        <v>1142</v>
      </c>
      <c r="C860" s="98">
        <v>51805.599999999999</v>
      </c>
      <c r="D860" s="98" t="s">
        <v>1190</v>
      </c>
      <c r="E860" s="107">
        <f t="shared" si="102"/>
        <v>-244.99893250501881</v>
      </c>
      <c r="F860" s="109">
        <f t="shared" si="103"/>
        <v>-245</v>
      </c>
      <c r="G860" s="48">
        <f t="shared" si="105"/>
        <v>1.4591500003007241E-3</v>
      </c>
      <c r="I860" s="48">
        <f t="shared" si="100"/>
        <v>1.4591500003007241E-3</v>
      </c>
      <c r="O860" s="48">
        <f t="shared" ca="1" si="99"/>
        <v>4.9922673048082662E-3</v>
      </c>
      <c r="Q860" s="100">
        <f t="shared" si="104"/>
        <v>36787.1</v>
      </c>
      <c r="S860" s="53">
        <f t="shared" si="101"/>
        <v>0.1</v>
      </c>
    </row>
    <row r="861" spans="1:19" ht="12.95" customHeight="1" x14ac:dyDescent="0.2">
      <c r="A861" s="98" t="s">
        <v>638</v>
      </c>
      <c r="B861" s="99" t="s">
        <v>1142</v>
      </c>
      <c r="C861" s="98">
        <v>51805.601999999999</v>
      </c>
      <c r="D861" s="98" t="s">
        <v>1190</v>
      </c>
      <c r="E861" s="107">
        <f t="shared" si="102"/>
        <v>-244.99746933127631</v>
      </c>
      <c r="F861" s="109">
        <f t="shared" si="103"/>
        <v>-245</v>
      </c>
      <c r="G861" s="48">
        <f t="shared" si="105"/>
        <v>3.4591500007081777E-3</v>
      </c>
      <c r="I861" s="48">
        <f t="shared" si="100"/>
        <v>3.4591500007081777E-3</v>
      </c>
      <c r="O861" s="48">
        <f t="shared" ca="1" si="99"/>
        <v>4.9922673048082662E-3</v>
      </c>
      <c r="Q861" s="100">
        <f t="shared" si="104"/>
        <v>36787.101999999999</v>
      </c>
      <c r="S861" s="53">
        <f t="shared" si="101"/>
        <v>0.1</v>
      </c>
    </row>
    <row r="862" spans="1:19" ht="12.95" customHeight="1" x14ac:dyDescent="0.2">
      <c r="A862" s="98" t="s">
        <v>638</v>
      </c>
      <c r="B862" s="99" t="s">
        <v>1142</v>
      </c>
      <c r="C862" s="98">
        <v>51887.618999999999</v>
      </c>
      <c r="D862" s="98" t="s">
        <v>1190</v>
      </c>
      <c r="E862" s="107">
        <f t="shared" si="102"/>
        <v>-184.99490892354493</v>
      </c>
      <c r="F862" s="109">
        <f t="shared" si="103"/>
        <v>-185</v>
      </c>
      <c r="G862" s="48">
        <f t="shared" si="105"/>
        <v>6.9589499980793335E-3</v>
      </c>
      <c r="I862" s="48">
        <f t="shared" si="100"/>
        <v>6.9589499980793335E-3</v>
      </c>
      <c r="O862" s="48">
        <f t="shared" ca="1" si="99"/>
        <v>4.8386131905339448E-3</v>
      </c>
      <c r="Q862" s="100">
        <f t="shared" si="104"/>
        <v>36869.118999999999</v>
      </c>
      <c r="S862" s="53">
        <f t="shared" si="101"/>
        <v>0.1</v>
      </c>
    </row>
    <row r="863" spans="1:19" ht="12.95" customHeight="1" x14ac:dyDescent="0.2">
      <c r="A863" s="98" t="s">
        <v>638</v>
      </c>
      <c r="B863" s="99" t="s">
        <v>1142</v>
      </c>
      <c r="C863" s="98">
        <v>51898.553</v>
      </c>
      <c r="D863" s="98" t="s">
        <v>1190</v>
      </c>
      <c r="E863" s="107">
        <f t="shared" si="102"/>
        <v>-176.99573807484035</v>
      </c>
      <c r="F863" s="109">
        <f t="shared" si="103"/>
        <v>-177</v>
      </c>
      <c r="G863" s="48">
        <f t="shared" si="105"/>
        <v>5.825590000313241E-3</v>
      </c>
      <c r="I863" s="48">
        <f t="shared" si="100"/>
        <v>5.825590000313241E-3</v>
      </c>
      <c r="O863" s="48">
        <f t="shared" ca="1" si="99"/>
        <v>4.8181259752973684E-3</v>
      </c>
      <c r="Q863" s="100">
        <f t="shared" si="104"/>
        <v>36880.053</v>
      </c>
      <c r="S863" s="53">
        <f t="shared" si="101"/>
        <v>0.1</v>
      </c>
    </row>
    <row r="864" spans="1:19" ht="12.95" customHeight="1" x14ac:dyDescent="0.2">
      <c r="A864" s="98" t="s">
        <v>648</v>
      </c>
      <c r="B864" s="99" t="s">
        <v>1142</v>
      </c>
      <c r="C864" s="98">
        <v>51901.284</v>
      </c>
      <c r="D864" s="98" t="s">
        <v>1190</v>
      </c>
      <c r="E864" s="107">
        <f t="shared" si="102"/>
        <v>-174.99777432984234</v>
      </c>
      <c r="F864" s="109">
        <f t="shared" si="103"/>
        <v>-175</v>
      </c>
      <c r="G864" s="48">
        <f t="shared" si="105"/>
        <v>3.0422499985434115E-3</v>
      </c>
      <c r="I864" s="48">
        <f t="shared" si="100"/>
        <v>3.0422499985434115E-3</v>
      </c>
      <c r="O864" s="48">
        <f t="shared" ca="1" si="99"/>
        <v>4.8130041714882239E-3</v>
      </c>
      <c r="Q864" s="100">
        <f t="shared" si="104"/>
        <v>36882.784</v>
      </c>
      <c r="S864" s="53">
        <f t="shared" si="101"/>
        <v>0.1</v>
      </c>
    </row>
    <row r="865" spans="1:19" ht="12.95" customHeight="1" x14ac:dyDescent="0.2">
      <c r="A865" s="4" t="s">
        <v>1144</v>
      </c>
      <c r="B865" s="10"/>
      <c r="C865" s="5">
        <v>52140.4882</v>
      </c>
      <c r="D865" s="5">
        <v>2.0000000000000001E-4</v>
      </c>
      <c r="E865" s="109">
        <f t="shared" si="102"/>
        <v>8.7790424444482906E-4</v>
      </c>
      <c r="F865" s="109">
        <f t="shared" si="103"/>
        <v>0</v>
      </c>
      <c r="G865" s="48">
        <f t="shared" si="105"/>
        <v>1.1999999987892807E-3</v>
      </c>
      <c r="J865" s="48">
        <f>G865</f>
        <v>1.1999999987892807E-3</v>
      </c>
      <c r="O865" s="48">
        <f t="shared" ca="1" si="99"/>
        <v>4.3648463381881194E-3</v>
      </c>
      <c r="Q865" s="100">
        <f t="shared" si="104"/>
        <v>37121.9882</v>
      </c>
      <c r="S865" s="53">
        <f>S$15</f>
        <v>1</v>
      </c>
    </row>
    <row r="866" spans="1:19" ht="12.95" customHeight="1" x14ac:dyDescent="0.2">
      <c r="A866" s="98" t="s">
        <v>652</v>
      </c>
      <c r="B866" s="99" t="s">
        <v>1142</v>
      </c>
      <c r="C866" s="98">
        <v>52140.4882</v>
      </c>
      <c r="D866" s="98" t="s">
        <v>1190</v>
      </c>
      <c r="E866" s="107">
        <f t="shared" si="102"/>
        <v>8.7790424444482906E-4</v>
      </c>
      <c r="F866" s="109">
        <f t="shared" si="103"/>
        <v>0</v>
      </c>
      <c r="G866" s="48">
        <f t="shared" si="105"/>
        <v>1.1999999987892807E-3</v>
      </c>
      <c r="K866" s="48">
        <f>G866</f>
        <v>1.1999999987892807E-3</v>
      </c>
      <c r="O866" s="48">
        <f t="shared" ca="1" si="99"/>
        <v>4.3648463381881194E-3</v>
      </c>
      <c r="Q866" s="100">
        <f t="shared" si="104"/>
        <v>37121.9882</v>
      </c>
      <c r="S866" s="53">
        <f>S$16</f>
        <v>1</v>
      </c>
    </row>
    <row r="867" spans="1:19" ht="12.95" customHeight="1" x14ac:dyDescent="0.2">
      <c r="A867" s="98" t="s">
        <v>656</v>
      </c>
      <c r="B867" s="99" t="s">
        <v>1142</v>
      </c>
      <c r="C867" s="98">
        <v>52185.593999999997</v>
      </c>
      <c r="D867" s="98" t="s">
        <v>1190</v>
      </c>
      <c r="E867" s="107">
        <f t="shared" si="102"/>
        <v>32.999688995102538</v>
      </c>
      <c r="F867" s="109">
        <f t="shared" si="103"/>
        <v>33</v>
      </c>
      <c r="G867" s="48">
        <f t="shared" si="105"/>
        <v>-4.251100035617128E-4</v>
      </c>
      <c r="I867" s="48">
        <f>G867</f>
        <v>-4.251100035617128E-4</v>
      </c>
      <c r="O867" s="48">
        <f t="shared" ca="1" si="99"/>
        <v>4.2803365753372423E-3</v>
      </c>
      <c r="Q867" s="100">
        <f t="shared" si="104"/>
        <v>37167.093999999997</v>
      </c>
      <c r="S867" s="53">
        <f>S$14</f>
        <v>0.1</v>
      </c>
    </row>
    <row r="868" spans="1:19" ht="12.95" customHeight="1" x14ac:dyDescent="0.2">
      <c r="A868" s="98" t="s">
        <v>638</v>
      </c>
      <c r="B868" s="99" t="s">
        <v>1142</v>
      </c>
      <c r="C868" s="98">
        <v>52189.695</v>
      </c>
      <c r="D868" s="98" t="s">
        <v>1190</v>
      </c>
      <c r="E868" s="107">
        <f t="shared" si="102"/>
        <v>35.999926753521528</v>
      </c>
      <c r="F868" s="109">
        <f t="shared" si="103"/>
        <v>36</v>
      </c>
      <c r="G868" s="48">
        <f t="shared" si="105"/>
        <v>-1.0011999984271824E-4</v>
      </c>
      <c r="I868" s="48">
        <f>G868</f>
        <v>-1.0011999984271824E-4</v>
      </c>
      <c r="O868" s="48">
        <f t="shared" ca="1" si="99"/>
        <v>4.2726538696235264E-3</v>
      </c>
      <c r="Q868" s="100">
        <f t="shared" si="104"/>
        <v>37171.195</v>
      </c>
      <c r="S868" s="53">
        <f>S$14</f>
        <v>0.1</v>
      </c>
    </row>
    <row r="869" spans="1:19" ht="12.95" customHeight="1" x14ac:dyDescent="0.2">
      <c r="A869" s="98" t="s">
        <v>638</v>
      </c>
      <c r="B869" s="99" t="s">
        <v>1142</v>
      </c>
      <c r="C869" s="98">
        <v>52226.603999999999</v>
      </c>
      <c r="D869" s="98" t="s">
        <v>1190</v>
      </c>
      <c r="E869" s="107">
        <f t="shared" si="102"/>
        <v>63.002066579276445</v>
      </c>
      <c r="F869" s="109">
        <f t="shared" si="103"/>
        <v>63</v>
      </c>
      <c r="G869" s="48">
        <f t="shared" si="105"/>
        <v>2.8247899972484447E-3</v>
      </c>
      <c r="I869" s="48">
        <f>G869</f>
        <v>2.8247899972484447E-3</v>
      </c>
      <c r="O869" s="48">
        <f t="shared" ca="1" si="99"/>
        <v>4.2035095182000812E-3</v>
      </c>
      <c r="Q869" s="100">
        <f t="shared" si="104"/>
        <v>37208.103999999999</v>
      </c>
      <c r="S869" s="53">
        <f>S$14</f>
        <v>0.1</v>
      </c>
    </row>
    <row r="870" spans="1:19" ht="12.95" customHeight="1" x14ac:dyDescent="0.2">
      <c r="A870" s="98" t="s">
        <v>638</v>
      </c>
      <c r="B870" s="99" t="s">
        <v>1142</v>
      </c>
      <c r="C870" s="98">
        <v>52230.701999999997</v>
      </c>
      <c r="D870" s="98" t="s">
        <v>1190</v>
      </c>
      <c r="E870" s="107">
        <f t="shared" si="102"/>
        <v>66.000109577079002</v>
      </c>
      <c r="F870" s="109">
        <f t="shared" si="103"/>
        <v>66</v>
      </c>
      <c r="G870" s="48">
        <f t="shared" si="105"/>
        <v>1.4977999671828002E-4</v>
      </c>
      <c r="I870" s="48">
        <f>G870</f>
        <v>1.4977999671828002E-4</v>
      </c>
      <c r="O870" s="48">
        <f t="shared" ca="1" si="99"/>
        <v>4.1958268124863652E-3</v>
      </c>
      <c r="Q870" s="100">
        <f t="shared" si="104"/>
        <v>37212.201999999997</v>
      </c>
      <c r="S870" s="53">
        <f>S$14</f>
        <v>0.1</v>
      </c>
    </row>
    <row r="871" spans="1:19" ht="12.95" customHeight="1" x14ac:dyDescent="0.2">
      <c r="A871" s="98" t="s">
        <v>638</v>
      </c>
      <c r="B871" s="99" t="s">
        <v>1142</v>
      </c>
      <c r="C871" s="98">
        <v>52230.7022</v>
      </c>
      <c r="D871" s="98" t="s">
        <v>1190</v>
      </c>
      <c r="E871" s="107">
        <f t="shared" si="102"/>
        <v>66.000255894454853</v>
      </c>
      <c r="F871" s="109">
        <f t="shared" si="103"/>
        <v>66</v>
      </c>
      <c r="G871" s="48">
        <f t="shared" si="105"/>
        <v>3.4977999894181266E-4</v>
      </c>
      <c r="K871" s="48">
        <f>G871</f>
        <v>3.4977999894181266E-4</v>
      </c>
      <c r="O871" s="48">
        <f t="shared" ca="1" si="99"/>
        <v>4.1958268124863652E-3</v>
      </c>
      <c r="Q871" s="100">
        <f t="shared" si="104"/>
        <v>37212.2022</v>
      </c>
      <c r="S871" s="53">
        <f>S$16</f>
        <v>1</v>
      </c>
    </row>
    <row r="872" spans="1:19" ht="12.95" customHeight="1" x14ac:dyDescent="0.2">
      <c r="A872" s="98" t="s">
        <v>673</v>
      </c>
      <c r="B872" s="99" t="s">
        <v>1142</v>
      </c>
      <c r="C872" s="98">
        <v>52230.707999999999</v>
      </c>
      <c r="D872" s="98" t="s">
        <v>1190</v>
      </c>
      <c r="E872" s="107">
        <f t="shared" si="102"/>
        <v>66.004499098306553</v>
      </c>
      <c r="F872" s="109">
        <f t="shared" si="103"/>
        <v>66</v>
      </c>
      <c r="G872" s="48">
        <f t="shared" si="105"/>
        <v>6.1497799979406409E-3</v>
      </c>
      <c r="I872" s="48">
        <f t="shared" ref="I872:I877" si="106">G872</f>
        <v>6.1497799979406409E-3</v>
      </c>
      <c r="O872" s="48">
        <f t="shared" ca="1" si="99"/>
        <v>4.1958268124863652E-3</v>
      </c>
      <c r="Q872" s="100">
        <f t="shared" si="104"/>
        <v>37212.207999999999</v>
      </c>
      <c r="S872" s="53">
        <f t="shared" ref="S872:S877" si="107">S$14</f>
        <v>0.1</v>
      </c>
    </row>
    <row r="873" spans="1:19" ht="12.95" customHeight="1" x14ac:dyDescent="0.2">
      <c r="A873" s="98" t="s">
        <v>638</v>
      </c>
      <c r="B873" s="99" t="s">
        <v>1142</v>
      </c>
      <c r="C873" s="98">
        <v>52278.546999999999</v>
      </c>
      <c r="D873" s="98" t="s">
        <v>1190</v>
      </c>
      <c r="E873" s="107">
        <f t="shared" si="102"/>
        <v>101.002883425281</v>
      </c>
      <c r="F873" s="109">
        <f t="shared" si="103"/>
        <v>101</v>
      </c>
      <c r="G873" s="48">
        <f t="shared" si="105"/>
        <v>3.9413299964508042E-3</v>
      </c>
      <c r="I873" s="48">
        <f t="shared" si="106"/>
        <v>3.9413299964508042E-3</v>
      </c>
      <c r="O873" s="48">
        <f t="shared" ca="1" si="99"/>
        <v>4.1061952458263445E-3</v>
      </c>
      <c r="Q873" s="100">
        <f t="shared" si="104"/>
        <v>37260.046999999999</v>
      </c>
      <c r="S873" s="53">
        <f t="shared" si="107"/>
        <v>0.1</v>
      </c>
    </row>
    <row r="874" spans="1:19" ht="12.95" customHeight="1" x14ac:dyDescent="0.2">
      <c r="A874" s="98" t="s">
        <v>638</v>
      </c>
      <c r="B874" s="99" t="s">
        <v>1142</v>
      </c>
      <c r="C874" s="98">
        <v>52319.552000000003</v>
      </c>
      <c r="D874" s="98" t="s">
        <v>1190</v>
      </c>
      <c r="E874" s="107">
        <f t="shared" si="102"/>
        <v>131.00160307510129</v>
      </c>
      <c r="F874" s="109">
        <f t="shared" si="103"/>
        <v>131</v>
      </c>
      <c r="G874" s="48">
        <f t="shared" si="105"/>
        <v>2.1912299998803064E-3</v>
      </c>
      <c r="I874" s="48">
        <f t="shared" si="106"/>
        <v>2.1912299998803064E-3</v>
      </c>
      <c r="O874" s="48">
        <f t="shared" ca="1" si="99"/>
        <v>4.0293681886891834E-3</v>
      </c>
      <c r="Q874" s="100">
        <f t="shared" si="104"/>
        <v>37301.052000000003</v>
      </c>
      <c r="S874" s="53">
        <f t="shared" si="107"/>
        <v>0.1</v>
      </c>
    </row>
    <row r="875" spans="1:19" ht="12.95" customHeight="1" x14ac:dyDescent="0.2">
      <c r="A875" s="98" t="s">
        <v>638</v>
      </c>
      <c r="B875" s="99" t="s">
        <v>1142</v>
      </c>
      <c r="C875" s="98">
        <v>52323.652000000002</v>
      </c>
      <c r="D875" s="98" t="s">
        <v>1190</v>
      </c>
      <c r="E875" s="107">
        <f t="shared" si="102"/>
        <v>134.00110924664637</v>
      </c>
      <c r="F875" s="109">
        <f t="shared" si="103"/>
        <v>134</v>
      </c>
      <c r="G875" s="48">
        <f t="shared" si="105"/>
        <v>1.5162199997575954E-3</v>
      </c>
      <c r="I875" s="48">
        <f t="shared" si="106"/>
        <v>1.5162199997575954E-3</v>
      </c>
      <c r="O875" s="48">
        <f t="shared" ca="1" si="99"/>
        <v>4.0216854829754674E-3</v>
      </c>
      <c r="Q875" s="100">
        <f t="shared" si="104"/>
        <v>37305.152000000002</v>
      </c>
      <c r="S875" s="53">
        <f t="shared" si="107"/>
        <v>0.1</v>
      </c>
    </row>
    <row r="876" spans="1:19" ht="12.95" customHeight="1" x14ac:dyDescent="0.2">
      <c r="A876" s="98" t="s">
        <v>638</v>
      </c>
      <c r="B876" s="99" t="s">
        <v>1142</v>
      </c>
      <c r="C876" s="98">
        <v>52398.834000000003</v>
      </c>
      <c r="D876" s="98" t="s">
        <v>1190</v>
      </c>
      <c r="E876" s="107">
        <f t="shared" si="102"/>
        <v>189.00327339034962</v>
      </c>
      <c r="F876" s="109">
        <f t="shared" si="103"/>
        <v>189</v>
      </c>
      <c r="G876" s="48">
        <f t="shared" si="105"/>
        <v>4.4743699982063845E-3</v>
      </c>
      <c r="I876" s="48">
        <f t="shared" si="106"/>
        <v>4.4743699982063845E-3</v>
      </c>
      <c r="O876" s="48">
        <f t="shared" ca="1" si="99"/>
        <v>3.8808358782240061E-3</v>
      </c>
      <c r="Q876" s="100">
        <f t="shared" si="104"/>
        <v>37380.334000000003</v>
      </c>
      <c r="S876" s="53">
        <f t="shared" si="107"/>
        <v>0.1</v>
      </c>
    </row>
    <row r="877" spans="1:19" ht="12.95" customHeight="1" x14ac:dyDescent="0.2">
      <c r="A877" s="98" t="s">
        <v>687</v>
      </c>
      <c r="B877" s="99" t="s">
        <v>1142</v>
      </c>
      <c r="C877" s="98">
        <v>52442.565000000002</v>
      </c>
      <c r="D877" s="98" t="s">
        <v>1190</v>
      </c>
      <c r="E877" s="107">
        <f t="shared" si="102"/>
        <v>220.99629885080896</v>
      </c>
      <c r="F877" s="109">
        <f t="shared" si="103"/>
        <v>221</v>
      </c>
      <c r="G877" s="48">
        <f t="shared" si="105"/>
        <v>-5.0590699975145981E-3</v>
      </c>
      <c r="I877" s="48">
        <f t="shared" si="106"/>
        <v>-5.0590699975145981E-3</v>
      </c>
      <c r="O877" s="48">
        <f t="shared" ca="1" si="99"/>
        <v>3.7988870172777013E-3</v>
      </c>
      <c r="Q877" s="100">
        <f t="shared" si="104"/>
        <v>37424.065000000002</v>
      </c>
      <c r="S877" s="53">
        <f t="shared" si="107"/>
        <v>0.1</v>
      </c>
    </row>
    <row r="878" spans="1:19" ht="12.95" customHeight="1" x14ac:dyDescent="0.2">
      <c r="A878" s="4" t="s">
        <v>1180</v>
      </c>
      <c r="B878" s="10" t="s">
        <v>1142</v>
      </c>
      <c r="C878" s="5">
        <v>52464.441019999998</v>
      </c>
      <c r="D878" s="5">
        <v>1.5E-3</v>
      </c>
      <c r="E878" s="109">
        <f t="shared" si="102"/>
        <v>237.00050787491989</v>
      </c>
      <c r="F878" s="109">
        <f t="shared" si="103"/>
        <v>237</v>
      </c>
      <c r="G878" s="48">
        <f t="shared" si="105"/>
        <v>6.9421000080183148E-4</v>
      </c>
      <c r="K878" s="48">
        <f>G878</f>
        <v>6.9421000080183148E-4</v>
      </c>
      <c r="O878" s="48">
        <f t="shared" ca="1" si="99"/>
        <v>3.7579125868045489E-3</v>
      </c>
      <c r="Q878" s="100">
        <f t="shared" si="104"/>
        <v>37445.941019999998</v>
      </c>
      <c r="S878" s="53">
        <f>S$16</f>
        <v>1</v>
      </c>
    </row>
    <row r="879" spans="1:19" ht="12.95" customHeight="1" x14ac:dyDescent="0.2">
      <c r="A879" s="98" t="s">
        <v>1180</v>
      </c>
      <c r="B879" s="99" t="s">
        <v>1142</v>
      </c>
      <c r="C879" s="98">
        <v>52464.441019999998</v>
      </c>
      <c r="D879" s="98" t="s">
        <v>1190</v>
      </c>
      <c r="E879" s="107">
        <f t="shared" si="102"/>
        <v>237.00050787491989</v>
      </c>
      <c r="F879" s="109">
        <f t="shared" si="103"/>
        <v>237</v>
      </c>
      <c r="G879" s="48">
        <f t="shared" si="105"/>
        <v>6.9421000080183148E-4</v>
      </c>
      <c r="K879" s="48">
        <f>G879</f>
        <v>6.9421000080183148E-4</v>
      </c>
      <c r="O879" s="48">
        <f t="shared" ca="1" si="99"/>
        <v>3.7579125868045489E-3</v>
      </c>
      <c r="Q879" s="100">
        <f t="shared" si="104"/>
        <v>37445.941019999998</v>
      </c>
      <c r="S879" s="53">
        <f>S$16</f>
        <v>1</v>
      </c>
    </row>
    <row r="880" spans="1:19" ht="12.95" customHeight="1" x14ac:dyDescent="0.2">
      <c r="A880" s="4" t="s">
        <v>1141</v>
      </c>
      <c r="B880" s="10" t="s">
        <v>1142</v>
      </c>
      <c r="C880" s="5">
        <v>52490.417000000001</v>
      </c>
      <c r="D880" s="5">
        <v>5.0000000000000001E-4</v>
      </c>
      <c r="E880" s="109">
        <f t="shared" si="102"/>
        <v>256.00419380710713</v>
      </c>
      <c r="F880" s="109">
        <f t="shared" si="103"/>
        <v>256</v>
      </c>
      <c r="G880" s="48">
        <f t="shared" si="105"/>
        <v>5.732480000006035E-3</v>
      </c>
      <c r="J880" s="48">
        <f>G880</f>
        <v>5.732480000006035E-3</v>
      </c>
      <c r="O880" s="48">
        <f t="shared" ca="1" si="99"/>
        <v>3.7092554506176802E-3</v>
      </c>
      <c r="Q880" s="100">
        <f t="shared" si="104"/>
        <v>37471.917000000001</v>
      </c>
      <c r="S880" s="53">
        <f>S$15</f>
        <v>1</v>
      </c>
    </row>
    <row r="881" spans="1:19" ht="12.95" customHeight="1" x14ac:dyDescent="0.2">
      <c r="A881" s="98" t="s">
        <v>638</v>
      </c>
      <c r="B881" s="99" t="s">
        <v>1142</v>
      </c>
      <c r="C881" s="98">
        <v>52524.5838</v>
      </c>
      <c r="D881" s="98" t="s">
        <v>1190</v>
      </c>
      <c r="E881" s="107">
        <f t="shared" si="102"/>
        <v>281.00017611490699</v>
      </c>
      <c r="F881" s="109">
        <f t="shared" si="103"/>
        <v>281</v>
      </c>
      <c r="G881" s="48">
        <f t="shared" si="105"/>
        <v>2.4072999804047868E-4</v>
      </c>
      <c r="K881" s="48">
        <f>G881</f>
        <v>2.4072999804047868E-4</v>
      </c>
      <c r="O881" s="48">
        <f t="shared" ca="1" si="99"/>
        <v>3.6452329030033795E-3</v>
      </c>
      <c r="Q881" s="100">
        <f t="shared" si="104"/>
        <v>37506.0838</v>
      </c>
      <c r="S881" s="53">
        <f>S$16</f>
        <v>1</v>
      </c>
    </row>
    <row r="882" spans="1:19" ht="12.95" customHeight="1" x14ac:dyDescent="0.2">
      <c r="A882" s="4" t="s">
        <v>1144</v>
      </c>
      <c r="B882" s="12"/>
      <c r="C882" s="5">
        <v>52535.519699999997</v>
      </c>
      <c r="D882" s="5">
        <v>2.0000000000000001E-4</v>
      </c>
      <c r="E882" s="109">
        <f t="shared" si="102"/>
        <v>289.0007369786635</v>
      </c>
      <c r="F882" s="109">
        <f t="shared" si="103"/>
        <v>289</v>
      </c>
      <c r="G882" s="48">
        <f t="shared" si="105"/>
        <v>1.0073699959320948E-3</v>
      </c>
      <c r="J882" s="48">
        <f>G882</f>
        <v>1.0073699959320948E-3</v>
      </c>
      <c r="O882" s="48">
        <f t="shared" ca="1" si="99"/>
        <v>3.6247456877668031E-3</v>
      </c>
      <c r="Q882" s="100">
        <f t="shared" si="104"/>
        <v>37517.019699999997</v>
      </c>
      <c r="S882" s="53">
        <f>S$15</f>
        <v>1</v>
      </c>
    </row>
    <row r="883" spans="1:19" ht="12.95" customHeight="1" x14ac:dyDescent="0.2">
      <c r="A883" s="98" t="s">
        <v>652</v>
      </c>
      <c r="B883" s="99" t="s">
        <v>1142</v>
      </c>
      <c r="C883" s="98">
        <v>52535.519699999997</v>
      </c>
      <c r="D883" s="98" t="s">
        <v>1190</v>
      </c>
      <c r="E883" s="107">
        <f t="shared" si="102"/>
        <v>289.0007369786635</v>
      </c>
      <c r="F883" s="109">
        <f t="shared" si="103"/>
        <v>289</v>
      </c>
      <c r="G883" s="48">
        <f t="shared" si="105"/>
        <v>1.0073699959320948E-3</v>
      </c>
      <c r="K883" s="48">
        <f>G883</f>
        <v>1.0073699959320948E-3</v>
      </c>
      <c r="O883" s="48">
        <f t="shared" ca="1" si="99"/>
        <v>3.6247456877668031E-3</v>
      </c>
      <c r="Q883" s="100">
        <f t="shared" si="104"/>
        <v>37517.019699999997</v>
      </c>
      <c r="S883" s="53">
        <f>S$16</f>
        <v>1</v>
      </c>
    </row>
    <row r="884" spans="1:19" ht="12.95" customHeight="1" x14ac:dyDescent="0.2">
      <c r="A884" s="98" t="s">
        <v>638</v>
      </c>
      <c r="B884" s="99" t="s">
        <v>1142</v>
      </c>
      <c r="C884" s="98">
        <v>52547.817999999999</v>
      </c>
      <c r="D884" s="98" t="s">
        <v>1190</v>
      </c>
      <c r="E884" s="107">
        <f t="shared" si="102"/>
        <v>297.99801179562263</v>
      </c>
      <c r="F884" s="109">
        <f t="shared" si="103"/>
        <v>298</v>
      </c>
      <c r="G884" s="48">
        <f t="shared" si="105"/>
        <v>-2.7176600051461719E-3</v>
      </c>
      <c r="I884" s="48">
        <f>G884</f>
        <v>-2.7176600051461719E-3</v>
      </c>
      <c r="O884" s="48">
        <f t="shared" ca="1" si="99"/>
        <v>3.6016975706256553E-3</v>
      </c>
      <c r="Q884" s="100">
        <f t="shared" si="104"/>
        <v>37529.317999999999</v>
      </c>
      <c r="S884" s="53">
        <f>S$14</f>
        <v>0.1</v>
      </c>
    </row>
    <row r="885" spans="1:19" ht="12.95" customHeight="1" x14ac:dyDescent="0.2">
      <c r="A885" s="98" t="s">
        <v>709</v>
      </c>
      <c r="B885" s="99" t="s">
        <v>1142</v>
      </c>
      <c r="C885" s="98">
        <v>52568.322</v>
      </c>
      <c r="D885" s="98" t="s">
        <v>1190</v>
      </c>
      <c r="E885" s="107">
        <f t="shared" si="102"/>
        <v>312.99846900083833</v>
      </c>
      <c r="F885" s="109">
        <f t="shared" si="103"/>
        <v>313</v>
      </c>
      <c r="G885" s="48">
        <f t="shared" si="105"/>
        <v>-2.0927099976688623E-3</v>
      </c>
      <c r="I885" s="48">
        <f>G885</f>
        <v>-2.0927099976688623E-3</v>
      </c>
      <c r="O885" s="48">
        <f t="shared" ca="1" si="99"/>
        <v>3.5632840420570747E-3</v>
      </c>
      <c r="Q885" s="100">
        <f t="shared" si="104"/>
        <v>37549.822</v>
      </c>
      <c r="S885" s="53">
        <f>S$14</f>
        <v>0.1</v>
      </c>
    </row>
    <row r="886" spans="1:19" ht="12.95" customHeight="1" x14ac:dyDescent="0.2">
      <c r="A886" s="4" t="s">
        <v>1171</v>
      </c>
      <c r="B886" s="10" t="s">
        <v>1142</v>
      </c>
      <c r="C886" s="5">
        <v>52568.322</v>
      </c>
      <c r="D886" s="5">
        <v>6.6000000000000003E-2</v>
      </c>
      <c r="E886" s="109">
        <f t="shared" si="102"/>
        <v>312.99846900083833</v>
      </c>
      <c r="F886" s="109">
        <f t="shared" si="103"/>
        <v>313</v>
      </c>
      <c r="G886" s="48">
        <f t="shared" si="105"/>
        <v>-2.0927099976688623E-3</v>
      </c>
      <c r="I886" s="48">
        <f>G886</f>
        <v>-2.0927099976688623E-3</v>
      </c>
      <c r="O886" s="48">
        <f t="shared" ca="1" si="99"/>
        <v>3.5632840420570747E-3</v>
      </c>
      <c r="Q886" s="100">
        <f t="shared" si="104"/>
        <v>37549.822</v>
      </c>
      <c r="S886" s="53">
        <f>S$14</f>
        <v>0.1</v>
      </c>
    </row>
    <row r="887" spans="1:19" ht="12.95" customHeight="1" x14ac:dyDescent="0.2">
      <c r="A887" s="98" t="s">
        <v>638</v>
      </c>
      <c r="B887" s="99" t="s">
        <v>1142</v>
      </c>
      <c r="C887" s="98">
        <v>52617.529000000002</v>
      </c>
      <c r="D887" s="98" t="s">
        <v>1190</v>
      </c>
      <c r="E887" s="107">
        <f t="shared" si="102"/>
        <v>348.99766416749128</v>
      </c>
      <c r="F887" s="109">
        <f t="shared" si="103"/>
        <v>349</v>
      </c>
      <c r="G887" s="48">
        <f t="shared" si="105"/>
        <v>-3.1928300013532862E-3</v>
      </c>
      <c r="I887" s="48">
        <f>G887</f>
        <v>-3.1928300013532862E-3</v>
      </c>
      <c r="O887" s="48">
        <f t="shared" ca="1" si="99"/>
        <v>3.4710915734924817E-3</v>
      </c>
      <c r="Q887" s="100">
        <f t="shared" si="104"/>
        <v>37599.029000000002</v>
      </c>
      <c r="S887" s="53">
        <f>S$14</f>
        <v>0.1</v>
      </c>
    </row>
    <row r="888" spans="1:19" ht="12.95" customHeight="1" x14ac:dyDescent="0.2">
      <c r="A888" s="114" t="s">
        <v>1145</v>
      </c>
      <c r="B888" s="10"/>
      <c r="C888" s="115">
        <v>52647.604500000001</v>
      </c>
      <c r="D888" s="5">
        <v>1E-4</v>
      </c>
      <c r="E888" s="109">
        <f t="shared" si="102"/>
        <v>371.00050510952366</v>
      </c>
      <c r="F888" s="109">
        <f t="shared" si="103"/>
        <v>371</v>
      </c>
      <c r="G888" s="48">
        <f t="shared" si="105"/>
        <v>6.9043000257806852E-4</v>
      </c>
      <c r="K888" s="59">
        <f>G888</f>
        <v>6.9043000257806852E-4</v>
      </c>
      <c r="O888" s="48">
        <f t="shared" ca="1" si="99"/>
        <v>3.414751731591897E-3</v>
      </c>
      <c r="Q888" s="100">
        <f t="shared" si="104"/>
        <v>37629.104500000001</v>
      </c>
      <c r="S888" s="53">
        <f>S$16</f>
        <v>1</v>
      </c>
    </row>
    <row r="889" spans="1:19" ht="12.95" customHeight="1" x14ac:dyDescent="0.2">
      <c r="A889" s="98" t="s">
        <v>721</v>
      </c>
      <c r="B889" s="99" t="s">
        <v>1142</v>
      </c>
      <c r="C889" s="98">
        <v>52680.415999999997</v>
      </c>
      <c r="D889" s="98" t="s">
        <v>1190</v>
      </c>
      <c r="E889" s="107">
        <f t="shared" si="102"/>
        <v>395.00496773090765</v>
      </c>
      <c r="F889" s="109">
        <f t="shared" si="103"/>
        <v>395</v>
      </c>
      <c r="G889" s="48">
        <f t="shared" si="105"/>
        <v>6.7903499948442914E-3</v>
      </c>
      <c r="I889" s="48">
        <f>G889</f>
        <v>6.7903499948442914E-3</v>
      </c>
      <c r="O889" s="48">
        <f t="shared" ca="1" si="99"/>
        <v>3.3532900858821687E-3</v>
      </c>
      <c r="Q889" s="100">
        <f t="shared" si="104"/>
        <v>37661.915999999997</v>
      </c>
      <c r="S889" s="53">
        <f>S$14</f>
        <v>0.1</v>
      </c>
    </row>
    <row r="890" spans="1:19" ht="12.95" customHeight="1" x14ac:dyDescent="0.2">
      <c r="A890" s="98" t="s">
        <v>721</v>
      </c>
      <c r="B890" s="99" t="s">
        <v>1142</v>
      </c>
      <c r="C890" s="98">
        <v>52691.347000000002</v>
      </c>
      <c r="D890" s="98" t="s">
        <v>1190</v>
      </c>
      <c r="E890" s="107">
        <f t="shared" si="102"/>
        <v>403.0019438190011</v>
      </c>
      <c r="F890" s="109">
        <f t="shared" si="103"/>
        <v>403</v>
      </c>
      <c r="G890" s="48">
        <f t="shared" si="105"/>
        <v>2.6569900001049973E-3</v>
      </c>
      <c r="I890" s="48">
        <f>G890</f>
        <v>2.6569900001049973E-3</v>
      </c>
      <c r="O890" s="48">
        <f t="shared" ca="1" si="99"/>
        <v>3.3328028706455922E-3</v>
      </c>
      <c r="Q890" s="100">
        <f t="shared" si="104"/>
        <v>37672.847000000002</v>
      </c>
      <c r="S890" s="53">
        <f>S$14</f>
        <v>0.1</v>
      </c>
    </row>
    <row r="891" spans="1:19" ht="12.95" customHeight="1" x14ac:dyDescent="0.2">
      <c r="A891" s="4" t="s">
        <v>1166</v>
      </c>
      <c r="B891" s="12"/>
      <c r="C891" s="5">
        <v>52863.572699999997</v>
      </c>
      <c r="D891" s="5">
        <v>2.0000000000000001E-4</v>
      </c>
      <c r="E891" s="109">
        <f t="shared" si="102"/>
        <v>529.00000480652284</v>
      </c>
      <c r="F891" s="109">
        <f t="shared" si="103"/>
        <v>529</v>
      </c>
      <c r="G891" s="48">
        <f t="shared" si="105"/>
        <v>6.5699932747520506E-6</v>
      </c>
      <c r="J891" s="48">
        <f>G891</f>
        <v>6.5699932747520506E-6</v>
      </c>
      <c r="O891" s="48">
        <f t="shared" ca="1" si="99"/>
        <v>3.0101292306695168E-3</v>
      </c>
      <c r="Q891" s="100">
        <f t="shared" si="104"/>
        <v>37845.072699999997</v>
      </c>
      <c r="S891" s="53">
        <f>S$15</f>
        <v>1</v>
      </c>
    </row>
    <row r="892" spans="1:19" ht="12.95" customHeight="1" x14ac:dyDescent="0.2">
      <c r="A892" s="98" t="s">
        <v>729</v>
      </c>
      <c r="B892" s="99" t="s">
        <v>1142</v>
      </c>
      <c r="C892" s="98">
        <v>52863.572699999997</v>
      </c>
      <c r="D892" s="98" t="s">
        <v>1190</v>
      </c>
      <c r="E892" s="107">
        <f t="shared" si="102"/>
        <v>529.00000480652284</v>
      </c>
      <c r="F892" s="109">
        <f t="shared" si="103"/>
        <v>529</v>
      </c>
      <c r="G892" s="48">
        <f t="shared" si="105"/>
        <v>6.5699932747520506E-6</v>
      </c>
      <c r="K892" s="48">
        <f>G892</f>
        <v>6.5699932747520506E-6</v>
      </c>
      <c r="O892" s="48">
        <f t="shared" ca="1" si="99"/>
        <v>3.0101292306695168E-3</v>
      </c>
      <c r="Q892" s="100">
        <f t="shared" si="104"/>
        <v>37845.072699999997</v>
      </c>
      <c r="S892" s="53">
        <f>S$16</f>
        <v>1</v>
      </c>
    </row>
    <row r="893" spans="1:19" ht="12.95" customHeight="1" x14ac:dyDescent="0.2">
      <c r="A893" s="98" t="s">
        <v>733</v>
      </c>
      <c r="B893" s="99" t="s">
        <v>1142</v>
      </c>
      <c r="C893" s="98">
        <v>52863.582000000002</v>
      </c>
      <c r="D893" s="98" t="s">
        <v>1190</v>
      </c>
      <c r="E893" s="107">
        <f t="shared" si="102"/>
        <v>529.00680856442796</v>
      </c>
      <c r="F893" s="109">
        <f t="shared" si="103"/>
        <v>529</v>
      </c>
      <c r="G893" s="48">
        <f t="shared" si="105"/>
        <v>9.3065699984435923E-3</v>
      </c>
      <c r="I893" s="48">
        <f>G893</f>
        <v>9.3065699984435923E-3</v>
      </c>
      <c r="O893" s="48">
        <f t="shared" ref="O893:O956" ca="1" si="108">+C$11+C$12*F893</f>
        <v>3.0101292306695168E-3</v>
      </c>
      <c r="Q893" s="100">
        <f t="shared" si="104"/>
        <v>37845.082000000002</v>
      </c>
      <c r="S893" s="53">
        <f>S$14</f>
        <v>0.1</v>
      </c>
    </row>
    <row r="894" spans="1:19" ht="12.95" customHeight="1" x14ac:dyDescent="0.2">
      <c r="A894" s="4" t="s">
        <v>1146</v>
      </c>
      <c r="B894" s="10" t="s">
        <v>1142</v>
      </c>
      <c r="C894" s="5">
        <v>52863.582000000002</v>
      </c>
      <c r="D894" s="5">
        <v>2E-3</v>
      </c>
      <c r="E894" s="109">
        <f t="shared" si="102"/>
        <v>529.00680856442796</v>
      </c>
      <c r="F894" s="109">
        <f t="shared" si="103"/>
        <v>529</v>
      </c>
      <c r="G894" s="48">
        <f t="shared" si="105"/>
        <v>9.3065699984435923E-3</v>
      </c>
      <c r="K894" s="48">
        <f>G894</f>
        <v>9.3065699984435923E-3</v>
      </c>
      <c r="O894" s="48">
        <f t="shared" ca="1" si="108"/>
        <v>3.0101292306695168E-3</v>
      </c>
      <c r="Q894" s="100">
        <f t="shared" si="104"/>
        <v>37845.082000000002</v>
      </c>
      <c r="S894" s="53">
        <f>S$16</f>
        <v>1</v>
      </c>
    </row>
    <row r="895" spans="1:19" ht="12.95" customHeight="1" x14ac:dyDescent="0.2">
      <c r="A895" s="4" t="s">
        <v>1143</v>
      </c>
      <c r="B895" s="10" t="s">
        <v>1142</v>
      </c>
      <c r="C895" s="5">
        <v>52885.4421</v>
      </c>
      <c r="D895" s="5">
        <v>4.0000000000000002E-4</v>
      </c>
      <c r="E895" s="109">
        <f t="shared" si="102"/>
        <v>544.99937072555224</v>
      </c>
      <c r="F895" s="109">
        <f t="shared" si="103"/>
        <v>545</v>
      </c>
      <c r="G895" s="48">
        <f t="shared" si="105"/>
        <v>-8.6015000124461949E-4</v>
      </c>
      <c r="J895" s="48">
        <f>G895</f>
        <v>-8.6015000124461949E-4</v>
      </c>
      <c r="O895" s="48">
        <f t="shared" ca="1" si="108"/>
        <v>2.9691548001963644E-3</v>
      </c>
      <c r="Q895" s="100">
        <f t="shared" si="104"/>
        <v>37866.9421</v>
      </c>
      <c r="S895" s="53">
        <f>S$15</f>
        <v>1</v>
      </c>
    </row>
    <row r="896" spans="1:19" ht="12.95" customHeight="1" x14ac:dyDescent="0.2">
      <c r="A896" s="98" t="s">
        <v>737</v>
      </c>
      <c r="B896" s="99" t="s">
        <v>1142</v>
      </c>
      <c r="C896" s="98">
        <v>52930.550999999999</v>
      </c>
      <c r="D896" s="98" t="s">
        <v>1190</v>
      </c>
      <c r="E896" s="107">
        <f t="shared" si="102"/>
        <v>578.00044973571198</v>
      </c>
      <c r="F896" s="109">
        <f t="shared" si="103"/>
        <v>578</v>
      </c>
      <c r="G896" s="48">
        <f t="shared" si="105"/>
        <v>6.1473999812733382E-4</v>
      </c>
      <c r="I896" s="48">
        <f>G896</f>
        <v>6.1473999812733382E-4</v>
      </c>
      <c r="O896" s="48">
        <f t="shared" ca="1" si="108"/>
        <v>2.8846450373454873E-3</v>
      </c>
      <c r="Q896" s="100">
        <f t="shared" si="104"/>
        <v>37912.050999999999</v>
      </c>
      <c r="S896" s="53">
        <f>S$14</f>
        <v>0.1</v>
      </c>
    </row>
    <row r="897" spans="1:19" ht="12.95" customHeight="1" x14ac:dyDescent="0.2">
      <c r="A897" s="4" t="s">
        <v>1164</v>
      </c>
      <c r="B897" s="116"/>
      <c r="C897" s="5">
        <v>52956.525000000001</v>
      </c>
      <c r="D897" s="11"/>
      <c r="E897" s="109">
        <f t="shared" si="102"/>
        <v>597.00268712589377</v>
      </c>
      <c r="F897" s="109">
        <f t="shared" si="103"/>
        <v>597</v>
      </c>
      <c r="G897" s="48">
        <f t="shared" si="105"/>
        <v>3.6730100036947988E-3</v>
      </c>
      <c r="J897" s="48">
        <f>G897</f>
        <v>3.6730100036947988E-3</v>
      </c>
      <c r="O897" s="48">
        <f t="shared" ca="1" si="108"/>
        <v>2.835987901158619E-3</v>
      </c>
      <c r="Q897" s="100">
        <f t="shared" si="104"/>
        <v>37938.025000000001</v>
      </c>
      <c r="S897" s="53">
        <f>S$15</f>
        <v>1</v>
      </c>
    </row>
    <row r="898" spans="1:19" ht="12.95" customHeight="1" x14ac:dyDescent="0.2">
      <c r="A898" s="98" t="s">
        <v>742</v>
      </c>
      <c r="B898" s="99" t="s">
        <v>1142</v>
      </c>
      <c r="C898" s="98">
        <v>52956.525000000001</v>
      </c>
      <c r="D898" s="98" t="s">
        <v>1190</v>
      </c>
      <c r="E898" s="107">
        <f t="shared" si="102"/>
        <v>597.00268712589377</v>
      </c>
      <c r="F898" s="109">
        <f t="shared" si="103"/>
        <v>597</v>
      </c>
      <c r="G898" s="48">
        <f t="shared" si="105"/>
        <v>3.6730100036947988E-3</v>
      </c>
      <c r="K898" s="48">
        <f>G898</f>
        <v>3.6730100036947988E-3</v>
      </c>
      <c r="O898" s="48">
        <f t="shared" ca="1" si="108"/>
        <v>2.835987901158619E-3</v>
      </c>
      <c r="Q898" s="100">
        <f t="shared" si="104"/>
        <v>37938.025000000001</v>
      </c>
      <c r="S898" s="53">
        <f>S$16</f>
        <v>1</v>
      </c>
    </row>
    <row r="899" spans="1:19" ht="12.95" customHeight="1" x14ac:dyDescent="0.2">
      <c r="A899" s="98" t="s">
        <v>737</v>
      </c>
      <c r="B899" s="99" t="s">
        <v>1142</v>
      </c>
      <c r="C899" s="98">
        <v>52986.593200000003</v>
      </c>
      <c r="D899" s="98" t="s">
        <v>1190</v>
      </c>
      <c r="E899" s="107">
        <f t="shared" si="102"/>
        <v>619.00018748376897</v>
      </c>
      <c r="F899" s="109">
        <f t="shared" si="103"/>
        <v>619</v>
      </c>
      <c r="G899" s="48">
        <f t="shared" si="105"/>
        <v>2.5627000286476687E-4</v>
      </c>
      <c r="K899" s="48">
        <f>G899</f>
        <v>2.5627000286476687E-4</v>
      </c>
      <c r="O899" s="48">
        <f t="shared" ca="1" si="108"/>
        <v>2.7796480592580343E-3</v>
      </c>
      <c r="Q899" s="100">
        <f t="shared" si="104"/>
        <v>37968.093200000003</v>
      </c>
      <c r="S899" s="53">
        <f>S$16</f>
        <v>1</v>
      </c>
    </row>
    <row r="900" spans="1:19" ht="12.95" customHeight="1" x14ac:dyDescent="0.2">
      <c r="A900" s="98" t="s">
        <v>737</v>
      </c>
      <c r="B900" s="99" t="s">
        <v>1142</v>
      </c>
      <c r="C900" s="98">
        <v>53001.631000000001</v>
      </c>
      <c r="D900" s="98" t="s">
        <v>1190</v>
      </c>
      <c r="E900" s="107">
        <f t="shared" si="102"/>
        <v>630.00164453412776</v>
      </c>
      <c r="F900" s="109">
        <f t="shared" si="103"/>
        <v>630</v>
      </c>
      <c r="G900" s="48">
        <f t="shared" si="105"/>
        <v>2.247900003567338E-3</v>
      </c>
      <c r="I900" s="48">
        <f>G900</f>
        <v>2.247900003567338E-3</v>
      </c>
      <c r="O900" s="48">
        <f t="shared" ca="1" si="108"/>
        <v>2.7514781383077419E-3</v>
      </c>
      <c r="Q900" s="100">
        <f t="shared" si="104"/>
        <v>37983.131000000001</v>
      </c>
      <c r="S900" s="53">
        <f>S$14</f>
        <v>0.1</v>
      </c>
    </row>
    <row r="901" spans="1:19" ht="12.95" customHeight="1" x14ac:dyDescent="0.2">
      <c r="A901" s="5" t="s">
        <v>1188</v>
      </c>
      <c r="B901" s="10" t="s">
        <v>1142</v>
      </c>
      <c r="C901" s="5">
        <v>53187.527999999998</v>
      </c>
      <c r="D901" s="5">
        <v>2E-3</v>
      </c>
      <c r="E901" s="109">
        <f t="shared" si="102"/>
        <v>766.00144911264067</v>
      </c>
      <c r="F901" s="109">
        <f t="shared" si="103"/>
        <v>766</v>
      </c>
      <c r="G901" s="48">
        <f t="shared" si="105"/>
        <v>1.9807799981208518E-3</v>
      </c>
      <c r="I901" s="48">
        <f>G901</f>
        <v>1.9807799981208518E-3</v>
      </c>
      <c r="O901" s="48">
        <f t="shared" ca="1" si="108"/>
        <v>2.4031954792859463E-3</v>
      </c>
      <c r="Q901" s="100">
        <f t="shared" si="104"/>
        <v>38169.027999999998</v>
      </c>
      <c r="S901" s="53">
        <f>S$14</f>
        <v>0.1</v>
      </c>
    </row>
    <row r="902" spans="1:19" ht="12.95" customHeight="1" x14ac:dyDescent="0.2">
      <c r="A902" s="98" t="s">
        <v>751</v>
      </c>
      <c r="B902" s="99" t="s">
        <v>1142</v>
      </c>
      <c r="C902" s="98">
        <v>53187.527999999998</v>
      </c>
      <c r="D902" s="98" t="s">
        <v>1190</v>
      </c>
      <c r="E902" s="107">
        <f t="shared" si="102"/>
        <v>766.00144911264067</v>
      </c>
      <c r="F902" s="109">
        <f t="shared" si="103"/>
        <v>766</v>
      </c>
      <c r="G902" s="48">
        <f t="shared" si="105"/>
        <v>1.9807799981208518E-3</v>
      </c>
      <c r="I902" s="48">
        <f>G902</f>
        <v>1.9807799981208518E-3</v>
      </c>
      <c r="O902" s="48">
        <f t="shared" ca="1" si="108"/>
        <v>2.4031954792859463E-3</v>
      </c>
      <c r="Q902" s="100">
        <f t="shared" si="104"/>
        <v>38169.027999999998</v>
      </c>
      <c r="S902" s="53">
        <f>S$14</f>
        <v>0.1</v>
      </c>
    </row>
    <row r="903" spans="1:19" ht="12.95" customHeight="1" x14ac:dyDescent="0.2">
      <c r="A903" s="5" t="s">
        <v>1189</v>
      </c>
      <c r="B903" s="10" t="s">
        <v>1142</v>
      </c>
      <c r="C903" s="5">
        <v>53250.408000000003</v>
      </c>
      <c r="D903" s="5" t="s">
        <v>1190</v>
      </c>
      <c r="E903" s="109">
        <f t="shared" si="102"/>
        <v>812.00363156796629</v>
      </c>
      <c r="F903" s="109">
        <f t="shared" si="103"/>
        <v>812</v>
      </c>
      <c r="G903" s="48">
        <f t="shared" si="105"/>
        <v>4.9639600038062781E-3</v>
      </c>
      <c r="I903" s="48">
        <f>G903</f>
        <v>4.9639600038062781E-3</v>
      </c>
      <c r="O903" s="48">
        <f t="shared" ca="1" si="108"/>
        <v>2.2853939916756328E-3</v>
      </c>
      <c r="Q903" s="100">
        <f t="shared" si="104"/>
        <v>38231.908000000003</v>
      </c>
      <c r="S903" s="53">
        <f>S$14</f>
        <v>0.1</v>
      </c>
    </row>
    <row r="904" spans="1:19" ht="12.95" customHeight="1" x14ac:dyDescent="0.2">
      <c r="A904" s="98" t="s">
        <v>755</v>
      </c>
      <c r="B904" s="99" t="s">
        <v>1142</v>
      </c>
      <c r="C904" s="98">
        <v>53250.408000000003</v>
      </c>
      <c r="D904" s="98" t="s">
        <v>1190</v>
      </c>
      <c r="E904" s="107">
        <f t="shared" si="102"/>
        <v>812.00363156796629</v>
      </c>
      <c r="F904" s="109">
        <f t="shared" si="103"/>
        <v>812</v>
      </c>
      <c r="G904" s="48">
        <f t="shared" si="105"/>
        <v>4.9639600038062781E-3</v>
      </c>
      <c r="K904" s="48">
        <f>G904</f>
        <v>4.9639600038062781E-3</v>
      </c>
      <c r="O904" s="48">
        <f t="shared" ca="1" si="108"/>
        <v>2.2853939916756328E-3</v>
      </c>
      <c r="Q904" s="100">
        <f t="shared" si="104"/>
        <v>38231.908000000003</v>
      </c>
      <c r="S904" s="53">
        <f>S$16</f>
        <v>1</v>
      </c>
    </row>
    <row r="905" spans="1:19" ht="12.95" customHeight="1" x14ac:dyDescent="0.2">
      <c r="A905" s="98" t="s">
        <v>761</v>
      </c>
      <c r="B905" s="99" t="s">
        <v>1142</v>
      </c>
      <c r="C905" s="98">
        <v>53258.603799999997</v>
      </c>
      <c r="D905" s="98" t="s">
        <v>1190</v>
      </c>
      <c r="E905" s="107">
        <f t="shared" si="102"/>
        <v>817.9995712461955</v>
      </c>
      <c r="F905" s="109">
        <f t="shared" si="103"/>
        <v>818</v>
      </c>
      <c r="G905" s="48">
        <f t="shared" si="105"/>
        <v>-5.8606000675354153E-4</v>
      </c>
      <c r="K905" s="48">
        <f>G905</f>
        <v>-5.8606000675354153E-4</v>
      </c>
      <c r="O905" s="48">
        <f t="shared" ca="1" si="108"/>
        <v>2.2700285802482009E-3</v>
      </c>
      <c r="Q905" s="100">
        <f t="shared" si="104"/>
        <v>38240.103799999997</v>
      </c>
      <c r="S905" s="53">
        <f>S$16</f>
        <v>1</v>
      </c>
    </row>
    <row r="906" spans="1:19" ht="12.95" customHeight="1" x14ac:dyDescent="0.2">
      <c r="A906" s="4" t="s">
        <v>1199</v>
      </c>
      <c r="B906" s="10" t="s">
        <v>1142</v>
      </c>
      <c r="C906" s="5">
        <v>53258.603799999997</v>
      </c>
      <c r="D906" s="5">
        <v>1E-4</v>
      </c>
      <c r="E906" s="107">
        <f t="shared" si="102"/>
        <v>817.9995712461955</v>
      </c>
      <c r="F906" s="109">
        <f t="shared" si="103"/>
        <v>818</v>
      </c>
      <c r="G906" s="48">
        <f t="shared" si="105"/>
        <v>-5.8606000675354153E-4</v>
      </c>
      <c r="K906" s="48">
        <f>G906</f>
        <v>-5.8606000675354153E-4</v>
      </c>
      <c r="O906" s="48">
        <f t="shared" ca="1" si="108"/>
        <v>2.2700285802482009E-3</v>
      </c>
      <c r="Q906" s="100">
        <f t="shared" si="104"/>
        <v>38240.103799999997</v>
      </c>
      <c r="S906" s="53">
        <f>S$16</f>
        <v>1</v>
      </c>
    </row>
    <row r="907" spans="1:19" ht="12.95" customHeight="1" x14ac:dyDescent="0.2">
      <c r="A907" s="98" t="s">
        <v>737</v>
      </c>
      <c r="B907" s="99" t="s">
        <v>1142</v>
      </c>
      <c r="C907" s="98">
        <v>53284.574999999997</v>
      </c>
      <c r="D907" s="98" t="s">
        <v>1190</v>
      </c>
      <c r="E907" s="107">
        <f t="shared" si="102"/>
        <v>836.99976019313669</v>
      </c>
      <c r="F907" s="109">
        <f t="shared" si="103"/>
        <v>837</v>
      </c>
      <c r="G907" s="48">
        <f t="shared" si="105"/>
        <v>-3.2779000321170315E-4</v>
      </c>
      <c r="I907" s="48">
        <f>G907</f>
        <v>-3.2779000321170315E-4</v>
      </c>
      <c r="O907" s="48">
        <f t="shared" ca="1" si="108"/>
        <v>2.2213714440613322E-3</v>
      </c>
      <c r="Q907" s="100">
        <f t="shared" si="104"/>
        <v>38266.074999999997</v>
      </c>
      <c r="S907" s="53">
        <f>S$14</f>
        <v>0.1</v>
      </c>
    </row>
    <row r="908" spans="1:19" ht="12.95" customHeight="1" x14ac:dyDescent="0.2">
      <c r="A908" s="98" t="s">
        <v>737</v>
      </c>
      <c r="B908" s="99" t="s">
        <v>1142</v>
      </c>
      <c r="C908" s="98">
        <v>53288.675999999999</v>
      </c>
      <c r="D908" s="98" t="s">
        <v>1190</v>
      </c>
      <c r="E908" s="107">
        <f t="shared" si="102"/>
        <v>839.99999795155566</v>
      </c>
      <c r="F908" s="109">
        <f t="shared" si="103"/>
        <v>840</v>
      </c>
      <c r="G908" s="48">
        <f t="shared" si="105"/>
        <v>-2.7999994927085936E-6</v>
      </c>
      <c r="I908" s="48">
        <f>G908</f>
        <v>-2.7999994927085936E-6</v>
      </c>
      <c r="O908" s="48">
        <f t="shared" ca="1" si="108"/>
        <v>2.2136887383476162E-3</v>
      </c>
      <c r="Q908" s="100">
        <f t="shared" si="104"/>
        <v>38270.175999999999</v>
      </c>
      <c r="S908" s="53">
        <f>S$14</f>
        <v>0.1</v>
      </c>
    </row>
    <row r="909" spans="1:19" ht="12.95" customHeight="1" x14ac:dyDescent="0.2">
      <c r="A909" s="98" t="s">
        <v>737</v>
      </c>
      <c r="B909" s="99" t="s">
        <v>1142</v>
      </c>
      <c r="C909" s="98">
        <v>53288.68</v>
      </c>
      <c r="D909" s="98" t="s">
        <v>1190</v>
      </c>
      <c r="E909" s="107">
        <f t="shared" si="102"/>
        <v>840.00292429904073</v>
      </c>
      <c r="F909" s="109">
        <f t="shared" si="103"/>
        <v>840</v>
      </c>
      <c r="G909" s="48">
        <f t="shared" si="105"/>
        <v>3.9972000013221987E-3</v>
      </c>
      <c r="I909" s="48">
        <f>G909</f>
        <v>3.9972000013221987E-3</v>
      </c>
      <c r="O909" s="48">
        <f t="shared" ca="1" si="108"/>
        <v>2.2136887383476162E-3</v>
      </c>
      <c r="Q909" s="100">
        <f t="shared" si="104"/>
        <v>38270.18</v>
      </c>
      <c r="S909" s="53">
        <f>S$14</f>
        <v>0.1</v>
      </c>
    </row>
    <row r="910" spans="1:19" ht="12.95" customHeight="1" x14ac:dyDescent="0.2">
      <c r="A910" s="98" t="s">
        <v>737</v>
      </c>
      <c r="B910" s="99" t="s">
        <v>1142</v>
      </c>
      <c r="C910" s="98">
        <v>53299.61</v>
      </c>
      <c r="D910" s="98" t="s">
        <v>1190</v>
      </c>
      <c r="E910" s="107">
        <f t="shared" si="102"/>
        <v>847.99916880026024</v>
      </c>
      <c r="F910" s="109">
        <f t="shared" si="103"/>
        <v>848</v>
      </c>
      <c r="G910" s="48">
        <f t="shared" si="105"/>
        <v>-1.136159997258801E-3</v>
      </c>
      <c r="I910" s="48">
        <f>G910</f>
        <v>-1.136159997258801E-3</v>
      </c>
      <c r="O910" s="48">
        <f t="shared" ca="1" si="108"/>
        <v>2.1932015231110398E-3</v>
      </c>
      <c r="Q910" s="100">
        <f t="shared" si="104"/>
        <v>38281.11</v>
      </c>
      <c r="S910" s="53">
        <f>S$14</f>
        <v>0.1</v>
      </c>
    </row>
    <row r="911" spans="1:19" ht="12.95" customHeight="1" x14ac:dyDescent="0.2">
      <c r="A911" s="4" t="s">
        <v>1167</v>
      </c>
      <c r="B911" s="12" t="s">
        <v>1142</v>
      </c>
      <c r="C911" s="11">
        <v>53305.078200000004</v>
      </c>
      <c r="D911" s="5">
        <v>2.0000000000000001E-4</v>
      </c>
      <c r="E911" s="109">
        <f t="shared" si="102"/>
        <v>851.99963212885962</v>
      </c>
      <c r="F911" s="109">
        <f t="shared" si="103"/>
        <v>852</v>
      </c>
      <c r="G911" s="48">
        <f t="shared" si="105"/>
        <v>-5.0283999735256657E-4</v>
      </c>
      <c r="K911" s="48">
        <f>G911</f>
        <v>-5.0283999735256657E-4</v>
      </c>
      <c r="O911" s="48">
        <f t="shared" ca="1" si="108"/>
        <v>2.1829579154927516E-3</v>
      </c>
      <c r="Q911" s="100">
        <f t="shared" si="104"/>
        <v>38286.578200000004</v>
      </c>
      <c r="S911" s="53">
        <f>S$16</f>
        <v>1</v>
      </c>
    </row>
    <row r="912" spans="1:19" ht="12.95" customHeight="1" x14ac:dyDescent="0.2">
      <c r="A912" s="98" t="s">
        <v>776</v>
      </c>
      <c r="B912" s="99" t="s">
        <v>1142</v>
      </c>
      <c r="C912" s="98">
        <v>53305.078200000004</v>
      </c>
      <c r="D912" s="98" t="s">
        <v>1190</v>
      </c>
      <c r="E912" s="107">
        <f t="shared" si="102"/>
        <v>851.99963212885962</v>
      </c>
      <c r="F912" s="109">
        <f t="shared" si="103"/>
        <v>852</v>
      </c>
      <c r="G912" s="48">
        <f t="shared" si="105"/>
        <v>-5.0283999735256657E-4</v>
      </c>
      <c r="K912" s="48">
        <f>G912</f>
        <v>-5.0283999735256657E-4</v>
      </c>
      <c r="O912" s="48">
        <f t="shared" ca="1" si="108"/>
        <v>2.1829579154927516E-3</v>
      </c>
      <c r="Q912" s="100">
        <f t="shared" si="104"/>
        <v>38286.578200000004</v>
      </c>
      <c r="S912" s="53">
        <f>S$16</f>
        <v>1</v>
      </c>
    </row>
    <row r="913" spans="1:19" ht="12.95" customHeight="1" x14ac:dyDescent="0.2">
      <c r="A913" s="98" t="s">
        <v>780</v>
      </c>
      <c r="B913" s="99" t="s">
        <v>1142</v>
      </c>
      <c r="C913" s="98">
        <v>53326.953000000001</v>
      </c>
      <c r="D913" s="98" t="s">
        <v>1190</v>
      </c>
      <c r="E913" s="107">
        <f t="shared" si="102"/>
        <v>868.0029486169891</v>
      </c>
      <c r="F913" s="109">
        <f t="shared" si="103"/>
        <v>868</v>
      </c>
      <c r="G913" s="48">
        <f t="shared" si="105"/>
        <v>4.0304400026798248E-3</v>
      </c>
      <c r="I913" s="48">
        <f>G913</f>
        <v>4.0304400026798248E-3</v>
      </c>
      <c r="O913" s="48">
        <f t="shared" ca="1" si="108"/>
        <v>2.1419834850195992E-3</v>
      </c>
      <c r="Q913" s="100">
        <f t="shared" si="104"/>
        <v>38308.453000000001</v>
      </c>
      <c r="S913" s="53">
        <f>S$14</f>
        <v>0.1</v>
      </c>
    </row>
    <row r="914" spans="1:19" ht="12.95" customHeight="1" x14ac:dyDescent="0.2">
      <c r="A914" s="98" t="s">
        <v>737</v>
      </c>
      <c r="B914" s="99" t="s">
        <v>1142</v>
      </c>
      <c r="C914" s="98">
        <v>53407.59</v>
      </c>
      <c r="D914" s="98" t="s">
        <v>1190</v>
      </c>
      <c r="E914" s="107">
        <f t="shared" si="102"/>
        <v>926.9959191425869</v>
      </c>
      <c r="F914" s="109">
        <f t="shared" si="103"/>
        <v>927</v>
      </c>
      <c r="G914" s="48">
        <f t="shared" si="105"/>
        <v>-5.5780900074751116E-3</v>
      </c>
      <c r="I914" s="48">
        <f>G914</f>
        <v>-5.5780900074751116E-3</v>
      </c>
      <c r="O914" s="48">
        <f t="shared" ca="1" si="108"/>
        <v>1.9908902726498497E-3</v>
      </c>
      <c r="Q914" s="100">
        <f t="shared" si="104"/>
        <v>38389.089999999997</v>
      </c>
      <c r="S914" s="53">
        <f>S$14</f>
        <v>0.1</v>
      </c>
    </row>
    <row r="915" spans="1:19" ht="12.95" customHeight="1" x14ac:dyDescent="0.2">
      <c r="A915" s="98" t="s">
        <v>787</v>
      </c>
      <c r="B915" s="99" t="s">
        <v>1142</v>
      </c>
      <c r="C915" s="98">
        <v>53563.425000000003</v>
      </c>
      <c r="D915" s="98" t="s">
        <v>1190</v>
      </c>
      <c r="E915" s="107">
        <f t="shared" si="102"/>
        <v>1041.0027592018334</v>
      </c>
      <c r="F915" s="109">
        <f t="shared" si="103"/>
        <v>1041</v>
      </c>
      <c r="G915" s="48">
        <f t="shared" si="105"/>
        <v>3.7715299986302853E-3</v>
      </c>
      <c r="K915" s="48">
        <f>G915</f>
        <v>3.7715299986302853E-3</v>
      </c>
      <c r="O915" s="48">
        <f t="shared" ca="1" si="108"/>
        <v>1.6989474555286384E-3</v>
      </c>
      <c r="Q915" s="100">
        <f t="shared" si="104"/>
        <v>38544.925000000003</v>
      </c>
      <c r="S915" s="53">
        <f>S$16</f>
        <v>1</v>
      </c>
    </row>
    <row r="916" spans="1:19" ht="12.95" customHeight="1" x14ac:dyDescent="0.2">
      <c r="A916" s="98" t="s">
        <v>791</v>
      </c>
      <c r="B916" s="99" t="s">
        <v>1142</v>
      </c>
      <c r="C916" s="98">
        <v>53611.264000000003</v>
      </c>
      <c r="D916" s="98" t="s">
        <v>1190</v>
      </c>
      <c r="E916" s="107">
        <f t="shared" si="102"/>
        <v>1076.0011435288079</v>
      </c>
      <c r="F916" s="109">
        <f t="shared" si="103"/>
        <v>1076</v>
      </c>
      <c r="G916" s="48">
        <f t="shared" si="105"/>
        <v>1.5630800044164062E-3</v>
      </c>
      <c r="I916" s="48">
        <f>G916</f>
        <v>1.5630800044164062E-3</v>
      </c>
      <c r="O916" s="48">
        <f t="shared" ca="1" si="108"/>
        <v>1.6093158888686176E-3</v>
      </c>
      <c r="Q916" s="100">
        <f t="shared" si="104"/>
        <v>38592.764000000003</v>
      </c>
      <c r="S916" s="53">
        <f>S$14</f>
        <v>0.1</v>
      </c>
    </row>
    <row r="917" spans="1:19" ht="12.95" customHeight="1" x14ac:dyDescent="0.2">
      <c r="A917" s="98" t="s">
        <v>737</v>
      </c>
      <c r="B917" s="99" t="s">
        <v>1142</v>
      </c>
      <c r="C917" s="98">
        <v>53616.728999999999</v>
      </c>
      <c r="D917" s="98" t="s">
        <v>1190</v>
      </c>
      <c r="E917" s="107">
        <f t="shared" ref="E917:E980" si="109">+(C917-C$7)/C$8</f>
        <v>1079.9992657794151</v>
      </c>
      <c r="F917" s="109">
        <f t="shared" ref="F917:F980" si="110">ROUND(2*E917,0)/2</f>
        <v>1080</v>
      </c>
      <c r="G917" s="48">
        <f t="shared" si="105"/>
        <v>-1.0036000021500513E-3</v>
      </c>
      <c r="I917" s="48">
        <f>G917</f>
        <v>-1.0036000021500513E-3</v>
      </c>
      <c r="O917" s="48">
        <f t="shared" ca="1" si="108"/>
        <v>1.5990722812503294E-3</v>
      </c>
      <c r="Q917" s="100">
        <f t="shared" ref="Q917:Q980" si="111">+C917-15018.5</f>
        <v>38598.228999999999</v>
      </c>
      <c r="S917" s="53">
        <f>S$14</f>
        <v>0.1</v>
      </c>
    </row>
    <row r="918" spans="1:19" ht="12.95" customHeight="1" x14ac:dyDescent="0.2">
      <c r="A918" s="98" t="s">
        <v>737</v>
      </c>
      <c r="B918" s="99" t="s">
        <v>1142</v>
      </c>
      <c r="C918" s="98">
        <v>53623.567000000003</v>
      </c>
      <c r="D918" s="98" t="s">
        <v>1190</v>
      </c>
      <c r="E918" s="107">
        <f t="shared" si="109"/>
        <v>1085.0018568040596</v>
      </c>
      <c r="F918" s="109">
        <f t="shared" si="110"/>
        <v>1085</v>
      </c>
      <c r="G918" s="48">
        <f t="shared" si="105"/>
        <v>2.5380500010214746E-3</v>
      </c>
      <c r="I918" s="48">
        <f>G918</f>
        <v>2.5380500010214746E-3</v>
      </c>
      <c r="O918" s="48">
        <f t="shared" ca="1" si="108"/>
        <v>1.5862677717274694E-3</v>
      </c>
      <c r="Q918" s="100">
        <f t="shared" si="111"/>
        <v>38605.067000000003</v>
      </c>
      <c r="S918" s="53">
        <f>S$14</f>
        <v>0.1</v>
      </c>
    </row>
    <row r="919" spans="1:19" ht="12.95" customHeight="1" x14ac:dyDescent="0.2">
      <c r="A919" s="98" t="s">
        <v>737</v>
      </c>
      <c r="B919" s="99" t="s">
        <v>1142</v>
      </c>
      <c r="C919" s="98">
        <v>53627.663999999997</v>
      </c>
      <c r="D919" s="98" t="s">
        <v>1190</v>
      </c>
      <c r="E919" s="107">
        <f t="shared" si="109"/>
        <v>1087.9991682149882</v>
      </c>
      <c r="F919" s="109">
        <f t="shared" si="110"/>
        <v>1088</v>
      </c>
      <c r="G919" s="48">
        <f t="shared" si="105"/>
        <v>-1.1369600033503957E-3</v>
      </c>
      <c r="I919" s="48">
        <f>G919</f>
        <v>-1.1369600033503957E-3</v>
      </c>
      <c r="O919" s="48">
        <f t="shared" ca="1" si="108"/>
        <v>1.5785850660137535E-3</v>
      </c>
      <c r="Q919" s="100">
        <f t="shared" si="111"/>
        <v>38609.163999999997</v>
      </c>
      <c r="S919" s="53">
        <f>S$14</f>
        <v>0.1</v>
      </c>
    </row>
    <row r="920" spans="1:19" ht="12.95" customHeight="1" x14ac:dyDescent="0.2">
      <c r="A920" s="4" t="s">
        <v>1168</v>
      </c>
      <c r="B920" s="12" t="s">
        <v>1142</v>
      </c>
      <c r="C920" s="11">
        <v>53630.398500000003</v>
      </c>
      <c r="D920" s="11">
        <v>1E-4</v>
      </c>
      <c r="E920" s="109">
        <f t="shared" si="109"/>
        <v>1089.9996925140395</v>
      </c>
      <c r="F920" s="109">
        <f t="shared" si="110"/>
        <v>1090</v>
      </c>
      <c r="G920" s="48">
        <f t="shared" si="105"/>
        <v>-4.2029999895021319E-4</v>
      </c>
      <c r="K920" s="48">
        <f>G920</f>
        <v>-4.2029999895021319E-4</v>
      </c>
      <c r="O920" s="48">
        <f t="shared" ca="1" si="108"/>
        <v>1.5734632622046094E-3</v>
      </c>
      <c r="Q920" s="100">
        <f t="shared" si="111"/>
        <v>38611.898500000003</v>
      </c>
      <c r="S920" s="53">
        <f>S$16</f>
        <v>1</v>
      </c>
    </row>
    <row r="921" spans="1:19" ht="12.95" customHeight="1" x14ac:dyDescent="0.2">
      <c r="A921" s="98" t="s">
        <v>1168</v>
      </c>
      <c r="B921" s="99" t="s">
        <v>1142</v>
      </c>
      <c r="C921" s="98">
        <v>53630.398500000003</v>
      </c>
      <c r="D921" s="98" t="s">
        <v>1190</v>
      </c>
      <c r="E921" s="107">
        <f t="shared" si="109"/>
        <v>1089.9996925140395</v>
      </c>
      <c r="F921" s="109">
        <f t="shared" si="110"/>
        <v>1090</v>
      </c>
      <c r="G921" s="48">
        <f t="shared" ref="G921:G980" si="112">+C921-(C$7+F921*C$8)</f>
        <v>-4.2029999895021319E-4</v>
      </c>
      <c r="K921" s="48">
        <f>G921</f>
        <v>-4.2029999895021319E-4</v>
      </c>
      <c r="O921" s="48">
        <f t="shared" ca="1" si="108"/>
        <v>1.5734632622046094E-3</v>
      </c>
      <c r="Q921" s="100">
        <f t="shared" si="111"/>
        <v>38611.898500000003</v>
      </c>
      <c r="S921" s="53">
        <f>S$16</f>
        <v>1</v>
      </c>
    </row>
    <row r="922" spans="1:19" ht="12.95" customHeight="1" x14ac:dyDescent="0.2">
      <c r="A922" s="4" t="s">
        <v>1168</v>
      </c>
      <c r="B922" s="12" t="s">
        <v>1169</v>
      </c>
      <c r="C922" s="11">
        <v>53632.436500000003</v>
      </c>
      <c r="D922" s="11">
        <v>2.9999999999999997E-4</v>
      </c>
      <c r="E922" s="109">
        <f t="shared" si="109"/>
        <v>1091.4906665573596</v>
      </c>
      <c r="F922" s="109">
        <f t="shared" si="110"/>
        <v>1091.5</v>
      </c>
      <c r="G922" s="48">
        <f t="shared" si="112"/>
        <v>-1.2757804994180333E-2</v>
      </c>
      <c r="K922" s="48">
        <f>G922</f>
        <v>-1.2757804994180333E-2</v>
      </c>
      <c r="O922" s="48">
        <f t="shared" ca="1" si="108"/>
        <v>1.5696219093477514E-3</v>
      </c>
      <c r="Q922" s="100">
        <f t="shared" si="111"/>
        <v>38613.936500000003</v>
      </c>
      <c r="S922" s="53">
        <f>S$16</f>
        <v>1</v>
      </c>
    </row>
    <row r="923" spans="1:19" ht="12.95" customHeight="1" x14ac:dyDescent="0.2">
      <c r="A923" s="98" t="s">
        <v>1168</v>
      </c>
      <c r="B923" s="99" t="s">
        <v>1169</v>
      </c>
      <c r="C923" s="98">
        <v>53632.436500000003</v>
      </c>
      <c r="D923" s="98" t="s">
        <v>1190</v>
      </c>
      <c r="E923" s="107">
        <f t="shared" si="109"/>
        <v>1091.4906665573596</v>
      </c>
      <c r="F923" s="109">
        <f t="shared" si="110"/>
        <v>1091.5</v>
      </c>
      <c r="G923" s="48">
        <f t="shared" si="112"/>
        <v>-1.2757804994180333E-2</v>
      </c>
      <c r="K923" s="48">
        <f>G923</f>
        <v>-1.2757804994180333E-2</v>
      </c>
      <c r="O923" s="48">
        <f t="shared" ca="1" si="108"/>
        <v>1.5696219093477514E-3</v>
      </c>
      <c r="Q923" s="100">
        <f t="shared" si="111"/>
        <v>38613.936500000003</v>
      </c>
      <c r="S923" s="53">
        <f>S$16</f>
        <v>1</v>
      </c>
    </row>
    <row r="924" spans="1:19" ht="12.95" customHeight="1" x14ac:dyDescent="0.2">
      <c r="A924" s="98" t="s">
        <v>737</v>
      </c>
      <c r="B924" s="99" t="s">
        <v>1142</v>
      </c>
      <c r="C924" s="98">
        <v>53638.595999999998</v>
      </c>
      <c r="D924" s="98" t="s">
        <v>1190</v>
      </c>
      <c r="E924" s="107">
        <f t="shared" si="109"/>
        <v>1095.9968758899502</v>
      </c>
      <c r="F924" s="109">
        <f t="shared" si="110"/>
        <v>1096</v>
      </c>
      <c r="G924" s="48">
        <f t="shared" si="112"/>
        <v>-4.2703200015239418E-3</v>
      </c>
      <c r="I924" s="48">
        <f>G924</f>
        <v>-4.2703200015239418E-3</v>
      </c>
      <c r="O924" s="48">
        <f t="shared" ca="1" si="108"/>
        <v>1.558097850777177E-3</v>
      </c>
      <c r="Q924" s="100">
        <f t="shared" si="111"/>
        <v>38620.095999999998</v>
      </c>
      <c r="S924" s="53">
        <f>S$14</f>
        <v>0.1</v>
      </c>
    </row>
    <row r="925" spans="1:19" ht="12.95" customHeight="1" x14ac:dyDescent="0.2">
      <c r="A925" s="4" t="s">
        <v>1180</v>
      </c>
      <c r="B925" s="10" t="s">
        <v>1142</v>
      </c>
      <c r="C925" s="5">
        <v>53638.60009</v>
      </c>
      <c r="D925" s="5" t="s">
        <v>1181</v>
      </c>
      <c r="E925" s="109">
        <f t="shared" si="109"/>
        <v>1095.9998680802546</v>
      </c>
      <c r="F925" s="109">
        <f t="shared" si="110"/>
        <v>1096</v>
      </c>
      <c r="G925" s="48">
        <f t="shared" si="112"/>
        <v>-1.8031999934464693E-4</v>
      </c>
      <c r="K925" s="48">
        <f>G925</f>
        <v>-1.8031999934464693E-4</v>
      </c>
      <c r="O925" s="48">
        <f t="shared" ca="1" si="108"/>
        <v>1.558097850777177E-3</v>
      </c>
      <c r="Q925" s="100">
        <f t="shared" si="111"/>
        <v>38620.10009</v>
      </c>
      <c r="S925" s="53">
        <f>S$16</f>
        <v>1</v>
      </c>
    </row>
    <row r="926" spans="1:19" ht="12.95" customHeight="1" x14ac:dyDescent="0.2">
      <c r="A926" s="98" t="s">
        <v>1180</v>
      </c>
      <c r="B926" s="99" t="s">
        <v>1142</v>
      </c>
      <c r="C926" s="98">
        <v>53638.60009</v>
      </c>
      <c r="D926" s="98" t="s">
        <v>1190</v>
      </c>
      <c r="E926" s="107">
        <f t="shared" si="109"/>
        <v>1095.9998680802546</v>
      </c>
      <c r="F926" s="109">
        <f t="shared" si="110"/>
        <v>1096</v>
      </c>
      <c r="G926" s="48">
        <f t="shared" si="112"/>
        <v>-1.8031999934464693E-4</v>
      </c>
      <c r="K926" s="48">
        <f>G926</f>
        <v>-1.8031999934464693E-4</v>
      </c>
      <c r="O926" s="48">
        <f t="shared" ca="1" si="108"/>
        <v>1.558097850777177E-3</v>
      </c>
      <c r="Q926" s="100">
        <f t="shared" si="111"/>
        <v>38620.10009</v>
      </c>
      <c r="S926" s="53">
        <f>S$16</f>
        <v>1</v>
      </c>
    </row>
    <row r="927" spans="1:19" ht="12.95" customHeight="1" x14ac:dyDescent="0.2">
      <c r="A927" s="98" t="s">
        <v>737</v>
      </c>
      <c r="B927" s="99" t="s">
        <v>1142</v>
      </c>
      <c r="C927" s="98">
        <v>53653.633000000002</v>
      </c>
      <c r="D927" s="98" t="s">
        <v>1190</v>
      </c>
      <c r="E927" s="107">
        <f t="shared" si="109"/>
        <v>1106.9977476708164</v>
      </c>
      <c r="F927" s="109">
        <f t="shared" si="110"/>
        <v>1107</v>
      </c>
      <c r="G927" s="48">
        <f t="shared" si="112"/>
        <v>-3.0786900024395436E-3</v>
      </c>
      <c r="I927" s="48">
        <f>G927</f>
        <v>-3.0786900024395436E-3</v>
      </c>
      <c r="O927" s="48">
        <f t="shared" ca="1" si="108"/>
        <v>1.5299279298268847E-3</v>
      </c>
      <c r="Q927" s="100">
        <f t="shared" si="111"/>
        <v>38635.133000000002</v>
      </c>
      <c r="S927" s="53">
        <f>S$14</f>
        <v>0.1</v>
      </c>
    </row>
    <row r="928" spans="1:19" ht="12.95" customHeight="1" x14ac:dyDescent="0.2">
      <c r="A928" s="4" t="s">
        <v>1176</v>
      </c>
      <c r="B928" s="12" t="s">
        <v>1142</v>
      </c>
      <c r="C928" s="11">
        <v>53671.405200000001</v>
      </c>
      <c r="D928" s="11">
        <v>1E-4</v>
      </c>
      <c r="E928" s="109">
        <f t="shared" si="109"/>
        <v>1119.999655861536</v>
      </c>
      <c r="F928" s="109">
        <f t="shared" si="110"/>
        <v>1120</v>
      </c>
      <c r="G928" s="48">
        <f t="shared" si="112"/>
        <v>-4.704000020865351E-4</v>
      </c>
      <c r="K928" s="48">
        <f>G928</f>
        <v>-4.704000020865351E-4</v>
      </c>
      <c r="O928" s="48">
        <f t="shared" ca="1" si="108"/>
        <v>1.4966362050674482E-3</v>
      </c>
      <c r="Q928" s="100">
        <f t="shared" si="111"/>
        <v>38652.905200000001</v>
      </c>
      <c r="S928" s="53">
        <f>S$16</f>
        <v>1</v>
      </c>
    </row>
    <row r="929" spans="1:19" ht="12.95" customHeight="1" x14ac:dyDescent="0.2">
      <c r="A929" s="4" t="s">
        <v>1180</v>
      </c>
      <c r="B929" s="10" t="s">
        <v>1142</v>
      </c>
      <c r="C929" s="5">
        <v>53686.440860000002</v>
      </c>
      <c r="D929" s="5" t="s">
        <v>1181</v>
      </c>
      <c r="E929" s="109">
        <f t="shared" si="109"/>
        <v>1130.9995473159929</v>
      </c>
      <c r="F929" s="109">
        <f t="shared" si="110"/>
        <v>1131</v>
      </c>
      <c r="G929" s="48">
        <f t="shared" si="112"/>
        <v>-6.1876999825472012E-4</v>
      </c>
      <c r="K929" s="48">
        <f>G929</f>
        <v>-6.1876999825472012E-4</v>
      </c>
      <c r="O929" s="48">
        <f t="shared" ca="1" si="108"/>
        <v>1.4684662841171559E-3</v>
      </c>
      <c r="Q929" s="100">
        <f t="shared" si="111"/>
        <v>38667.940860000002</v>
      </c>
      <c r="S929" s="53">
        <f>S$16</f>
        <v>1</v>
      </c>
    </row>
    <row r="930" spans="1:19" ht="12.95" customHeight="1" x14ac:dyDescent="0.2">
      <c r="A930" s="98" t="s">
        <v>1180</v>
      </c>
      <c r="B930" s="99" t="s">
        <v>1142</v>
      </c>
      <c r="C930" s="98">
        <v>53686.440860000002</v>
      </c>
      <c r="D930" s="98" t="s">
        <v>1190</v>
      </c>
      <c r="E930" s="107">
        <f t="shared" si="109"/>
        <v>1130.9995473159929</v>
      </c>
      <c r="F930" s="109">
        <f t="shared" si="110"/>
        <v>1131</v>
      </c>
      <c r="G930" s="48">
        <f t="shared" si="112"/>
        <v>-6.1876999825472012E-4</v>
      </c>
      <c r="K930" s="48">
        <f>G930</f>
        <v>-6.1876999825472012E-4</v>
      </c>
      <c r="O930" s="48">
        <f t="shared" ca="1" si="108"/>
        <v>1.4684662841171559E-3</v>
      </c>
      <c r="Q930" s="100">
        <f t="shared" si="111"/>
        <v>38667.940860000002</v>
      </c>
      <c r="S930" s="53">
        <f>S$16</f>
        <v>1</v>
      </c>
    </row>
    <row r="931" spans="1:19" ht="12.95" customHeight="1" x14ac:dyDescent="0.2">
      <c r="A931" s="98" t="s">
        <v>737</v>
      </c>
      <c r="B931" s="99" t="s">
        <v>1142</v>
      </c>
      <c r="C931" s="98">
        <v>53709.675999999999</v>
      </c>
      <c r="D931" s="98" t="s">
        <v>1190</v>
      </c>
      <c r="E931" s="107">
        <f t="shared" si="109"/>
        <v>1147.9980706883659</v>
      </c>
      <c r="F931" s="109">
        <f t="shared" si="110"/>
        <v>1148</v>
      </c>
      <c r="G931" s="48">
        <f t="shared" si="112"/>
        <v>-2.6371600033598952E-3</v>
      </c>
      <c r="I931" s="48">
        <f>G931</f>
        <v>-2.6371600033598952E-3</v>
      </c>
      <c r="O931" s="48">
        <f t="shared" ca="1" si="108"/>
        <v>1.4249309517394317E-3</v>
      </c>
      <c r="Q931" s="100">
        <f t="shared" si="111"/>
        <v>38691.175999999999</v>
      </c>
      <c r="S931" s="53">
        <f>S$14</f>
        <v>0.1</v>
      </c>
    </row>
    <row r="932" spans="1:19" ht="12.95" customHeight="1" x14ac:dyDescent="0.2">
      <c r="A932" s="98" t="s">
        <v>737</v>
      </c>
      <c r="B932" s="99" t="s">
        <v>1142</v>
      </c>
      <c r="C932" s="98">
        <v>53761.614999999998</v>
      </c>
      <c r="D932" s="98" t="s">
        <v>1190</v>
      </c>
      <c r="E932" s="107">
        <f t="shared" si="109"/>
        <v>1185.9959611868853</v>
      </c>
      <c r="F932" s="109">
        <f t="shared" si="110"/>
        <v>1186</v>
      </c>
      <c r="G932" s="48">
        <f t="shared" si="112"/>
        <v>-5.520620004972443E-3</v>
      </c>
      <c r="I932" s="48">
        <f>G932</f>
        <v>-5.520620004972443E-3</v>
      </c>
      <c r="O932" s="48">
        <f t="shared" ca="1" si="108"/>
        <v>1.3276166793656946E-3</v>
      </c>
      <c r="Q932" s="100">
        <f t="shared" si="111"/>
        <v>38743.114999999998</v>
      </c>
      <c r="S932" s="53">
        <f>S$14</f>
        <v>0.1</v>
      </c>
    </row>
    <row r="933" spans="1:19" ht="12.95" customHeight="1" x14ac:dyDescent="0.2">
      <c r="A933" s="98" t="s">
        <v>737</v>
      </c>
      <c r="B933" s="99" t="s">
        <v>1142</v>
      </c>
      <c r="C933" s="98">
        <v>53787.59</v>
      </c>
      <c r="D933" s="98" t="s">
        <v>1190</v>
      </c>
      <c r="E933" s="107">
        <f t="shared" si="109"/>
        <v>1204.9989301639357</v>
      </c>
      <c r="F933" s="109">
        <f t="shared" si="110"/>
        <v>1205</v>
      </c>
      <c r="G933" s="48">
        <f t="shared" si="112"/>
        <v>-1.46235000283923E-3</v>
      </c>
      <c r="I933" s="48">
        <f>G933</f>
        <v>-1.46235000283923E-3</v>
      </c>
      <c r="O933" s="48">
        <f t="shared" ca="1" si="108"/>
        <v>1.2789595431788262E-3</v>
      </c>
      <c r="Q933" s="100">
        <f t="shared" si="111"/>
        <v>38769.089999999997</v>
      </c>
      <c r="S933" s="53">
        <f>S$14</f>
        <v>0.1</v>
      </c>
    </row>
    <row r="934" spans="1:19" ht="12.95" customHeight="1" x14ac:dyDescent="0.2">
      <c r="A934" s="4" t="s">
        <v>1177</v>
      </c>
      <c r="B934" s="12" t="s">
        <v>1142</v>
      </c>
      <c r="C934" s="11">
        <v>53995.358999999997</v>
      </c>
      <c r="D934" s="11">
        <v>2.0000000000000001E-4</v>
      </c>
      <c r="E934" s="109">
        <f t="shared" si="109"/>
        <v>1357.000002787343</v>
      </c>
      <c r="F934" s="109">
        <f t="shared" si="110"/>
        <v>1357</v>
      </c>
      <c r="G934" s="48">
        <f t="shared" si="112"/>
        <v>3.8099969970062375E-6</v>
      </c>
      <c r="K934" s="48">
        <f>G934</f>
        <v>3.8099969970062375E-6</v>
      </c>
      <c r="O934" s="48">
        <f t="shared" ca="1" si="108"/>
        <v>8.8970245368387782E-4</v>
      </c>
      <c r="Q934" s="100">
        <f t="shared" si="111"/>
        <v>38976.858999999997</v>
      </c>
      <c r="S934" s="53">
        <f>S$16</f>
        <v>1</v>
      </c>
    </row>
    <row r="935" spans="1:19" ht="12.95" customHeight="1" x14ac:dyDescent="0.2">
      <c r="A935" s="98" t="s">
        <v>838</v>
      </c>
      <c r="B935" s="99" t="s">
        <v>1142</v>
      </c>
      <c r="C935" s="98">
        <v>54059.602700000003</v>
      </c>
      <c r="D935" s="98" t="s">
        <v>1190</v>
      </c>
      <c r="E935" s="107">
        <f t="shared" si="109"/>
        <v>1403.9998502588007</v>
      </c>
      <c r="F935" s="109">
        <f t="shared" si="110"/>
        <v>1404</v>
      </c>
      <c r="G935" s="48">
        <f t="shared" si="112"/>
        <v>-2.0468000002438203E-4</v>
      </c>
      <c r="K935" s="48">
        <f>G935</f>
        <v>-2.0468000002438203E-4</v>
      </c>
      <c r="O935" s="48">
        <f t="shared" ca="1" si="108"/>
        <v>7.6934006416899247E-4</v>
      </c>
      <c r="Q935" s="100">
        <f t="shared" si="111"/>
        <v>39041.102700000003</v>
      </c>
      <c r="S935" s="53">
        <f>S$16</f>
        <v>1</v>
      </c>
    </row>
    <row r="936" spans="1:19" ht="12.95" customHeight="1" x14ac:dyDescent="0.2">
      <c r="A936" s="98" t="s">
        <v>838</v>
      </c>
      <c r="B936" s="99" t="s">
        <v>1142</v>
      </c>
      <c r="C936" s="98">
        <v>54059.602700000003</v>
      </c>
      <c r="D936" s="98" t="s">
        <v>1190</v>
      </c>
      <c r="E936" s="107">
        <f t="shared" si="109"/>
        <v>1403.9998502588007</v>
      </c>
      <c r="F936" s="109">
        <f t="shared" si="110"/>
        <v>1404</v>
      </c>
      <c r="G936" s="48">
        <f t="shared" si="112"/>
        <v>-2.0468000002438203E-4</v>
      </c>
      <c r="K936" s="48">
        <f>G936</f>
        <v>-2.0468000002438203E-4</v>
      </c>
      <c r="O936" s="48">
        <f t="shared" ca="1" si="108"/>
        <v>7.6934006416899247E-4</v>
      </c>
      <c r="Q936" s="100">
        <f t="shared" si="111"/>
        <v>39041.102700000003</v>
      </c>
      <c r="S936" s="53">
        <f>S$16</f>
        <v>1</v>
      </c>
    </row>
    <row r="937" spans="1:19" ht="12.95" customHeight="1" x14ac:dyDescent="0.2">
      <c r="A937" s="4" t="s">
        <v>1200</v>
      </c>
      <c r="B937" s="10" t="s">
        <v>1142</v>
      </c>
      <c r="C937" s="5">
        <v>54059.602700000003</v>
      </c>
      <c r="D937" s="5">
        <v>1E-4</v>
      </c>
      <c r="E937" s="107">
        <f t="shared" si="109"/>
        <v>1403.9998502588007</v>
      </c>
      <c r="F937" s="109">
        <f t="shared" si="110"/>
        <v>1404</v>
      </c>
      <c r="G937" s="48">
        <f t="shared" si="112"/>
        <v>-2.0468000002438203E-4</v>
      </c>
      <c r="K937" s="48">
        <f>G937</f>
        <v>-2.0468000002438203E-4</v>
      </c>
      <c r="O937" s="48">
        <f t="shared" ca="1" si="108"/>
        <v>7.6934006416899247E-4</v>
      </c>
      <c r="Q937" s="100">
        <f t="shared" si="111"/>
        <v>39041.102700000003</v>
      </c>
      <c r="S937" s="53">
        <f>S$16</f>
        <v>1</v>
      </c>
    </row>
    <row r="938" spans="1:19" ht="12.95" customHeight="1" x14ac:dyDescent="0.2">
      <c r="A938" s="4" t="s">
        <v>1200</v>
      </c>
      <c r="B938" s="10" t="s">
        <v>1142</v>
      </c>
      <c r="C938" s="5">
        <v>54059.602700000003</v>
      </c>
      <c r="D938" s="5">
        <v>1E-4</v>
      </c>
      <c r="E938" s="107">
        <f t="shared" si="109"/>
        <v>1403.9998502588007</v>
      </c>
      <c r="F938" s="109">
        <f t="shared" si="110"/>
        <v>1404</v>
      </c>
      <c r="G938" s="48">
        <f t="shared" si="112"/>
        <v>-2.0468000002438203E-4</v>
      </c>
      <c r="K938" s="48">
        <f>G938</f>
        <v>-2.0468000002438203E-4</v>
      </c>
      <c r="O938" s="48">
        <f t="shared" ca="1" si="108"/>
        <v>7.6934006416899247E-4</v>
      </c>
      <c r="Q938" s="100">
        <f t="shared" si="111"/>
        <v>39041.102700000003</v>
      </c>
      <c r="S938" s="53">
        <f>S$16</f>
        <v>1</v>
      </c>
    </row>
    <row r="939" spans="1:19" ht="12.95" customHeight="1" x14ac:dyDescent="0.2">
      <c r="A939" s="4" t="s">
        <v>1178</v>
      </c>
      <c r="B939" s="12" t="s">
        <v>1142</v>
      </c>
      <c r="C939" s="5">
        <v>54096.508999999998</v>
      </c>
      <c r="D939" s="5">
        <v>1E-3</v>
      </c>
      <c r="E939" s="109">
        <f t="shared" si="109"/>
        <v>1431.0000148000004</v>
      </c>
      <c r="F939" s="109">
        <f t="shared" si="110"/>
        <v>1431</v>
      </c>
      <c r="G939" s="48">
        <f t="shared" si="112"/>
        <v>2.0229999790899456E-5</v>
      </c>
      <c r="J939" s="48">
        <f>G939</f>
        <v>2.0229999790899456E-5</v>
      </c>
      <c r="O939" s="48">
        <f t="shared" ca="1" si="108"/>
        <v>7.0019571274554772E-4</v>
      </c>
      <c r="Q939" s="100">
        <f t="shared" si="111"/>
        <v>39078.008999999998</v>
      </c>
      <c r="S939" s="53">
        <f>S$15</f>
        <v>1</v>
      </c>
    </row>
    <row r="940" spans="1:19" ht="12.95" customHeight="1" x14ac:dyDescent="0.2">
      <c r="A940" s="98" t="s">
        <v>843</v>
      </c>
      <c r="B940" s="99" t="s">
        <v>1142</v>
      </c>
      <c r="C940" s="98">
        <v>54096.508999999998</v>
      </c>
      <c r="D940" s="98" t="s">
        <v>1190</v>
      </c>
      <c r="E940" s="107">
        <f t="shared" si="109"/>
        <v>1431.0000148000004</v>
      </c>
      <c r="F940" s="109">
        <f t="shared" si="110"/>
        <v>1431</v>
      </c>
      <c r="G940" s="48">
        <f t="shared" si="112"/>
        <v>2.0229999790899456E-5</v>
      </c>
      <c r="K940" s="48">
        <f t="shared" ref="K940:K961" si="113">G940</f>
        <v>2.0229999790899456E-5</v>
      </c>
      <c r="O940" s="48">
        <f t="shared" ca="1" si="108"/>
        <v>7.0019571274554772E-4</v>
      </c>
      <c r="Q940" s="100">
        <f t="shared" si="111"/>
        <v>39078.008999999998</v>
      </c>
      <c r="S940" s="53">
        <f t="shared" ref="S940:S961" si="114">S$16</f>
        <v>1</v>
      </c>
    </row>
    <row r="941" spans="1:19" ht="12.95" customHeight="1" x14ac:dyDescent="0.2">
      <c r="A941" s="4" t="s">
        <v>1180</v>
      </c>
      <c r="B941" s="10" t="s">
        <v>1142</v>
      </c>
      <c r="C941" s="5">
        <v>54174.42108</v>
      </c>
      <c r="D941" s="5">
        <v>2.0000000000000001E-4</v>
      </c>
      <c r="E941" s="109">
        <f t="shared" si="109"/>
        <v>1487.9994696287813</v>
      </c>
      <c r="F941" s="109">
        <f t="shared" si="110"/>
        <v>1488</v>
      </c>
      <c r="G941" s="48">
        <f t="shared" si="112"/>
        <v>-7.2496000211685896E-4</v>
      </c>
      <c r="K941" s="48">
        <f t="shared" si="113"/>
        <v>-7.2496000211685896E-4</v>
      </c>
      <c r="O941" s="48">
        <f t="shared" ca="1" si="108"/>
        <v>5.5422430418494229E-4</v>
      </c>
      <c r="Q941" s="100">
        <f t="shared" si="111"/>
        <v>39155.92108</v>
      </c>
      <c r="S941" s="53">
        <f t="shared" si="114"/>
        <v>1</v>
      </c>
    </row>
    <row r="942" spans="1:19" ht="12.95" customHeight="1" x14ac:dyDescent="0.2">
      <c r="A942" s="98" t="s">
        <v>1180</v>
      </c>
      <c r="B942" s="99" t="s">
        <v>1142</v>
      </c>
      <c r="C942" s="98">
        <v>54174.42108</v>
      </c>
      <c r="D942" s="98" t="s">
        <v>1190</v>
      </c>
      <c r="E942" s="107">
        <f t="shared" si="109"/>
        <v>1487.9994696287813</v>
      </c>
      <c r="F942" s="109">
        <f t="shared" si="110"/>
        <v>1488</v>
      </c>
      <c r="G942" s="48">
        <f t="shared" si="112"/>
        <v>-7.2496000211685896E-4</v>
      </c>
      <c r="K942" s="48">
        <f t="shared" si="113"/>
        <v>-7.2496000211685896E-4</v>
      </c>
      <c r="O942" s="48">
        <f t="shared" ca="1" si="108"/>
        <v>5.5422430418494229E-4</v>
      </c>
      <c r="Q942" s="100">
        <f t="shared" si="111"/>
        <v>39155.92108</v>
      </c>
      <c r="S942" s="53">
        <f t="shared" si="114"/>
        <v>1</v>
      </c>
    </row>
    <row r="943" spans="1:19" ht="12.95" customHeight="1" x14ac:dyDescent="0.2">
      <c r="A943" s="4" t="s">
        <v>1180</v>
      </c>
      <c r="B943" s="10" t="s">
        <v>1142</v>
      </c>
      <c r="C943" s="5">
        <v>54174.421179999998</v>
      </c>
      <c r="D943" s="5">
        <v>2.0000000000000001E-4</v>
      </c>
      <c r="E943" s="109">
        <f t="shared" si="109"/>
        <v>1487.9995427874665</v>
      </c>
      <c r="F943" s="109">
        <f t="shared" si="110"/>
        <v>1488</v>
      </c>
      <c r="G943" s="48">
        <f t="shared" si="112"/>
        <v>-6.2496000464307144E-4</v>
      </c>
      <c r="K943" s="48">
        <f t="shared" si="113"/>
        <v>-6.2496000464307144E-4</v>
      </c>
      <c r="O943" s="48">
        <f t="shared" ca="1" si="108"/>
        <v>5.5422430418494229E-4</v>
      </c>
      <c r="Q943" s="100">
        <f t="shared" si="111"/>
        <v>39155.921179999998</v>
      </c>
      <c r="S943" s="53">
        <f t="shared" si="114"/>
        <v>1</v>
      </c>
    </row>
    <row r="944" spans="1:19" ht="12.95" customHeight="1" x14ac:dyDescent="0.2">
      <c r="A944" s="98" t="s">
        <v>1180</v>
      </c>
      <c r="B944" s="99" t="s">
        <v>1142</v>
      </c>
      <c r="C944" s="98">
        <v>54174.421179999998</v>
      </c>
      <c r="D944" s="98" t="s">
        <v>1190</v>
      </c>
      <c r="E944" s="107">
        <f t="shared" si="109"/>
        <v>1487.9995427874665</v>
      </c>
      <c r="F944" s="109">
        <f t="shared" si="110"/>
        <v>1488</v>
      </c>
      <c r="G944" s="48">
        <f t="shared" si="112"/>
        <v>-6.2496000464307144E-4</v>
      </c>
      <c r="K944" s="48">
        <f t="shared" si="113"/>
        <v>-6.2496000464307144E-4</v>
      </c>
      <c r="O944" s="48">
        <f t="shared" ca="1" si="108"/>
        <v>5.5422430418494229E-4</v>
      </c>
      <c r="Q944" s="100">
        <f t="shared" si="111"/>
        <v>39155.921179999998</v>
      </c>
      <c r="S944" s="53">
        <f t="shared" si="114"/>
        <v>1</v>
      </c>
    </row>
    <row r="945" spans="1:19" ht="12.95" customHeight="1" x14ac:dyDescent="0.2">
      <c r="A945" s="4" t="s">
        <v>1180</v>
      </c>
      <c r="B945" s="10" t="s">
        <v>1142</v>
      </c>
      <c r="C945" s="5">
        <v>54185.357660000001</v>
      </c>
      <c r="D945" s="5">
        <v>2.9999999999999997E-4</v>
      </c>
      <c r="E945" s="107">
        <f t="shared" si="109"/>
        <v>1496.0005279716136</v>
      </c>
      <c r="F945" s="109">
        <f t="shared" si="110"/>
        <v>1496</v>
      </c>
      <c r="G945" s="48">
        <f t="shared" si="112"/>
        <v>7.2168000042438507E-4</v>
      </c>
      <c r="K945" s="48">
        <f t="shared" si="113"/>
        <v>7.2168000042438507E-4</v>
      </c>
      <c r="O945" s="48">
        <f t="shared" ca="1" si="108"/>
        <v>5.3373708894836587E-4</v>
      </c>
      <c r="Q945" s="100">
        <f t="shared" si="111"/>
        <v>39166.857660000001</v>
      </c>
      <c r="S945" s="53">
        <f t="shared" si="114"/>
        <v>1</v>
      </c>
    </row>
    <row r="946" spans="1:19" ht="12.95" customHeight="1" x14ac:dyDescent="0.2">
      <c r="A946" s="98" t="s">
        <v>1180</v>
      </c>
      <c r="B946" s="99" t="s">
        <v>1142</v>
      </c>
      <c r="C946" s="98">
        <v>54185.357660000001</v>
      </c>
      <c r="D946" s="98" t="s">
        <v>1190</v>
      </c>
      <c r="E946" s="107">
        <f t="shared" si="109"/>
        <v>1496.0005279716136</v>
      </c>
      <c r="F946" s="109">
        <f t="shared" si="110"/>
        <v>1496</v>
      </c>
      <c r="G946" s="48">
        <f t="shared" si="112"/>
        <v>7.2168000042438507E-4</v>
      </c>
      <c r="K946" s="48">
        <f t="shared" si="113"/>
        <v>7.2168000042438507E-4</v>
      </c>
      <c r="O946" s="48">
        <f t="shared" ca="1" si="108"/>
        <v>5.3373708894836587E-4</v>
      </c>
      <c r="Q946" s="100">
        <f t="shared" si="111"/>
        <v>39166.857660000001</v>
      </c>
      <c r="S946" s="53">
        <f t="shared" si="114"/>
        <v>1</v>
      </c>
    </row>
    <row r="947" spans="1:19" ht="12.95" customHeight="1" x14ac:dyDescent="0.2">
      <c r="A947" s="4" t="s">
        <v>1180</v>
      </c>
      <c r="B947" s="10" t="s">
        <v>1142</v>
      </c>
      <c r="C947" s="5">
        <v>54185.357759999999</v>
      </c>
      <c r="D947" s="5">
        <v>2.9999999999999997E-4</v>
      </c>
      <c r="E947" s="107">
        <f t="shared" si="109"/>
        <v>1496.0006011302987</v>
      </c>
      <c r="F947" s="109">
        <f t="shared" si="110"/>
        <v>1496</v>
      </c>
      <c r="G947" s="48">
        <f t="shared" si="112"/>
        <v>8.2167999789817259E-4</v>
      </c>
      <c r="K947" s="48">
        <f t="shared" si="113"/>
        <v>8.2167999789817259E-4</v>
      </c>
      <c r="O947" s="48">
        <f t="shared" ca="1" si="108"/>
        <v>5.3373708894836587E-4</v>
      </c>
      <c r="Q947" s="100">
        <f t="shared" si="111"/>
        <v>39166.857759999999</v>
      </c>
      <c r="S947" s="53">
        <f t="shared" si="114"/>
        <v>1</v>
      </c>
    </row>
    <row r="948" spans="1:19" ht="12.95" customHeight="1" x14ac:dyDescent="0.2">
      <c r="A948" s="98" t="s">
        <v>1180</v>
      </c>
      <c r="B948" s="99" t="s">
        <v>1142</v>
      </c>
      <c r="C948" s="98">
        <v>54185.357759999999</v>
      </c>
      <c r="D948" s="98" t="s">
        <v>1190</v>
      </c>
      <c r="E948" s="107">
        <f t="shared" si="109"/>
        <v>1496.0006011302987</v>
      </c>
      <c r="F948" s="109">
        <f t="shared" si="110"/>
        <v>1496</v>
      </c>
      <c r="G948" s="48">
        <f t="shared" si="112"/>
        <v>8.2167999789817259E-4</v>
      </c>
      <c r="K948" s="48">
        <f t="shared" si="113"/>
        <v>8.2167999789817259E-4</v>
      </c>
      <c r="O948" s="48">
        <f t="shared" ca="1" si="108"/>
        <v>5.3373708894836587E-4</v>
      </c>
      <c r="Q948" s="100">
        <f t="shared" si="111"/>
        <v>39166.857759999999</v>
      </c>
      <c r="S948" s="53">
        <f t="shared" si="114"/>
        <v>1</v>
      </c>
    </row>
    <row r="949" spans="1:19" ht="12.95" customHeight="1" x14ac:dyDescent="0.2">
      <c r="A949" s="4" t="s">
        <v>1180</v>
      </c>
      <c r="B949" s="10" t="s">
        <v>1142</v>
      </c>
      <c r="C949" s="5">
        <v>54185.357859999996</v>
      </c>
      <c r="D949" s="5">
        <v>2.9999999999999997E-4</v>
      </c>
      <c r="E949" s="107">
        <f t="shared" si="109"/>
        <v>1496.0006742889841</v>
      </c>
      <c r="F949" s="109">
        <f t="shared" si="110"/>
        <v>1496</v>
      </c>
      <c r="G949" s="48">
        <f t="shared" si="112"/>
        <v>9.216799953719601E-4</v>
      </c>
      <c r="K949" s="48">
        <f t="shared" si="113"/>
        <v>9.216799953719601E-4</v>
      </c>
      <c r="O949" s="48">
        <f t="shared" ca="1" si="108"/>
        <v>5.3373708894836587E-4</v>
      </c>
      <c r="Q949" s="100">
        <f t="shared" si="111"/>
        <v>39166.857859999996</v>
      </c>
      <c r="S949" s="53">
        <f t="shared" si="114"/>
        <v>1</v>
      </c>
    </row>
    <row r="950" spans="1:19" ht="12.95" customHeight="1" x14ac:dyDescent="0.2">
      <c r="A950" s="98" t="s">
        <v>1180</v>
      </c>
      <c r="B950" s="99" t="s">
        <v>1142</v>
      </c>
      <c r="C950" s="98">
        <v>54185.357859999996</v>
      </c>
      <c r="D950" s="98" t="s">
        <v>1190</v>
      </c>
      <c r="E950" s="107">
        <f t="shared" si="109"/>
        <v>1496.0006742889841</v>
      </c>
      <c r="F950" s="109">
        <f t="shared" si="110"/>
        <v>1496</v>
      </c>
      <c r="G950" s="48">
        <f t="shared" si="112"/>
        <v>9.216799953719601E-4</v>
      </c>
      <c r="K950" s="48">
        <f t="shared" si="113"/>
        <v>9.216799953719601E-4</v>
      </c>
      <c r="O950" s="48">
        <f t="shared" ca="1" si="108"/>
        <v>5.3373708894836587E-4</v>
      </c>
      <c r="Q950" s="100">
        <f t="shared" si="111"/>
        <v>39166.857859999996</v>
      </c>
      <c r="S950" s="53">
        <f t="shared" si="114"/>
        <v>1</v>
      </c>
    </row>
    <row r="951" spans="1:19" ht="12.95" customHeight="1" x14ac:dyDescent="0.2">
      <c r="A951" s="98" t="s">
        <v>859</v>
      </c>
      <c r="B951" s="99" t="s">
        <v>1142</v>
      </c>
      <c r="C951" s="98">
        <v>54372.620900000002</v>
      </c>
      <c r="D951" s="98" t="s">
        <v>1190</v>
      </c>
      <c r="E951" s="107">
        <f t="shared" si="109"/>
        <v>1632.9998557969125</v>
      </c>
      <c r="F951" s="109">
        <f t="shared" si="110"/>
        <v>1633</v>
      </c>
      <c r="G951" s="48">
        <f t="shared" si="112"/>
        <v>-1.971099991351366E-4</v>
      </c>
      <c r="K951" s="48">
        <f t="shared" si="113"/>
        <v>-1.971099991351366E-4</v>
      </c>
      <c r="O951" s="48">
        <f t="shared" ca="1" si="108"/>
        <v>1.8289352802199847E-4</v>
      </c>
      <c r="Q951" s="100">
        <f t="shared" si="111"/>
        <v>39354.120900000002</v>
      </c>
      <c r="S951" s="53">
        <f t="shared" si="114"/>
        <v>1</v>
      </c>
    </row>
    <row r="952" spans="1:19" ht="12.95" customHeight="1" x14ac:dyDescent="0.2">
      <c r="A952" s="4" t="s">
        <v>1198</v>
      </c>
      <c r="B952" s="10" t="s">
        <v>1142</v>
      </c>
      <c r="C952" s="5">
        <v>54372.620900000002</v>
      </c>
      <c r="D952" s="5">
        <v>2.0000000000000001E-4</v>
      </c>
      <c r="E952" s="107">
        <f t="shared" si="109"/>
        <v>1632.9998557969125</v>
      </c>
      <c r="F952" s="109">
        <f t="shared" si="110"/>
        <v>1633</v>
      </c>
      <c r="G952" s="48">
        <f t="shared" si="112"/>
        <v>-1.971099991351366E-4</v>
      </c>
      <c r="K952" s="48">
        <f t="shared" si="113"/>
        <v>-1.971099991351366E-4</v>
      </c>
      <c r="O952" s="48">
        <f t="shared" ca="1" si="108"/>
        <v>1.8289352802199847E-4</v>
      </c>
      <c r="Q952" s="100">
        <f t="shared" si="111"/>
        <v>39354.120900000002</v>
      </c>
      <c r="S952" s="53">
        <f t="shared" si="114"/>
        <v>1</v>
      </c>
    </row>
    <row r="953" spans="1:19" ht="12.95" customHeight="1" x14ac:dyDescent="0.2">
      <c r="A953" s="98" t="s">
        <v>859</v>
      </c>
      <c r="B953" s="99" t="s">
        <v>1142</v>
      </c>
      <c r="C953" s="98">
        <v>54391.7572</v>
      </c>
      <c r="D953" s="98" t="s">
        <v>1190</v>
      </c>
      <c r="E953" s="107">
        <f t="shared" si="109"/>
        <v>1646.9997216385107</v>
      </c>
      <c r="F953" s="109">
        <f t="shared" si="110"/>
        <v>1647</v>
      </c>
      <c r="G953" s="48">
        <f t="shared" si="112"/>
        <v>-3.8049000431783497E-4</v>
      </c>
      <c r="K953" s="48">
        <f t="shared" si="113"/>
        <v>-3.8049000431783497E-4</v>
      </c>
      <c r="O953" s="48">
        <f t="shared" ca="1" si="108"/>
        <v>1.4704090135799017E-4</v>
      </c>
      <c r="Q953" s="100">
        <f t="shared" si="111"/>
        <v>39373.2572</v>
      </c>
      <c r="S953" s="53">
        <f t="shared" si="114"/>
        <v>1</v>
      </c>
    </row>
    <row r="954" spans="1:19" ht="12.95" customHeight="1" x14ac:dyDescent="0.2">
      <c r="A954" s="4" t="s">
        <v>1198</v>
      </c>
      <c r="B954" s="10" t="s">
        <v>1142</v>
      </c>
      <c r="C954" s="5">
        <v>54391.7572</v>
      </c>
      <c r="D954" s="5">
        <v>2.0000000000000001E-4</v>
      </c>
      <c r="E954" s="107">
        <f t="shared" si="109"/>
        <v>1646.9997216385107</v>
      </c>
      <c r="F954" s="109">
        <f t="shared" si="110"/>
        <v>1647</v>
      </c>
      <c r="G954" s="48">
        <f t="shared" si="112"/>
        <v>-3.8049000431783497E-4</v>
      </c>
      <c r="K954" s="48">
        <f t="shared" si="113"/>
        <v>-3.8049000431783497E-4</v>
      </c>
      <c r="O954" s="48">
        <f t="shared" ca="1" si="108"/>
        <v>1.4704090135799017E-4</v>
      </c>
      <c r="Q954" s="100">
        <f t="shared" si="111"/>
        <v>39373.2572</v>
      </c>
      <c r="S954" s="53">
        <f t="shared" si="114"/>
        <v>1</v>
      </c>
    </row>
    <row r="955" spans="1:19" ht="12.95" customHeight="1" x14ac:dyDescent="0.2">
      <c r="A955" s="5" t="s">
        <v>1185</v>
      </c>
      <c r="B955" s="10" t="s">
        <v>1142</v>
      </c>
      <c r="C955" s="5">
        <v>54506.576800000003</v>
      </c>
      <c r="D955" s="5">
        <v>4.0000000000000002E-4</v>
      </c>
      <c r="E955" s="107">
        <f t="shared" si="109"/>
        <v>1731.0002335444781</v>
      </c>
      <c r="F955" s="109">
        <f t="shared" si="110"/>
        <v>1731</v>
      </c>
      <c r="G955" s="48">
        <f t="shared" si="112"/>
        <v>3.1922999914968386E-4</v>
      </c>
      <c r="K955" s="48">
        <f t="shared" si="113"/>
        <v>3.1922999914968386E-4</v>
      </c>
      <c r="O955" s="48">
        <f t="shared" ca="1" si="108"/>
        <v>-6.8074858626060442E-5</v>
      </c>
      <c r="Q955" s="100">
        <f t="shared" si="111"/>
        <v>39488.076800000003</v>
      </c>
      <c r="S955" s="53">
        <f t="shared" si="114"/>
        <v>1</v>
      </c>
    </row>
    <row r="956" spans="1:19" ht="12.95" customHeight="1" x14ac:dyDescent="0.2">
      <c r="A956" s="98" t="s">
        <v>871</v>
      </c>
      <c r="B956" s="99" t="s">
        <v>1142</v>
      </c>
      <c r="C956" s="98">
        <v>54562.619400000003</v>
      </c>
      <c r="D956" s="98" t="s">
        <v>1190</v>
      </c>
      <c r="E956" s="107">
        <f t="shared" si="109"/>
        <v>1772.0002639272811</v>
      </c>
      <c r="F956" s="109">
        <f t="shared" si="110"/>
        <v>1772</v>
      </c>
      <c r="G956" s="48">
        <f t="shared" si="112"/>
        <v>3.6076000105822459E-4</v>
      </c>
      <c r="K956" s="48">
        <f t="shared" si="113"/>
        <v>3.6076000105822459E-4</v>
      </c>
      <c r="O956" s="48">
        <f t="shared" ca="1" si="108"/>
        <v>-1.7307183671351391E-4</v>
      </c>
      <c r="Q956" s="100">
        <f t="shared" si="111"/>
        <v>39544.119400000003</v>
      </c>
      <c r="S956" s="53">
        <f t="shared" si="114"/>
        <v>1</v>
      </c>
    </row>
    <row r="957" spans="1:19" ht="12.95" customHeight="1" x14ac:dyDescent="0.2">
      <c r="A957" s="4" t="s">
        <v>1196</v>
      </c>
      <c r="B957" s="10" t="s">
        <v>1142</v>
      </c>
      <c r="C957" s="5">
        <v>54562.619400000003</v>
      </c>
      <c r="D957" s="5">
        <v>1E-4</v>
      </c>
      <c r="E957" s="107">
        <f t="shared" si="109"/>
        <v>1772.0002639272811</v>
      </c>
      <c r="F957" s="109">
        <f t="shared" si="110"/>
        <v>1772</v>
      </c>
      <c r="G957" s="48">
        <f t="shared" si="112"/>
        <v>3.6076000105822459E-4</v>
      </c>
      <c r="K957" s="48">
        <f t="shared" si="113"/>
        <v>3.6076000105822459E-4</v>
      </c>
      <c r="O957" s="48">
        <f t="shared" ref="O957:O1020" ca="1" si="115">+C$11+C$12*F957</f>
        <v>-1.7307183671351391E-4</v>
      </c>
      <c r="Q957" s="100">
        <f t="shared" si="111"/>
        <v>39544.119400000003</v>
      </c>
      <c r="S957" s="53">
        <f t="shared" si="114"/>
        <v>1</v>
      </c>
    </row>
    <row r="958" spans="1:19" ht="12.95" customHeight="1" x14ac:dyDescent="0.2">
      <c r="A958" s="98" t="s">
        <v>871</v>
      </c>
      <c r="B958" s="99" t="s">
        <v>1142</v>
      </c>
      <c r="C958" s="98">
        <v>54652.8344</v>
      </c>
      <c r="D958" s="98" t="s">
        <v>1190</v>
      </c>
      <c r="E958" s="107">
        <f t="shared" si="109"/>
        <v>1838.0003735043601</v>
      </c>
      <c r="F958" s="109">
        <f t="shared" si="110"/>
        <v>1838</v>
      </c>
      <c r="G958" s="48">
        <f t="shared" si="112"/>
        <v>5.1053999777650461E-4</v>
      </c>
      <c r="K958" s="48">
        <f t="shared" si="113"/>
        <v>5.1053999777650461E-4</v>
      </c>
      <c r="O958" s="48">
        <f t="shared" ca="1" si="115"/>
        <v>-3.4209136241526716E-4</v>
      </c>
      <c r="Q958" s="100">
        <f t="shared" si="111"/>
        <v>39634.3344</v>
      </c>
      <c r="S958" s="53">
        <f t="shared" si="114"/>
        <v>1</v>
      </c>
    </row>
    <row r="959" spans="1:19" ht="12.95" customHeight="1" x14ac:dyDescent="0.2">
      <c r="A959" s="4" t="s">
        <v>1196</v>
      </c>
      <c r="B959" s="10" t="s">
        <v>1142</v>
      </c>
      <c r="C959" s="5">
        <v>54652.8344</v>
      </c>
      <c r="D959" s="5">
        <v>2.9999999999999997E-4</v>
      </c>
      <c r="E959" s="107">
        <f t="shared" si="109"/>
        <v>1838.0003735043601</v>
      </c>
      <c r="F959" s="109">
        <f t="shared" si="110"/>
        <v>1838</v>
      </c>
      <c r="G959" s="48">
        <f t="shared" si="112"/>
        <v>5.1053999777650461E-4</v>
      </c>
      <c r="K959" s="48">
        <f t="shared" si="113"/>
        <v>5.1053999777650461E-4</v>
      </c>
      <c r="O959" s="48">
        <f t="shared" ca="1" si="115"/>
        <v>-3.4209136241526716E-4</v>
      </c>
      <c r="Q959" s="100">
        <f t="shared" si="111"/>
        <v>39634.3344</v>
      </c>
      <c r="S959" s="53">
        <f t="shared" si="114"/>
        <v>1</v>
      </c>
    </row>
    <row r="960" spans="1:19" ht="12.95" customHeight="1" x14ac:dyDescent="0.2">
      <c r="A960" s="98" t="s">
        <v>871</v>
      </c>
      <c r="B960" s="99" t="s">
        <v>1142</v>
      </c>
      <c r="C960" s="98">
        <v>54708.877200000003</v>
      </c>
      <c r="D960" s="98" t="s">
        <v>1190</v>
      </c>
      <c r="E960" s="107">
        <f t="shared" si="109"/>
        <v>1879.0005502045394</v>
      </c>
      <c r="F960" s="109">
        <f t="shared" si="110"/>
        <v>1879</v>
      </c>
      <c r="G960" s="48">
        <f t="shared" si="112"/>
        <v>7.5207000190857798E-4</v>
      </c>
      <c r="K960" s="48">
        <f t="shared" si="113"/>
        <v>7.5207000190857798E-4</v>
      </c>
      <c r="O960" s="48">
        <f t="shared" ca="1" si="115"/>
        <v>-4.4708834050272064E-4</v>
      </c>
      <c r="Q960" s="100">
        <f t="shared" si="111"/>
        <v>39690.377200000003</v>
      </c>
      <c r="S960" s="53">
        <f t="shared" si="114"/>
        <v>1</v>
      </c>
    </row>
    <row r="961" spans="1:19" ht="12.95" customHeight="1" x14ac:dyDescent="0.2">
      <c r="A961" s="4" t="s">
        <v>1196</v>
      </c>
      <c r="B961" s="10" t="s">
        <v>1142</v>
      </c>
      <c r="C961" s="5">
        <v>54708.877200000003</v>
      </c>
      <c r="D961" s="5">
        <v>1E-4</v>
      </c>
      <c r="E961" s="107">
        <f t="shared" si="109"/>
        <v>1879.0005502045394</v>
      </c>
      <c r="F961" s="109">
        <f t="shared" si="110"/>
        <v>1879</v>
      </c>
      <c r="G961" s="48">
        <f t="shared" si="112"/>
        <v>7.5207000190857798E-4</v>
      </c>
      <c r="K961" s="48">
        <f t="shared" si="113"/>
        <v>7.5207000190857798E-4</v>
      </c>
      <c r="O961" s="48">
        <f t="shared" ca="1" si="115"/>
        <v>-4.4708834050272064E-4</v>
      </c>
      <c r="Q961" s="100">
        <f t="shared" si="111"/>
        <v>39690.377200000003</v>
      </c>
      <c r="S961" s="53">
        <f t="shared" si="114"/>
        <v>1</v>
      </c>
    </row>
    <row r="962" spans="1:19" ht="12.95" customHeight="1" x14ac:dyDescent="0.2">
      <c r="A962" s="98" t="s">
        <v>1183</v>
      </c>
      <c r="B962" s="99" t="s">
        <v>1169</v>
      </c>
      <c r="C962" s="98">
        <v>54753.293899999997</v>
      </c>
      <c r="D962" s="98" t="s">
        <v>1190</v>
      </c>
      <c r="E962" s="107">
        <f t="shared" si="109"/>
        <v>1911.495224782514</v>
      </c>
      <c r="F962" s="109">
        <f t="shared" si="110"/>
        <v>1911.5</v>
      </c>
      <c r="G962" s="48">
        <f t="shared" si="112"/>
        <v>-6.5272050051135011E-3</v>
      </c>
      <c r="I962" s="48">
        <f>G962</f>
        <v>-6.5272050051135011E-3</v>
      </c>
      <c r="O962" s="48">
        <f t="shared" ca="1" si="115"/>
        <v>-5.3031765240131156E-4</v>
      </c>
      <c r="Q962" s="100">
        <f t="shared" si="111"/>
        <v>39734.793899999997</v>
      </c>
      <c r="S962" s="53">
        <f>S$14</f>
        <v>0.1</v>
      </c>
    </row>
    <row r="963" spans="1:19" ht="12.95" customHeight="1" x14ac:dyDescent="0.2">
      <c r="A963" s="4" t="s">
        <v>1183</v>
      </c>
      <c r="B963" s="10" t="s">
        <v>1169</v>
      </c>
      <c r="C963" s="5">
        <v>54753.293989999998</v>
      </c>
      <c r="D963" s="5">
        <v>4.0000000000000002E-4</v>
      </c>
      <c r="E963" s="107">
        <f t="shared" si="109"/>
        <v>1911.4952906253334</v>
      </c>
      <c r="F963" s="109">
        <f t="shared" si="110"/>
        <v>1911.5</v>
      </c>
      <c r="G963" s="48">
        <f t="shared" si="112"/>
        <v>-6.4372050037491135E-3</v>
      </c>
      <c r="K963" s="48">
        <f>G963</f>
        <v>-6.4372050037491135E-3</v>
      </c>
      <c r="O963" s="48">
        <f t="shared" ca="1" si="115"/>
        <v>-5.3031765240131156E-4</v>
      </c>
      <c r="Q963" s="100">
        <f t="shared" si="111"/>
        <v>39734.793989999998</v>
      </c>
      <c r="S963" s="53">
        <f>S$16</f>
        <v>1</v>
      </c>
    </row>
    <row r="964" spans="1:19" ht="12.95" customHeight="1" x14ac:dyDescent="0.2">
      <c r="A964" s="98" t="s">
        <v>886</v>
      </c>
      <c r="B964" s="99" t="s">
        <v>1142</v>
      </c>
      <c r="C964" s="98">
        <v>54781.322099999998</v>
      </c>
      <c r="D964" s="98" t="s">
        <v>1190</v>
      </c>
      <c r="E964" s="107">
        <f t="shared" si="109"/>
        <v>1932.0002879233266</v>
      </c>
      <c r="F964" s="109">
        <f t="shared" si="110"/>
        <v>1932</v>
      </c>
      <c r="G964" s="48">
        <f t="shared" si="112"/>
        <v>3.9355999615509063E-4</v>
      </c>
      <c r="K964" s="48">
        <f>G964</f>
        <v>3.9355999615509063E-4</v>
      </c>
      <c r="O964" s="48">
        <f t="shared" ca="1" si="115"/>
        <v>-5.8281614144503786E-4</v>
      </c>
      <c r="Q964" s="100">
        <f t="shared" si="111"/>
        <v>39762.822099999998</v>
      </c>
      <c r="S964" s="53">
        <f>S$16</f>
        <v>1</v>
      </c>
    </row>
    <row r="965" spans="1:19" ht="12.95" customHeight="1" x14ac:dyDescent="0.2">
      <c r="A965" s="4" t="s">
        <v>1197</v>
      </c>
      <c r="B965" s="10" t="s">
        <v>1142</v>
      </c>
      <c r="C965" s="5">
        <v>54781.322099999998</v>
      </c>
      <c r="D965" s="5">
        <v>2.0000000000000001E-4</v>
      </c>
      <c r="E965" s="107">
        <f t="shared" si="109"/>
        <v>1932.0002879233266</v>
      </c>
      <c r="F965" s="109">
        <f t="shared" si="110"/>
        <v>1932</v>
      </c>
      <c r="G965" s="48">
        <f t="shared" si="112"/>
        <v>3.9355999615509063E-4</v>
      </c>
      <c r="K965" s="48">
        <f>G965</f>
        <v>3.9355999615509063E-4</v>
      </c>
      <c r="O965" s="48">
        <f t="shared" ca="1" si="115"/>
        <v>-5.8281614144503786E-4</v>
      </c>
      <c r="Q965" s="100">
        <f t="shared" si="111"/>
        <v>39762.822099999998</v>
      </c>
      <c r="S965" s="53">
        <f>S$16</f>
        <v>1</v>
      </c>
    </row>
    <row r="966" spans="1:19" ht="12.95" customHeight="1" x14ac:dyDescent="0.2">
      <c r="A966" s="98" t="s">
        <v>890</v>
      </c>
      <c r="B966" s="99" t="s">
        <v>1142</v>
      </c>
      <c r="C966" s="98">
        <v>54831.892999999996</v>
      </c>
      <c r="D966" s="98" t="s">
        <v>1190</v>
      </c>
      <c r="E966" s="107">
        <f t="shared" si="109"/>
        <v>1968.9972944234823</v>
      </c>
      <c r="F966" s="109">
        <f t="shared" si="110"/>
        <v>1969</v>
      </c>
      <c r="G966" s="48">
        <f t="shared" si="112"/>
        <v>-3.6982300080126151E-3</v>
      </c>
      <c r="I966" s="48">
        <f>G966</f>
        <v>-3.6982300080126151E-3</v>
      </c>
      <c r="O966" s="48">
        <f t="shared" ca="1" si="115"/>
        <v>-6.7756951191420313E-4</v>
      </c>
      <c r="Q966" s="100">
        <f t="shared" si="111"/>
        <v>39813.392999999996</v>
      </c>
      <c r="S966" s="53">
        <f>S$14</f>
        <v>0.1</v>
      </c>
    </row>
    <row r="967" spans="1:19" ht="12.95" customHeight="1" x14ac:dyDescent="0.2">
      <c r="A967" s="98" t="s">
        <v>893</v>
      </c>
      <c r="B967" s="99" t="s">
        <v>1142</v>
      </c>
      <c r="C967" s="98">
        <v>54845.565199999997</v>
      </c>
      <c r="D967" s="98" t="s">
        <v>1190</v>
      </c>
      <c r="E967" s="107">
        <f t="shared" si="109"/>
        <v>1978.9996964426568</v>
      </c>
      <c r="F967" s="109">
        <f t="shared" si="110"/>
        <v>1979</v>
      </c>
      <c r="G967" s="48">
        <f t="shared" si="112"/>
        <v>-4.1493000753689557E-4</v>
      </c>
      <c r="K967" s="48">
        <f t="shared" ref="K967:K977" si="116">G967</f>
        <v>-4.1493000753689557E-4</v>
      </c>
      <c r="O967" s="48">
        <f t="shared" ca="1" si="115"/>
        <v>-7.0317853095992321E-4</v>
      </c>
      <c r="Q967" s="100">
        <f t="shared" si="111"/>
        <v>39827.065199999997</v>
      </c>
      <c r="S967" s="53">
        <f t="shared" ref="S967:S977" si="117">S$16</f>
        <v>1</v>
      </c>
    </row>
    <row r="968" spans="1:19" ht="12.95" customHeight="1" x14ac:dyDescent="0.2">
      <c r="A968" s="4" t="s">
        <v>1195</v>
      </c>
      <c r="B968" s="10" t="s">
        <v>1142</v>
      </c>
      <c r="C968" s="5">
        <v>54845.565199999997</v>
      </c>
      <c r="D968" s="5">
        <v>1E-4</v>
      </c>
      <c r="E968" s="107">
        <f t="shared" si="109"/>
        <v>1978.9996964426568</v>
      </c>
      <c r="F968" s="109">
        <f t="shared" si="110"/>
        <v>1979</v>
      </c>
      <c r="G968" s="48">
        <f t="shared" si="112"/>
        <v>-4.1493000753689557E-4</v>
      </c>
      <c r="K968" s="48">
        <f t="shared" si="116"/>
        <v>-4.1493000753689557E-4</v>
      </c>
      <c r="O968" s="48">
        <f t="shared" ca="1" si="115"/>
        <v>-7.0317853095992321E-4</v>
      </c>
      <c r="Q968" s="100">
        <f t="shared" si="111"/>
        <v>39827.065199999997</v>
      </c>
      <c r="S968" s="53">
        <f t="shared" si="117"/>
        <v>1</v>
      </c>
    </row>
    <row r="969" spans="1:19" ht="12.95" customHeight="1" x14ac:dyDescent="0.2">
      <c r="A969" s="11" t="s">
        <v>1182</v>
      </c>
      <c r="B969" s="12" t="s">
        <v>1142</v>
      </c>
      <c r="C969" s="11">
        <v>54930.313099999999</v>
      </c>
      <c r="D969" s="11">
        <v>1E-4</v>
      </c>
      <c r="E969" s="107">
        <f t="shared" si="109"/>
        <v>2041.0001474367009</v>
      </c>
      <c r="F969" s="109">
        <f t="shared" si="110"/>
        <v>2041</v>
      </c>
      <c r="G969" s="48">
        <f t="shared" si="112"/>
        <v>2.0152999786660075E-4</v>
      </c>
      <c r="K969" s="48">
        <f t="shared" si="116"/>
        <v>2.0152999786660075E-4</v>
      </c>
      <c r="O969" s="48">
        <f t="shared" ca="1" si="115"/>
        <v>-8.6195444904338912E-4</v>
      </c>
      <c r="Q969" s="100">
        <f t="shared" si="111"/>
        <v>39911.813099999999</v>
      </c>
      <c r="S969" s="53">
        <f t="shared" si="117"/>
        <v>1</v>
      </c>
    </row>
    <row r="970" spans="1:19" ht="12.95" customHeight="1" x14ac:dyDescent="0.2">
      <c r="A970" s="98" t="s">
        <v>901</v>
      </c>
      <c r="B970" s="99" t="s">
        <v>1142</v>
      </c>
      <c r="C970" s="98">
        <v>55114.843000000001</v>
      </c>
      <c r="D970" s="98" t="s">
        <v>1190</v>
      </c>
      <c r="E970" s="107">
        <f t="shared" si="109"/>
        <v>2175.9997996037241</v>
      </c>
      <c r="F970" s="109">
        <f t="shared" si="110"/>
        <v>2176</v>
      </c>
      <c r="G970" s="48">
        <f t="shared" si="112"/>
        <v>-2.7391999901738018E-4</v>
      </c>
      <c r="K970" s="48">
        <f t="shared" si="116"/>
        <v>-2.7391999901738018E-4</v>
      </c>
      <c r="O970" s="48">
        <f t="shared" ca="1" si="115"/>
        <v>-1.2076762061606124E-3</v>
      </c>
      <c r="Q970" s="100">
        <f t="shared" si="111"/>
        <v>40096.343000000001</v>
      </c>
      <c r="S970" s="53">
        <f t="shared" si="117"/>
        <v>1</v>
      </c>
    </row>
    <row r="971" spans="1:19" ht="12.95" customHeight="1" x14ac:dyDescent="0.2">
      <c r="A971" s="4" t="s">
        <v>1194</v>
      </c>
      <c r="B971" s="10" t="s">
        <v>1142</v>
      </c>
      <c r="C971" s="5">
        <v>55114.843000000001</v>
      </c>
      <c r="D971" s="5">
        <v>1E-4</v>
      </c>
      <c r="E971" s="107">
        <f t="shared" si="109"/>
        <v>2175.9997996037241</v>
      </c>
      <c r="F971" s="109">
        <f t="shared" si="110"/>
        <v>2176</v>
      </c>
      <c r="G971" s="48">
        <f t="shared" si="112"/>
        <v>-2.7391999901738018E-4</v>
      </c>
      <c r="K971" s="48">
        <f t="shared" si="116"/>
        <v>-2.7391999901738018E-4</v>
      </c>
      <c r="O971" s="48">
        <f t="shared" ca="1" si="115"/>
        <v>-1.2076762061606124E-3</v>
      </c>
      <c r="Q971" s="100">
        <f t="shared" si="111"/>
        <v>40096.343000000001</v>
      </c>
      <c r="S971" s="53">
        <f t="shared" si="117"/>
        <v>1</v>
      </c>
    </row>
    <row r="972" spans="1:19" ht="12.95" customHeight="1" x14ac:dyDescent="0.2">
      <c r="A972" s="5" t="s">
        <v>1184</v>
      </c>
      <c r="B972" s="10" t="s">
        <v>1169</v>
      </c>
      <c r="C972" s="5">
        <v>55148.337099999997</v>
      </c>
      <c r="D972" s="5">
        <v>1.1999999999999999E-3</v>
      </c>
      <c r="E972" s="107">
        <f t="shared" si="109"/>
        <v>2200.503643423327</v>
      </c>
      <c r="F972" s="109">
        <f t="shared" si="110"/>
        <v>2200.5</v>
      </c>
      <c r="G972" s="48">
        <f t="shared" si="112"/>
        <v>4.9801649947767146E-3</v>
      </c>
      <c r="K972" s="48">
        <f t="shared" si="116"/>
        <v>4.9801649947767146E-3</v>
      </c>
      <c r="O972" s="48">
        <f t="shared" ca="1" si="115"/>
        <v>-1.2704183028226278E-3</v>
      </c>
      <c r="Q972" s="100">
        <f t="shared" si="111"/>
        <v>40129.837099999997</v>
      </c>
      <c r="S972" s="53">
        <f t="shared" si="117"/>
        <v>1</v>
      </c>
    </row>
    <row r="973" spans="1:19" ht="12.95" customHeight="1" x14ac:dyDescent="0.2">
      <c r="A973" s="98" t="s">
        <v>1184</v>
      </c>
      <c r="B973" s="99" t="s">
        <v>1169</v>
      </c>
      <c r="C973" s="98">
        <v>55148.337099999997</v>
      </c>
      <c r="D973" s="98" t="s">
        <v>1190</v>
      </c>
      <c r="E973" s="107">
        <f t="shared" si="109"/>
        <v>2200.503643423327</v>
      </c>
      <c r="F973" s="109">
        <f t="shared" si="110"/>
        <v>2200.5</v>
      </c>
      <c r="G973" s="48">
        <f t="shared" si="112"/>
        <v>4.9801649947767146E-3</v>
      </c>
      <c r="K973" s="48">
        <f t="shared" si="116"/>
        <v>4.9801649947767146E-3</v>
      </c>
      <c r="O973" s="48">
        <f t="shared" ca="1" si="115"/>
        <v>-1.2704183028226278E-3</v>
      </c>
      <c r="Q973" s="100">
        <f t="shared" si="111"/>
        <v>40129.837099999997</v>
      </c>
      <c r="S973" s="53">
        <f t="shared" si="117"/>
        <v>1</v>
      </c>
    </row>
    <row r="974" spans="1:19" ht="12.95" customHeight="1" x14ac:dyDescent="0.2">
      <c r="A974" s="5" t="s">
        <v>1184</v>
      </c>
      <c r="B974" s="10" t="s">
        <v>1142</v>
      </c>
      <c r="C974" s="5">
        <v>55157.216699999997</v>
      </c>
      <c r="D974" s="5">
        <v>2.0000000000000001E-4</v>
      </c>
      <c r="E974" s="107">
        <f t="shared" si="109"/>
        <v>2206.9998422040248</v>
      </c>
      <c r="F974" s="109">
        <f t="shared" si="110"/>
        <v>2207</v>
      </c>
      <c r="G974" s="48">
        <f t="shared" si="112"/>
        <v>-2.1569000091403723E-4</v>
      </c>
      <c r="K974" s="48">
        <f t="shared" si="116"/>
        <v>-2.1569000091403723E-4</v>
      </c>
      <c r="O974" s="48">
        <f t="shared" ca="1" si="115"/>
        <v>-1.2870641652023458E-3</v>
      </c>
      <c r="Q974" s="100">
        <f t="shared" si="111"/>
        <v>40138.716699999997</v>
      </c>
      <c r="S974" s="53">
        <f t="shared" si="117"/>
        <v>1</v>
      </c>
    </row>
    <row r="975" spans="1:19" ht="12.95" customHeight="1" x14ac:dyDescent="0.2">
      <c r="A975" s="98" t="s">
        <v>1184</v>
      </c>
      <c r="B975" s="99" t="s">
        <v>1142</v>
      </c>
      <c r="C975" s="98">
        <v>55157.216699999997</v>
      </c>
      <c r="D975" s="98" t="s">
        <v>1190</v>
      </c>
      <c r="E975" s="107">
        <f t="shared" si="109"/>
        <v>2206.9998422040248</v>
      </c>
      <c r="F975" s="109">
        <f t="shared" si="110"/>
        <v>2207</v>
      </c>
      <c r="G975" s="48">
        <f t="shared" si="112"/>
        <v>-2.1569000091403723E-4</v>
      </c>
      <c r="K975" s="48">
        <f t="shared" si="116"/>
        <v>-2.1569000091403723E-4</v>
      </c>
      <c r="O975" s="48">
        <f t="shared" ca="1" si="115"/>
        <v>-1.2870641652023458E-3</v>
      </c>
      <c r="Q975" s="100">
        <f t="shared" si="111"/>
        <v>40138.716699999997</v>
      </c>
      <c r="S975" s="53">
        <f t="shared" si="117"/>
        <v>1</v>
      </c>
    </row>
    <row r="976" spans="1:19" ht="12.95" customHeight="1" x14ac:dyDescent="0.2">
      <c r="A976" s="98" t="s">
        <v>901</v>
      </c>
      <c r="B976" s="99" t="s">
        <v>1142</v>
      </c>
      <c r="C976" s="98">
        <v>55199.590100000001</v>
      </c>
      <c r="D976" s="98" t="s">
        <v>1190</v>
      </c>
      <c r="E976" s="107">
        <f t="shared" si="109"/>
        <v>2237.9996653282701</v>
      </c>
      <c r="F976" s="109">
        <f t="shared" si="110"/>
        <v>2238</v>
      </c>
      <c r="G976" s="48">
        <f t="shared" si="112"/>
        <v>-4.5746000250801444E-4</v>
      </c>
      <c r="K976" s="48">
        <f t="shared" si="116"/>
        <v>-4.5746000250801444E-4</v>
      </c>
      <c r="O976" s="48">
        <f t="shared" ca="1" si="115"/>
        <v>-1.3664521242440783E-3</v>
      </c>
      <c r="Q976" s="100">
        <f t="shared" si="111"/>
        <v>40181.090100000001</v>
      </c>
      <c r="S976" s="53">
        <f t="shared" si="117"/>
        <v>1</v>
      </c>
    </row>
    <row r="977" spans="1:21" ht="12.95" customHeight="1" x14ac:dyDescent="0.2">
      <c r="A977" s="4" t="s">
        <v>1194</v>
      </c>
      <c r="B977" s="10" t="s">
        <v>1142</v>
      </c>
      <c r="C977" s="5">
        <v>55199.590100000001</v>
      </c>
      <c r="D977" s="5">
        <v>1E-4</v>
      </c>
      <c r="E977" s="107">
        <f t="shared" si="109"/>
        <v>2237.9996653282701</v>
      </c>
      <c r="F977" s="109">
        <f t="shared" si="110"/>
        <v>2238</v>
      </c>
      <c r="G977" s="48">
        <f t="shared" si="112"/>
        <v>-4.5746000250801444E-4</v>
      </c>
      <c r="K977" s="48">
        <f t="shared" si="116"/>
        <v>-4.5746000250801444E-4</v>
      </c>
      <c r="O977" s="48">
        <f t="shared" ca="1" si="115"/>
        <v>-1.3664521242440783E-3</v>
      </c>
      <c r="Q977" s="100">
        <f t="shared" si="111"/>
        <v>40181.090100000001</v>
      </c>
      <c r="S977" s="53">
        <f t="shared" si="117"/>
        <v>1</v>
      </c>
    </row>
    <row r="978" spans="1:21" ht="12.95" customHeight="1" x14ac:dyDescent="0.2">
      <c r="A978" s="4" t="s">
        <v>1201</v>
      </c>
      <c r="B978" s="10" t="s">
        <v>1142</v>
      </c>
      <c r="C978" s="5">
        <v>55463.399400000002</v>
      </c>
      <c r="D978" s="5">
        <v>3.5000000000000001E-3</v>
      </c>
      <c r="E978" s="107">
        <f t="shared" si="109"/>
        <v>2430.9990856846771</v>
      </c>
      <c r="F978" s="109">
        <f t="shared" si="110"/>
        <v>2431</v>
      </c>
      <c r="G978" s="48">
        <f t="shared" si="112"/>
        <v>-1.2497700008680113E-3</v>
      </c>
      <c r="J978" s="48">
        <f>G978</f>
        <v>-1.2497700008680113E-3</v>
      </c>
      <c r="O978" s="48">
        <f t="shared" ca="1" si="115"/>
        <v>-1.8607061918264802E-3</v>
      </c>
      <c r="Q978" s="100">
        <f t="shared" si="111"/>
        <v>40444.899400000002</v>
      </c>
      <c r="S978" s="53">
        <f>S$15</f>
        <v>1</v>
      </c>
    </row>
    <row r="979" spans="1:21" ht="12.95" customHeight="1" x14ac:dyDescent="0.2">
      <c r="A979" s="98" t="s">
        <v>918</v>
      </c>
      <c r="B979" s="99" t="s">
        <v>1142</v>
      </c>
      <c r="C979" s="98">
        <v>55463.399400000002</v>
      </c>
      <c r="D979" s="98" t="s">
        <v>1190</v>
      </c>
      <c r="E979" s="107">
        <f t="shared" si="109"/>
        <v>2430.9990856846771</v>
      </c>
      <c r="F979" s="109">
        <f t="shared" si="110"/>
        <v>2431</v>
      </c>
      <c r="G979" s="48">
        <f t="shared" si="112"/>
        <v>-1.2497700008680113E-3</v>
      </c>
      <c r="K979" s="48">
        <f>G979</f>
        <v>-1.2497700008680113E-3</v>
      </c>
      <c r="O979" s="48">
        <f t="shared" ca="1" si="115"/>
        <v>-1.8607061918264802E-3</v>
      </c>
      <c r="Q979" s="100">
        <f t="shared" si="111"/>
        <v>40444.899400000002</v>
      </c>
      <c r="S979" s="53">
        <f>S$16</f>
        <v>1</v>
      </c>
    </row>
    <row r="980" spans="1:21" ht="12.95" customHeight="1" x14ac:dyDescent="0.2">
      <c r="A980" s="117" t="s">
        <v>1206</v>
      </c>
      <c r="B980" s="117"/>
      <c r="C980" s="118">
        <v>55463.482100000001</v>
      </c>
      <c r="D980" s="118">
        <v>3.5000000000000001E-3</v>
      </c>
      <c r="E980" s="107">
        <f t="shared" si="109"/>
        <v>2431.0595879189168</v>
      </c>
      <c r="F980" s="109">
        <f t="shared" si="110"/>
        <v>2431</v>
      </c>
      <c r="G980" s="48">
        <f t="shared" si="112"/>
        <v>8.14502299981541E-2</v>
      </c>
      <c r="J980" s="48">
        <f>G980</f>
        <v>8.14502299981541E-2</v>
      </c>
      <c r="O980" s="48">
        <f t="shared" ca="1" si="115"/>
        <v>-1.8607061918264802E-3</v>
      </c>
      <c r="Q980" s="100">
        <f t="shared" si="111"/>
        <v>40444.982100000001</v>
      </c>
      <c r="S980" s="53">
        <f>S$15</f>
        <v>1</v>
      </c>
    </row>
    <row r="981" spans="1:21" ht="12.95" customHeight="1" x14ac:dyDescent="0.2">
      <c r="A981" s="5" t="s">
        <v>1191</v>
      </c>
      <c r="B981" s="10" t="s">
        <v>1142</v>
      </c>
      <c r="C981" s="5">
        <v>55463.482100000001</v>
      </c>
      <c r="D981" s="5" t="s">
        <v>1192</v>
      </c>
      <c r="E981" s="107">
        <f t="shared" ref="E981:E1049" si="118">+(C981-C$7)/C$8</f>
        <v>2431.0595879189168</v>
      </c>
      <c r="F981" s="109">
        <f t="shared" ref="F981:F1044" si="119">ROUND(2*E981,0)/2</f>
        <v>2431</v>
      </c>
      <c r="O981" s="48">
        <f t="shared" ca="1" si="115"/>
        <v>-1.8607061918264802E-3</v>
      </c>
      <c r="Q981" s="100">
        <f t="shared" ref="Q981:Q1049" si="120">+C981-15018.5</f>
        <v>40444.982100000001</v>
      </c>
      <c r="S981" s="53"/>
      <c r="U981" s="119">
        <v>0.18746740000642603</v>
      </c>
    </row>
    <row r="982" spans="1:21" ht="12.95" customHeight="1" x14ac:dyDescent="0.2">
      <c r="A982" s="98" t="s">
        <v>923</v>
      </c>
      <c r="B982" s="99" t="s">
        <v>1142</v>
      </c>
      <c r="C982" s="98">
        <v>55527.644399999997</v>
      </c>
      <c r="D982" s="98" t="s">
        <v>1190</v>
      </c>
      <c r="E982" s="107">
        <f t="shared" si="118"/>
        <v>2477.9998842190594</v>
      </c>
      <c r="F982" s="109">
        <f t="shared" si="119"/>
        <v>2478</v>
      </c>
      <c r="G982" s="48">
        <f t="shared" ref="G982:G1013" si="121">+C982-(C$7+F982*C$8)</f>
        <v>-1.5826000162633136E-4</v>
      </c>
      <c r="K982" s="48">
        <f>G982</f>
        <v>-1.5826000162633136E-4</v>
      </c>
      <c r="O982" s="48">
        <f t="shared" ca="1" si="115"/>
        <v>-1.9810685813413656E-3</v>
      </c>
      <c r="Q982" s="100">
        <f t="shared" si="120"/>
        <v>40509.144399999997</v>
      </c>
      <c r="S982" s="53">
        <f>S$16</f>
        <v>1</v>
      </c>
    </row>
    <row r="983" spans="1:21" ht="12.95" customHeight="1" x14ac:dyDescent="0.2">
      <c r="A983" s="5" t="s">
        <v>1193</v>
      </c>
      <c r="B983" s="10" t="s">
        <v>1169</v>
      </c>
      <c r="C983" s="5">
        <v>55527.644399999997</v>
      </c>
      <c r="D983" s="5">
        <v>1E-4</v>
      </c>
      <c r="E983" s="107">
        <f t="shared" si="118"/>
        <v>2477.9998842190594</v>
      </c>
      <c r="F983" s="109">
        <f t="shared" si="119"/>
        <v>2478</v>
      </c>
      <c r="G983" s="48">
        <f t="shared" si="121"/>
        <v>-1.5826000162633136E-4</v>
      </c>
      <c r="K983" s="48">
        <f>G983</f>
        <v>-1.5826000162633136E-4</v>
      </c>
      <c r="O983" s="48">
        <f t="shared" ca="1" si="115"/>
        <v>-1.9810685813413656E-3</v>
      </c>
      <c r="Q983" s="100">
        <f t="shared" si="120"/>
        <v>40509.144399999997</v>
      </c>
      <c r="S983" s="53">
        <f>S$16</f>
        <v>1</v>
      </c>
    </row>
    <row r="984" spans="1:21" ht="12.95" customHeight="1" x14ac:dyDescent="0.2">
      <c r="A984" s="98" t="s">
        <v>929</v>
      </c>
      <c r="B984" s="99" t="s">
        <v>1169</v>
      </c>
      <c r="C984" s="98">
        <v>55804.445200000002</v>
      </c>
      <c r="D984" s="98" t="s">
        <v>1190</v>
      </c>
      <c r="E984" s="107">
        <f t="shared" si="118"/>
        <v>2680.5037154114789</v>
      </c>
      <c r="F984" s="109">
        <f t="shared" si="119"/>
        <v>2680.5</v>
      </c>
      <c r="G984" s="48">
        <f t="shared" si="121"/>
        <v>5.0785650018951856E-3</v>
      </c>
      <c r="K984" s="48">
        <f>G984</f>
        <v>5.0785650018951856E-3</v>
      </c>
      <c r="O984" s="48">
        <f t="shared" ca="1" si="115"/>
        <v>-2.4996512170172005E-3</v>
      </c>
      <c r="Q984" s="100">
        <f t="shared" si="120"/>
        <v>40785.945200000002</v>
      </c>
      <c r="S984" s="53">
        <f>S$16</f>
        <v>1</v>
      </c>
    </row>
    <row r="985" spans="1:21" ht="12.95" customHeight="1" x14ac:dyDescent="0.2">
      <c r="A985" s="98" t="s">
        <v>838</v>
      </c>
      <c r="B985" s="99" t="s">
        <v>1142</v>
      </c>
      <c r="C985" s="98">
        <v>56194.688099999999</v>
      </c>
      <c r="D985" s="98" t="s">
        <v>1190</v>
      </c>
      <c r="E985" s="107">
        <f t="shared" si="118"/>
        <v>2966.0002975949064</v>
      </c>
      <c r="F985" s="109">
        <f t="shared" si="119"/>
        <v>2966</v>
      </c>
      <c r="G985" s="48">
        <f t="shared" si="121"/>
        <v>4.0677999641047791E-4</v>
      </c>
      <c r="K985" s="48">
        <f>G985</f>
        <v>4.0677999641047791E-4</v>
      </c>
      <c r="O985" s="48">
        <f t="shared" ca="1" si="115"/>
        <v>-3.2307887107725147E-3</v>
      </c>
      <c r="Q985" s="100">
        <f t="shared" si="120"/>
        <v>41176.188099999999</v>
      </c>
      <c r="S985" s="53">
        <f>S$16</f>
        <v>1</v>
      </c>
    </row>
    <row r="986" spans="1:21" ht="12.95" customHeight="1" x14ac:dyDescent="0.2">
      <c r="A986" s="4" t="s">
        <v>1203</v>
      </c>
      <c r="B986" s="10" t="s">
        <v>1142</v>
      </c>
      <c r="C986" s="5">
        <v>56194.688099999999</v>
      </c>
      <c r="D986" s="5">
        <v>2.0000000000000001E-4</v>
      </c>
      <c r="E986" s="107">
        <f t="shared" si="118"/>
        <v>2966.0002975949064</v>
      </c>
      <c r="F986" s="109">
        <f t="shared" si="119"/>
        <v>2966</v>
      </c>
      <c r="G986" s="48">
        <f t="shared" si="121"/>
        <v>4.0677999641047791E-4</v>
      </c>
      <c r="K986" s="48">
        <f>G986</f>
        <v>4.0677999641047791E-4</v>
      </c>
      <c r="O986" s="48">
        <f t="shared" ca="1" si="115"/>
        <v>-3.2307887107725147E-3</v>
      </c>
      <c r="Q986" s="100">
        <f t="shared" si="120"/>
        <v>41176.188099999999</v>
      </c>
      <c r="S986" s="53">
        <f>S$16</f>
        <v>1</v>
      </c>
    </row>
    <row r="987" spans="1:21" ht="12.95" customHeight="1" x14ac:dyDescent="0.2">
      <c r="A987" s="4" t="s">
        <v>1201</v>
      </c>
      <c r="B987" s="10" t="s">
        <v>1142</v>
      </c>
      <c r="C987" s="5">
        <v>56219.2932</v>
      </c>
      <c r="D987" s="5">
        <v>3.0000000000000001E-3</v>
      </c>
      <c r="E987" s="107">
        <f t="shared" si="118"/>
        <v>2984.0010657172261</v>
      </c>
      <c r="F987" s="109">
        <f t="shared" si="119"/>
        <v>2984</v>
      </c>
      <c r="G987" s="48">
        <f t="shared" si="121"/>
        <v>1.4567199978046119E-3</v>
      </c>
      <c r="J987" s="48">
        <f>G987</f>
        <v>1.4567199978046119E-3</v>
      </c>
      <c r="O987" s="48">
        <f t="shared" ca="1" si="115"/>
        <v>-3.2768849450548112E-3</v>
      </c>
      <c r="Q987" s="100">
        <f t="shared" si="120"/>
        <v>41200.7932</v>
      </c>
      <c r="S987" s="53">
        <f>S$15</f>
        <v>1</v>
      </c>
    </row>
    <row r="988" spans="1:21" ht="12.95" customHeight="1" x14ac:dyDescent="0.2">
      <c r="A988" s="98" t="s">
        <v>918</v>
      </c>
      <c r="B988" s="99" t="s">
        <v>1142</v>
      </c>
      <c r="C988" s="98">
        <v>56219.2932</v>
      </c>
      <c r="D988" s="98" t="s">
        <v>1190</v>
      </c>
      <c r="E988" s="107">
        <f t="shared" si="118"/>
        <v>2984.0010657172261</v>
      </c>
      <c r="F988" s="109">
        <f t="shared" si="119"/>
        <v>2984</v>
      </c>
      <c r="G988" s="48">
        <f t="shared" si="121"/>
        <v>1.4567199978046119E-3</v>
      </c>
      <c r="K988" s="48">
        <f>G988</f>
        <v>1.4567199978046119E-3</v>
      </c>
      <c r="O988" s="48">
        <f t="shared" ca="1" si="115"/>
        <v>-3.2768849450548112E-3</v>
      </c>
      <c r="Q988" s="100">
        <f t="shared" si="120"/>
        <v>41200.7932</v>
      </c>
      <c r="S988" s="53">
        <f>S$16</f>
        <v>1</v>
      </c>
    </row>
    <row r="989" spans="1:21" ht="12.95" customHeight="1" x14ac:dyDescent="0.2">
      <c r="A989" s="98" t="s">
        <v>761</v>
      </c>
      <c r="B989" s="99" t="s">
        <v>1142</v>
      </c>
      <c r="C989" s="98">
        <v>56541.878299999997</v>
      </c>
      <c r="D989" s="98" t="s">
        <v>1190</v>
      </c>
      <c r="E989" s="107">
        <f t="shared" si="118"/>
        <v>3220.0000896925471</v>
      </c>
      <c r="F989" s="109">
        <f t="shared" si="119"/>
        <v>3220</v>
      </c>
      <c r="G989" s="48">
        <f t="shared" si="121"/>
        <v>1.2259999493835494E-4</v>
      </c>
      <c r="K989" s="48">
        <f>G989</f>
        <v>1.2259999493835494E-4</v>
      </c>
      <c r="O989" s="48">
        <f t="shared" ca="1" si="115"/>
        <v>-3.8812577945338102E-3</v>
      </c>
      <c r="Q989" s="100">
        <f t="shared" si="120"/>
        <v>41523.378299999997</v>
      </c>
      <c r="S989" s="53">
        <f>S$16</f>
        <v>1</v>
      </c>
    </row>
    <row r="990" spans="1:21" ht="12.95" customHeight="1" x14ac:dyDescent="0.2">
      <c r="A990" s="4" t="s">
        <v>1202</v>
      </c>
      <c r="B990" s="10" t="s">
        <v>1142</v>
      </c>
      <c r="C990" s="5">
        <v>56541.878299999997</v>
      </c>
      <c r="D990" s="5">
        <v>1E-4</v>
      </c>
      <c r="E990" s="107">
        <f t="shared" si="118"/>
        <v>3220.0000896925471</v>
      </c>
      <c r="F990" s="109">
        <f t="shared" si="119"/>
        <v>3220</v>
      </c>
      <c r="G990" s="48">
        <f t="shared" si="121"/>
        <v>1.2259999493835494E-4</v>
      </c>
      <c r="K990" s="48">
        <f>G990</f>
        <v>1.2259999493835494E-4</v>
      </c>
      <c r="O990" s="48">
        <f t="shared" ca="1" si="115"/>
        <v>-3.8812577945338102E-3</v>
      </c>
      <c r="Q990" s="100">
        <f t="shared" si="120"/>
        <v>41523.378299999997</v>
      </c>
      <c r="S990" s="53">
        <f>S$16</f>
        <v>1</v>
      </c>
    </row>
    <row r="991" spans="1:21" ht="12.95" customHeight="1" x14ac:dyDescent="0.2">
      <c r="A991" s="120" t="s">
        <v>1204</v>
      </c>
      <c r="B991" s="121" t="s">
        <v>1142</v>
      </c>
      <c r="C991" s="122">
        <v>56596.554300000003</v>
      </c>
      <c r="D991" s="123">
        <v>2E-3</v>
      </c>
      <c r="E991" s="107">
        <f t="shared" si="118"/>
        <v>3260.0003334572975</v>
      </c>
      <c r="F991" s="109">
        <f t="shared" si="119"/>
        <v>3260</v>
      </c>
      <c r="G991" s="48">
        <f t="shared" si="121"/>
        <v>4.5580000005429611E-4</v>
      </c>
      <c r="J991" s="48">
        <f>G991</f>
        <v>4.5580000005429611E-4</v>
      </c>
      <c r="O991" s="48">
        <f t="shared" ca="1" si="115"/>
        <v>-3.9836938707166905E-3</v>
      </c>
      <c r="Q991" s="100">
        <f t="shared" si="120"/>
        <v>41578.054300000003</v>
      </c>
      <c r="S991" s="53">
        <f>S$15</f>
        <v>1</v>
      </c>
    </row>
    <row r="992" spans="1:21" ht="12.95" customHeight="1" x14ac:dyDescent="0.2">
      <c r="A992" s="98" t="s">
        <v>942</v>
      </c>
      <c r="B992" s="99" t="s">
        <v>1142</v>
      </c>
      <c r="C992" s="98">
        <v>56596.554300000003</v>
      </c>
      <c r="D992" s="98" t="s">
        <v>1190</v>
      </c>
      <c r="E992" s="107">
        <f t="shared" si="118"/>
        <v>3260.0003334572975</v>
      </c>
      <c r="F992" s="109">
        <f t="shared" si="119"/>
        <v>3260</v>
      </c>
      <c r="G992" s="48">
        <f t="shared" si="121"/>
        <v>4.5580000005429611E-4</v>
      </c>
      <c r="K992" s="48">
        <f>G992</f>
        <v>4.5580000005429611E-4</v>
      </c>
      <c r="O992" s="48">
        <f t="shared" ca="1" si="115"/>
        <v>-3.9836938707166905E-3</v>
      </c>
      <c r="Q992" s="100">
        <f t="shared" si="120"/>
        <v>41578.054300000003</v>
      </c>
      <c r="S992" s="53">
        <f>S$16</f>
        <v>1</v>
      </c>
    </row>
    <row r="993" spans="1:19" ht="12.95" customHeight="1" x14ac:dyDescent="0.2">
      <c r="A993" s="120" t="s">
        <v>1204</v>
      </c>
      <c r="B993" s="121" t="s">
        <v>1142</v>
      </c>
      <c r="C993" s="122">
        <v>56644.395799999998</v>
      </c>
      <c r="D993" s="123">
        <v>2E-3</v>
      </c>
      <c r="E993" s="107">
        <f t="shared" si="118"/>
        <v>3295.0005467514461</v>
      </c>
      <c r="F993" s="109">
        <f t="shared" si="119"/>
        <v>3295</v>
      </c>
      <c r="G993" s="48">
        <f t="shared" si="121"/>
        <v>7.4735000089276582E-4</v>
      </c>
      <c r="J993" s="48">
        <f>G993</f>
        <v>7.4735000089276582E-4</v>
      </c>
      <c r="O993" s="48">
        <f t="shared" ca="1" si="115"/>
        <v>-4.0733254373767113E-3</v>
      </c>
      <c r="Q993" s="100">
        <f t="shared" si="120"/>
        <v>41625.895799999998</v>
      </c>
      <c r="S993" s="53">
        <f>S$15</f>
        <v>1</v>
      </c>
    </row>
    <row r="994" spans="1:19" ht="12.95" customHeight="1" x14ac:dyDescent="0.2">
      <c r="A994" s="98" t="s">
        <v>942</v>
      </c>
      <c r="B994" s="99" t="s">
        <v>1142</v>
      </c>
      <c r="C994" s="98">
        <v>56644.395799999998</v>
      </c>
      <c r="D994" s="98" t="s">
        <v>1190</v>
      </c>
      <c r="E994" s="107">
        <f t="shared" si="118"/>
        <v>3295.0005467514461</v>
      </c>
      <c r="F994" s="109">
        <f t="shared" si="119"/>
        <v>3295</v>
      </c>
      <c r="G994" s="48">
        <f t="shared" si="121"/>
        <v>7.4735000089276582E-4</v>
      </c>
      <c r="K994" s="48">
        <f t="shared" ref="K994:K1025" si="122">G994</f>
        <v>7.4735000089276582E-4</v>
      </c>
      <c r="O994" s="48">
        <f t="shared" ca="1" si="115"/>
        <v>-4.0733254373767113E-3</v>
      </c>
      <c r="Q994" s="100">
        <f t="shared" si="120"/>
        <v>41625.895799999998</v>
      </c>
      <c r="S994" s="53">
        <f t="shared" ref="S994:S1025" si="123">S$16</f>
        <v>1</v>
      </c>
    </row>
    <row r="995" spans="1:19" ht="12.95" customHeight="1" x14ac:dyDescent="0.2">
      <c r="A995" s="98" t="s">
        <v>949</v>
      </c>
      <c r="B995" s="99" t="s">
        <v>1142</v>
      </c>
      <c r="C995" s="98">
        <v>56924.607799999998</v>
      </c>
      <c r="D995" s="98" t="s">
        <v>1190</v>
      </c>
      <c r="E995" s="107">
        <f t="shared" si="118"/>
        <v>3499.9999670785887</v>
      </c>
      <c r="F995" s="109">
        <f t="shared" si="119"/>
        <v>3500</v>
      </c>
      <c r="G995" s="48">
        <f t="shared" si="121"/>
        <v>-4.5000000682193786E-5</v>
      </c>
      <c r="K995" s="48">
        <f t="shared" si="122"/>
        <v>-4.5000000682193786E-5</v>
      </c>
      <c r="O995" s="48">
        <f t="shared" ca="1" si="115"/>
        <v>-4.5983103278139778E-3</v>
      </c>
      <c r="Q995" s="100">
        <f t="shared" si="120"/>
        <v>41906.107799999998</v>
      </c>
      <c r="S995" s="53">
        <f t="shared" si="123"/>
        <v>1</v>
      </c>
    </row>
    <row r="996" spans="1:19" ht="12.95" customHeight="1" x14ac:dyDescent="0.2">
      <c r="A996" s="105" t="s">
        <v>1205</v>
      </c>
      <c r="B996" s="124" t="s">
        <v>1142</v>
      </c>
      <c r="C996" s="122">
        <v>56924.607799999998</v>
      </c>
      <c r="D996" s="122">
        <v>1E-4</v>
      </c>
      <c r="E996" s="107">
        <f t="shared" si="118"/>
        <v>3499.9999670785887</v>
      </c>
      <c r="F996" s="109">
        <f t="shared" si="119"/>
        <v>3500</v>
      </c>
      <c r="G996" s="48">
        <f t="shared" si="121"/>
        <v>-4.5000000682193786E-5</v>
      </c>
      <c r="K996" s="48">
        <f t="shared" si="122"/>
        <v>-4.5000000682193786E-5</v>
      </c>
      <c r="O996" s="48">
        <f t="shared" ca="1" si="115"/>
        <v>-4.5983103278139778E-3</v>
      </c>
      <c r="Q996" s="100">
        <f t="shared" si="120"/>
        <v>41906.107799999998</v>
      </c>
      <c r="S996" s="53">
        <f t="shared" si="123"/>
        <v>1</v>
      </c>
    </row>
    <row r="997" spans="1:19" ht="12.95" customHeight="1" x14ac:dyDescent="0.2">
      <c r="A997" s="102" t="s">
        <v>1134</v>
      </c>
      <c r="B997" s="102" t="s">
        <v>1122</v>
      </c>
      <c r="C997" s="103">
        <v>56943.744460000002</v>
      </c>
      <c r="D997" s="103">
        <v>1.2E-4</v>
      </c>
      <c r="E997" s="107">
        <f t="shared" si="118"/>
        <v>3514.0000962914646</v>
      </c>
      <c r="F997" s="109">
        <f t="shared" si="119"/>
        <v>3514</v>
      </c>
      <c r="G997" s="48">
        <f t="shared" si="121"/>
        <v>1.3161999959265813E-4</v>
      </c>
      <c r="K997" s="48">
        <f t="shared" si="122"/>
        <v>1.3161999959265813E-4</v>
      </c>
      <c r="O997" s="48">
        <f t="shared" ca="1" si="115"/>
        <v>-4.6341629544779861E-3</v>
      </c>
      <c r="Q997" s="100">
        <f t="shared" si="120"/>
        <v>41925.244460000002</v>
      </c>
      <c r="S997" s="53">
        <f t="shared" si="123"/>
        <v>1</v>
      </c>
    </row>
    <row r="998" spans="1:19" ht="12.95" customHeight="1" x14ac:dyDescent="0.2">
      <c r="A998" s="125" t="s">
        <v>2225</v>
      </c>
      <c r="B998" s="126" t="s">
        <v>1142</v>
      </c>
      <c r="C998" s="127">
        <v>57266.329700000002</v>
      </c>
      <c r="D998" s="127">
        <v>1.1000000000000001E-3</v>
      </c>
      <c r="E998" s="107">
        <f t="shared" si="118"/>
        <v>3749.9992226889503</v>
      </c>
      <c r="F998" s="109">
        <f t="shared" si="119"/>
        <v>3750</v>
      </c>
      <c r="G998" s="48">
        <f t="shared" si="121"/>
        <v>-1.0624999995343387E-3</v>
      </c>
      <c r="K998" s="48">
        <f t="shared" si="122"/>
        <v>-1.0624999995343387E-3</v>
      </c>
      <c r="O998" s="48">
        <f t="shared" ca="1" si="115"/>
        <v>-5.2385358039569842E-3</v>
      </c>
      <c r="Q998" s="100">
        <f t="shared" si="120"/>
        <v>42247.829700000002</v>
      </c>
      <c r="S998" s="53">
        <f t="shared" si="123"/>
        <v>1</v>
      </c>
    </row>
    <row r="999" spans="1:19" ht="12.95" customHeight="1" x14ac:dyDescent="0.2">
      <c r="A999" s="102" t="s">
        <v>1134</v>
      </c>
      <c r="B999" s="102" t="s">
        <v>1122</v>
      </c>
      <c r="C999" s="103">
        <v>57278.632870000001</v>
      </c>
      <c r="D999" s="103">
        <v>1E-4</v>
      </c>
      <c r="E999" s="107">
        <f t="shared" si="118"/>
        <v>3759.0000603339695</v>
      </c>
      <c r="F999" s="109">
        <f t="shared" si="119"/>
        <v>3759</v>
      </c>
      <c r="G999" s="48">
        <f t="shared" si="121"/>
        <v>8.2469996414147317E-5</v>
      </c>
      <c r="K999" s="48">
        <f t="shared" si="122"/>
        <v>8.2469996414147317E-5</v>
      </c>
      <c r="O999" s="48">
        <f t="shared" ca="1" si="115"/>
        <v>-5.2615839210981329E-3</v>
      </c>
      <c r="Q999" s="100">
        <f t="shared" si="120"/>
        <v>42260.132870000001</v>
      </c>
      <c r="S999" s="53">
        <f t="shared" si="123"/>
        <v>1</v>
      </c>
    </row>
    <row r="1000" spans="1:19" ht="12.95" customHeight="1" x14ac:dyDescent="0.2">
      <c r="A1000" s="37" t="s">
        <v>2219</v>
      </c>
      <c r="B1000" s="38" t="s">
        <v>1142</v>
      </c>
      <c r="C1000" s="37">
        <v>57278.633199999997</v>
      </c>
      <c r="D1000" s="37">
        <v>1E-4</v>
      </c>
      <c r="E1000" s="107">
        <f t="shared" si="118"/>
        <v>3759.0003017576337</v>
      </c>
      <c r="F1000" s="109">
        <f t="shared" si="119"/>
        <v>3759</v>
      </c>
      <c r="G1000" s="48">
        <f t="shared" si="121"/>
        <v>4.1246999171562493E-4</v>
      </c>
      <c r="K1000" s="48">
        <f t="shared" si="122"/>
        <v>4.1246999171562493E-4</v>
      </c>
      <c r="O1000" s="48">
        <f t="shared" ca="1" si="115"/>
        <v>-5.2615839210981329E-3</v>
      </c>
      <c r="Q1000" s="100">
        <f t="shared" si="120"/>
        <v>42260.133199999997</v>
      </c>
      <c r="S1000" s="53">
        <f t="shared" si="123"/>
        <v>1</v>
      </c>
    </row>
    <row r="1001" spans="1:19" ht="12.95" customHeight="1" x14ac:dyDescent="0.2">
      <c r="A1001" s="102" t="s">
        <v>1134</v>
      </c>
      <c r="B1001" s="102" t="s">
        <v>1122</v>
      </c>
      <c r="C1001" s="103">
        <v>57330.574589999997</v>
      </c>
      <c r="D1001" s="103">
        <v>9.0000000000000006E-5</v>
      </c>
      <c r="E1001" s="107">
        <f t="shared" si="118"/>
        <v>3796.9999407487762</v>
      </c>
      <c r="F1001" s="109">
        <f t="shared" si="119"/>
        <v>3797</v>
      </c>
      <c r="G1001" s="48">
        <f t="shared" si="121"/>
        <v>-8.0990001151803881E-5</v>
      </c>
      <c r="K1001" s="48">
        <f t="shared" si="122"/>
        <v>-8.0990001151803881E-5</v>
      </c>
      <c r="O1001" s="48">
        <f t="shared" ca="1" si="115"/>
        <v>-5.3588981934718704E-3</v>
      </c>
      <c r="Q1001" s="100">
        <f t="shared" si="120"/>
        <v>42312.074589999997</v>
      </c>
      <c r="S1001" s="53">
        <f t="shared" si="123"/>
        <v>1</v>
      </c>
    </row>
    <row r="1002" spans="1:19" ht="12.95" customHeight="1" x14ac:dyDescent="0.2">
      <c r="A1002" s="37" t="s">
        <v>2220</v>
      </c>
      <c r="B1002" s="38" t="s">
        <v>1142</v>
      </c>
      <c r="C1002" s="37">
        <v>57330.574699999997</v>
      </c>
      <c r="D1002" s="37">
        <v>1E-4</v>
      </c>
      <c r="E1002" s="107">
        <f t="shared" si="118"/>
        <v>3797.0000212233326</v>
      </c>
      <c r="F1002" s="109">
        <f t="shared" si="119"/>
        <v>3797</v>
      </c>
      <c r="G1002" s="48">
        <f t="shared" si="121"/>
        <v>2.9009999707341194E-5</v>
      </c>
      <c r="K1002" s="48">
        <f t="shared" si="122"/>
        <v>2.9009999707341194E-5</v>
      </c>
      <c r="O1002" s="48">
        <f t="shared" ca="1" si="115"/>
        <v>-5.3588981934718704E-3</v>
      </c>
      <c r="Q1002" s="100">
        <f t="shared" si="120"/>
        <v>42312.074699999997</v>
      </c>
      <c r="S1002" s="53">
        <f t="shared" si="123"/>
        <v>1</v>
      </c>
    </row>
    <row r="1003" spans="1:19" ht="12.95" customHeight="1" x14ac:dyDescent="0.2">
      <c r="A1003" s="37" t="s">
        <v>2220</v>
      </c>
      <c r="B1003" s="38" t="s">
        <v>1142</v>
      </c>
      <c r="C1003" s="37">
        <v>57334.674700000003</v>
      </c>
      <c r="D1003" s="37">
        <v>1E-4</v>
      </c>
      <c r="E1003" s="107">
        <f t="shared" si="118"/>
        <v>3799.999527394883</v>
      </c>
      <c r="F1003" s="109">
        <f t="shared" si="119"/>
        <v>3800</v>
      </c>
      <c r="G1003" s="48">
        <f t="shared" si="121"/>
        <v>-6.4600000041536987E-4</v>
      </c>
      <c r="K1003" s="48">
        <f t="shared" si="122"/>
        <v>-6.4600000041536987E-4</v>
      </c>
      <c r="O1003" s="48">
        <f t="shared" ca="1" si="115"/>
        <v>-5.3665808991855855E-3</v>
      </c>
      <c r="Q1003" s="100">
        <f t="shared" si="120"/>
        <v>42316.174700000003</v>
      </c>
      <c r="S1003" s="53">
        <f t="shared" si="123"/>
        <v>1</v>
      </c>
    </row>
    <row r="1004" spans="1:19" ht="12.95" customHeight="1" x14ac:dyDescent="0.2">
      <c r="A1004" s="37" t="s">
        <v>2221</v>
      </c>
      <c r="B1004" s="38" t="s">
        <v>1142</v>
      </c>
      <c r="C1004" s="37">
        <v>57640.858399999997</v>
      </c>
      <c r="D1004" s="37">
        <v>2.0000000000000001E-4</v>
      </c>
      <c r="E1004" s="107">
        <f t="shared" si="118"/>
        <v>4023.9995024623981</v>
      </c>
      <c r="F1004" s="109">
        <f t="shared" si="119"/>
        <v>4024</v>
      </c>
      <c r="G1004" s="48">
        <f t="shared" si="121"/>
        <v>-6.800800038035959E-4</v>
      </c>
      <c r="K1004" s="48">
        <f t="shared" si="122"/>
        <v>-6.800800038035959E-4</v>
      </c>
      <c r="O1004" s="48">
        <f t="shared" ca="1" si="115"/>
        <v>-5.9402229258097199E-3</v>
      </c>
      <c r="Q1004" s="100">
        <f t="shared" si="120"/>
        <v>42622.358399999997</v>
      </c>
      <c r="S1004" s="53">
        <f t="shared" si="123"/>
        <v>1</v>
      </c>
    </row>
    <row r="1005" spans="1:19" ht="12.95" customHeight="1" x14ac:dyDescent="0.2">
      <c r="A1005" s="102" t="s">
        <v>1134</v>
      </c>
      <c r="B1005" s="102" t="s">
        <v>1122</v>
      </c>
      <c r="C1005" s="103">
        <v>57640.859470000003</v>
      </c>
      <c r="D1005" s="103">
        <v>1.7000000000000001E-4</v>
      </c>
      <c r="E1005" s="107">
        <f t="shared" si="118"/>
        <v>4024.0002852603543</v>
      </c>
      <c r="F1005" s="109">
        <f t="shared" si="119"/>
        <v>4024</v>
      </c>
      <c r="G1005" s="48">
        <f t="shared" si="121"/>
        <v>3.8992000190773979E-4</v>
      </c>
      <c r="K1005" s="48">
        <f t="shared" si="122"/>
        <v>3.8992000190773979E-4</v>
      </c>
      <c r="O1005" s="48">
        <f t="shared" ca="1" si="115"/>
        <v>-5.9402229258097199E-3</v>
      </c>
      <c r="Q1005" s="100">
        <f t="shared" si="120"/>
        <v>42622.359470000003</v>
      </c>
      <c r="S1005" s="53">
        <f t="shared" si="123"/>
        <v>1</v>
      </c>
    </row>
    <row r="1006" spans="1:19" ht="12.95" customHeight="1" x14ac:dyDescent="0.2">
      <c r="A1006" s="37" t="s">
        <v>2221</v>
      </c>
      <c r="B1006" s="38" t="s">
        <v>1142</v>
      </c>
      <c r="C1006" s="37">
        <v>57673.663699999997</v>
      </c>
      <c r="D1006" s="37">
        <v>1E-4</v>
      </c>
      <c r="E1006" s="107">
        <f t="shared" si="118"/>
        <v>4047.9994292451838</v>
      </c>
      <c r="F1006" s="109">
        <f t="shared" si="119"/>
        <v>4048</v>
      </c>
      <c r="G1006" s="48">
        <f t="shared" si="121"/>
        <v>-7.8016000770730898E-4</v>
      </c>
      <c r="K1006" s="48">
        <f t="shared" si="122"/>
        <v>-7.8016000770730898E-4</v>
      </c>
      <c r="O1006" s="48">
        <f t="shared" ca="1" si="115"/>
        <v>-6.0016845715194491E-3</v>
      </c>
      <c r="Q1006" s="100">
        <f t="shared" si="120"/>
        <v>42655.163699999997</v>
      </c>
      <c r="S1006" s="53">
        <f t="shared" si="123"/>
        <v>1</v>
      </c>
    </row>
    <row r="1007" spans="1:19" ht="12.95" customHeight="1" x14ac:dyDescent="0.2">
      <c r="A1007" s="102" t="s">
        <v>1134</v>
      </c>
      <c r="B1007" s="102" t="s">
        <v>1122</v>
      </c>
      <c r="C1007" s="103">
        <v>57673.663769999999</v>
      </c>
      <c r="D1007" s="103">
        <v>8.0000000000000007E-5</v>
      </c>
      <c r="E1007" s="107">
        <f t="shared" si="118"/>
        <v>4047.9994804562662</v>
      </c>
      <c r="F1007" s="109">
        <f t="shared" si="119"/>
        <v>4048</v>
      </c>
      <c r="G1007" s="48">
        <f t="shared" si="121"/>
        <v>-7.1016000583767891E-4</v>
      </c>
      <c r="K1007" s="48">
        <f t="shared" si="122"/>
        <v>-7.1016000583767891E-4</v>
      </c>
      <c r="O1007" s="48">
        <f t="shared" ca="1" si="115"/>
        <v>-6.0016845715194491E-3</v>
      </c>
      <c r="Q1007" s="100">
        <f t="shared" si="120"/>
        <v>42655.163769999999</v>
      </c>
      <c r="S1007" s="53">
        <f t="shared" si="123"/>
        <v>1</v>
      </c>
    </row>
    <row r="1008" spans="1:19" ht="12.95" customHeight="1" x14ac:dyDescent="0.2">
      <c r="A1008" s="39" t="s">
        <v>2222</v>
      </c>
      <c r="B1008" s="40" t="s">
        <v>1142</v>
      </c>
      <c r="C1008" s="39">
        <v>57684.599099999999</v>
      </c>
      <c r="D1008" s="39">
        <v>1E-4</v>
      </c>
      <c r="E1008" s="107">
        <f t="shared" si="118"/>
        <v>4055.9996243155088</v>
      </c>
      <c r="F1008" s="109">
        <f t="shared" si="119"/>
        <v>4056</v>
      </c>
      <c r="G1008" s="48">
        <f t="shared" si="121"/>
        <v>-5.135200044605881E-4</v>
      </c>
      <c r="K1008" s="48">
        <f t="shared" si="122"/>
        <v>-5.135200044605881E-4</v>
      </c>
      <c r="O1008" s="48">
        <f t="shared" ca="1" si="115"/>
        <v>-6.0221717867560256E-3</v>
      </c>
      <c r="Q1008" s="100">
        <f t="shared" si="120"/>
        <v>42666.099099999999</v>
      </c>
      <c r="S1008" s="53">
        <f t="shared" si="123"/>
        <v>1</v>
      </c>
    </row>
    <row r="1009" spans="1:19" ht="12.95" customHeight="1" x14ac:dyDescent="0.2">
      <c r="A1009" s="128" t="s">
        <v>1139</v>
      </c>
      <c r="B1009" s="129" t="s">
        <v>1169</v>
      </c>
      <c r="C1009" s="130">
        <v>57718.081299999998</v>
      </c>
      <c r="D1009" s="130">
        <v>4.0000000000000002E-4</v>
      </c>
      <c r="E1009" s="107">
        <f t="shared" si="118"/>
        <v>4080.4947622513473</v>
      </c>
      <c r="F1009" s="109">
        <f t="shared" si="119"/>
        <v>4080.5</v>
      </c>
      <c r="G1009" s="48">
        <f t="shared" si="121"/>
        <v>-7.1594350010855123E-3</v>
      </c>
      <c r="K1009" s="48">
        <f t="shared" si="122"/>
        <v>-7.1594350010855123E-3</v>
      </c>
      <c r="O1009" s="48">
        <f t="shared" ca="1" si="115"/>
        <v>-6.0849138834180401E-3</v>
      </c>
      <c r="Q1009" s="100">
        <f t="shared" si="120"/>
        <v>42699.581299999998</v>
      </c>
      <c r="S1009" s="53">
        <f t="shared" si="123"/>
        <v>1</v>
      </c>
    </row>
    <row r="1010" spans="1:19" ht="12.95" customHeight="1" x14ac:dyDescent="0.2">
      <c r="A1010" s="128" t="s">
        <v>1139</v>
      </c>
      <c r="B1010" s="129" t="s">
        <v>1169</v>
      </c>
      <c r="C1010" s="130">
        <v>57729.017099999997</v>
      </c>
      <c r="D1010" s="130">
        <v>3.0000000000000003E-4</v>
      </c>
      <c r="E1010" s="107">
        <f t="shared" si="118"/>
        <v>4088.4952499564183</v>
      </c>
      <c r="F1010" s="109">
        <f t="shared" si="119"/>
        <v>4088.5</v>
      </c>
      <c r="G1010" s="48">
        <f t="shared" si="121"/>
        <v>-6.4927950006676838E-3</v>
      </c>
      <c r="K1010" s="48">
        <f t="shared" si="122"/>
        <v>-6.4927950006676838E-3</v>
      </c>
      <c r="O1010" s="48">
        <f t="shared" ca="1" si="115"/>
        <v>-6.1054010986546165E-3</v>
      </c>
      <c r="Q1010" s="100">
        <f t="shared" si="120"/>
        <v>42710.517099999997</v>
      </c>
      <c r="S1010" s="53">
        <f t="shared" si="123"/>
        <v>1</v>
      </c>
    </row>
    <row r="1011" spans="1:19" ht="12.95" customHeight="1" x14ac:dyDescent="0.2">
      <c r="A1011" s="102" t="s">
        <v>1134</v>
      </c>
      <c r="B1011" s="102" t="s">
        <v>1122</v>
      </c>
      <c r="C1011" s="103">
        <v>57736.540869999997</v>
      </c>
      <c r="D1011" s="103">
        <v>8.0000000000000007E-5</v>
      </c>
      <c r="E1011" s="107">
        <f t="shared" si="118"/>
        <v>4093.9995413096608</v>
      </c>
      <c r="F1011" s="109">
        <f t="shared" si="119"/>
        <v>4094</v>
      </c>
      <c r="G1011" s="48">
        <f t="shared" si="121"/>
        <v>-6.2698000692762434E-4</v>
      </c>
      <c r="K1011" s="48">
        <f t="shared" si="122"/>
        <v>-6.2698000692762434E-4</v>
      </c>
      <c r="O1011" s="48">
        <f t="shared" ca="1" si="115"/>
        <v>-6.1194860591297614E-3</v>
      </c>
      <c r="Q1011" s="100">
        <f t="shared" si="120"/>
        <v>42718.040869999997</v>
      </c>
      <c r="S1011" s="53">
        <f t="shared" si="123"/>
        <v>1</v>
      </c>
    </row>
    <row r="1012" spans="1:19" ht="12.95" customHeight="1" x14ac:dyDescent="0.2">
      <c r="A1012" s="37" t="s">
        <v>2221</v>
      </c>
      <c r="B1012" s="38" t="s">
        <v>1142</v>
      </c>
      <c r="C1012" s="37">
        <v>57736.540999999997</v>
      </c>
      <c r="D1012" s="37">
        <v>1E-4</v>
      </c>
      <c r="E1012" s="107">
        <f t="shared" si="118"/>
        <v>4093.9996364159542</v>
      </c>
      <c r="F1012" s="109">
        <f t="shared" si="119"/>
        <v>4094</v>
      </c>
      <c r="G1012" s="48">
        <f t="shared" si="121"/>
        <v>-4.9698000657372177E-4</v>
      </c>
      <c r="K1012" s="48">
        <f t="shared" si="122"/>
        <v>-4.9698000657372177E-4</v>
      </c>
      <c r="O1012" s="48">
        <f t="shared" ca="1" si="115"/>
        <v>-6.1194860591297614E-3</v>
      </c>
      <c r="Q1012" s="100">
        <f t="shared" si="120"/>
        <v>42718.040999999997</v>
      </c>
      <c r="S1012" s="53">
        <f t="shared" si="123"/>
        <v>1</v>
      </c>
    </row>
    <row r="1013" spans="1:19" ht="12.95" customHeight="1" x14ac:dyDescent="0.2">
      <c r="A1013" s="128" t="s">
        <v>1139</v>
      </c>
      <c r="B1013" s="129" t="s">
        <v>1142</v>
      </c>
      <c r="C1013" s="130">
        <v>57746.109479999999</v>
      </c>
      <c r="D1013" s="130">
        <v>7.0000000000000007E-5</v>
      </c>
      <c r="E1013" s="107">
        <f t="shared" si="118"/>
        <v>4100.9998107604224</v>
      </c>
      <c r="F1013" s="109">
        <f t="shared" si="119"/>
        <v>4101</v>
      </c>
      <c r="G1013" s="48">
        <f t="shared" si="121"/>
        <v>-2.5866999931167811E-4</v>
      </c>
      <c r="K1013" s="48">
        <f t="shared" si="122"/>
        <v>-2.5866999931167811E-4</v>
      </c>
      <c r="O1013" s="48">
        <f t="shared" ca="1" si="115"/>
        <v>-6.1374123724617655E-3</v>
      </c>
      <c r="Q1013" s="100">
        <f t="shared" si="120"/>
        <v>42727.609479999999</v>
      </c>
      <c r="S1013" s="53">
        <f t="shared" si="123"/>
        <v>1</v>
      </c>
    </row>
    <row r="1014" spans="1:19" ht="12.95" customHeight="1" x14ac:dyDescent="0.2">
      <c r="A1014" s="128" t="s">
        <v>1137</v>
      </c>
      <c r="B1014" s="129" t="s">
        <v>1142</v>
      </c>
      <c r="C1014" s="130">
        <v>57773.437479999848</v>
      </c>
      <c r="D1014" s="130">
        <v>1E-4</v>
      </c>
      <c r="E1014" s="107">
        <f t="shared" si="118"/>
        <v>4120.9926167739732</v>
      </c>
      <c r="F1014" s="109">
        <f t="shared" si="119"/>
        <v>4121</v>
      </c>
      <c r="G1014" s="48">
        <f t="shared" ref="G1014:G1045" si="124">+C1014-(C$7+F1014*C$8)</f>
        <v>-1.0092070151586086E-2</v>
      </c>
      <c r="K1014" s="48">
        <f t="shared" si="122"/>
        <v>-1.0092070151586086E-2</v>
      </c>
      <c r="O1014" s="48">
        <f t="shared" ca="1" si="115"/>
        <v>-6.1886304105532074E-3</v>
      </c>
      <c r="Q1014" s="100">
        <f t="shared" si="120"/>
        <v>42754.937479999848</v>
      </c>
      <c r="S1014" s="53">
        <f t="shared" si="123"/>
        <v>1</v>
      </c>
    </row>
    <row r="1015" spans="1:19" ht="12.95" customHeight="1" x14ac:dyDescent="0.2">
      <c r="A1015" s="128" t="s">
        <v>1137</v>
      </c>
      <c r="B1015" s="129" t="s">
        <v>1142</v>
      </c>
      <c r="C1015" s="130">
        <v>57780.271850000136</v>
      </c>
      <c r="D1015" s="130">
        <v>1E-4</v>
      </c>
      <c r="E1015" s="107">
        <f t="shared" si="118"/>
        <v>4125.9925521384839</v>
      </c>
      <c r="F1015" s="109">
        <f t="shared" si="119"/>
        <v>4126</v>
      </c>
      <c r="G1015" s="48">
        <f t="shared" si="124"/>
        <v>-1.018041986390017E-2</v>
      </c>
      <c r="K1015" s="48">
        <f t="shared" si="122"/>
        <v>-1.018041986390017E-2</v>
      </c>
      <c r="O1015" s="48">
        <f t="shared" ca="1" si="115"/>
        <v>-6.201434920076067E-3</v>
      </c>
      <c r="Q1015" s="100">
        <f t="shared" si="120"/>
        <v>42761.771850000136</v>
      </c>
      <c r="S1015" s="53">
        <f t="shared" si="123"/>
        <v>1</v>
      </c>
    </row>
    <row r="1016" spans="1:19" ht="12.95" customHeight="1" x14ac:dyDescent="0.2">
      <c r="A1016" s="39" t="s">
        <v>2222</v>
      </c>
      <c r="B1016" s="40" t="s">
        <v>1142</v>
      </c>
      <c r="C1016" s="39">
        <v>57964.810400000002</v>
      </c>
      <c r="D1016" s="39">
        <v>1E-4</v>
      </c>
      <c r="E1016" s="107">
        <f t="shared" si="118"/>
        <v>4260.9985325318439</v>
      </c>
      <c r="F1016" s="109">
        <f t="shared" si="119"/>
        <v>4261</v>
      </c>
      <c r="G1016" s="48">
        <f t="shared" si="124"/>
        <v>-2.0058700029039755E-3</v>
      </c>
      <c r="K1016" s="48">
        <f t="shared" si="122"/>
        <v>-2.0058700029039755E-3</v>
      </c>
      <c r="O1016" s="48">
        <f t="shared" ca="1" si="115"/>
        <v>-6.5471566771932903E-3</v>
      </c>
      <c r="Q1016" s="100">
        <f t="shared" si="120"/>
        <v>42946.310400000002</v>
      </c>
      <c r="S1016" s="53">
        <f t="shared" si="123"/>
        <v>1</v>
      </c>
    </row>
    <row r="1017" spans="1:19" ht="12.95" customHeight="1" x14ac:dyDescent="0.2">
      <c r="A1017" s="102" t="s">
        <v>1134</v>
      </c>
      <c r="B1017" s="102" t="s">
        <v>1122</v>
      </c>
      <c r="C1017" s="103">
        <v>57964.810819999999</v>
      </c>
      <c r="D1017" s="103">
        <v>8.0000000000000007E-5</v>
      </c>
      <c r="E1017" s="107">
        <f t="shared" si="118"/>
        <v>4260.998839798327</v>
      </c>
      <c r="F1017" s="109">
        <f t="shared" si="119"/>
        <v>4261</v>
      </c>
      <c r="G1017" s="48">
        <f t="shared" si="124"/>
        <v>-1.5858700062381104E-3</v>
      </c>
      <c r="K1017" s="48">
        <f t="shared" si="122"/>
        <v>-1.5858700062381104E-3</v>
      </c>
      <c r="O1017" s="48">
        <f t="shared" ca="1" si="115"/>
        <v>-6.5471566771932903E-3</v>
      </c>
      <c r="Q1017" s="100">
        <f t="shared" si="120"/>
        <v>42946.310819999999</v>
      </c>
      <c r="S1017" s="53">
        <f t="shared" si="123"/>
        <v>1</v>
      </c>
    </row>
    <row r="1018" spans="1:19" ht="12.95" customHeight="1" x14ac:dyDescent="0.2">
      <c r="A1018" s="131" t="s">
        <v>1690</v>
      </c>
      <c r="B1018" s="132" t="s">
        <v>1142</v>
      </c>
      <c r="C1018" s="133">
        <v>57989.415200000003</v>
      </c>
      <c r="D1018" s="133">
        <v>8.0000000000000004E-4</v>
      </c>
      <c r="E1018" s="107">
        <f t="shared" si="118"/>
        <v>4278.9990811781026</v>
      </c>
      <c r="F1018" s="109">
        <f t="shared" si="119"/>
        <v>4279</v>
      </c>
      <c r="G1018" s="48">
        <f t="shared" si="124"/>
        <v>-1.2559299939312041E-3</v>
      </c>
      <c r="K1018" s="48">
        <f t="shared" si="122"/>
        <v>-1.2559299939312041E-3</v>
      </c>
      <c r="O1018" s="48">
        <f t="shared" ca="1" si="115"/>
        <v>-6.5932529114755877E-3</v>
      </c>
      <c r="Q1018" s="100">
        <f t="shared" si="120"/>
        <v>42970.915200000003</v>
      </c>
      <c r="S1018" s="53">
        <f t="shared" si="123"/>
        <v>1</v>
      </c>
    </row>
    <row r="1019" spans="1:19" ht="12.95" customHeight="1" x14ac:dyDescent="0.2">
      <c r="A1019" s="39" t="s">
        <v>2224</v>
      </c>
      <c r="B1019" s="40" t="s">
        <v>1142</v>
      </c>
      <c r="C1019" s="39">
        <v>57997.616099999999</v>
      </c>
      <c r="D1019" s="39">
        <v>2.0000000000000001E-4</v>
      </c>
      <c r="E1019" s="107">
        <f t="shared" si="118"/>
        <v>4284.9987519493761</v>
      </c>
      <c r="F1019" s="109">
        <f t="shared" si="119"/>
        <v>4285</v>
      </c>
      <c r="G1019" s="48">
        <f t="shared" si="124"/>
        <v>-1.7059500023606233E-3</v>
      </c>
      <c r="K1019" s="48">
        <f t="shared" si="122"/>
        <v>-1.7059500023606233E-3</v>
      </c>
      <c r="O1019" s="48">
        <f t="shared" ca="1" si="115"/>
        <v>-6.6086183229030196E-3</v>
      </c>
      <c r="Q1019" s="100">
        <f t="shared" si="120"/>
        <v>42979.116099999999</v>
      </c>
      <c r="S1019" s="53">
        <f t="shared" si="123"/>
        <v>1</v>
      </c>
    </row>
    <row r="1020" spans="1:19" ht="12.95" customHeight="1" x14ac:dyDescent="0.2">
      <c r="A1020" s="102" t="s">
        <v>1134</v>
      </c>
      <c r="B1020" s="102" t="s">
        <v>1122</v>
      </c>
      <c r="C1020" s="103">
        <v>57997.616869999998</v>
      </c>
      <c r="D1020" s="103">
        <v>1.2E-4</v>
      </c>
      <c r="E1020" s="107">
        <f t="shared" si="118"/>
        <v>4284.9993152712659</v>
      </c>
      <c r="F1020" s="109">
        <f t="shared" si="119"/>
        <v>4285</v>
      </c>
      <c r="G1020" s="48">
        <f t="shared" si="124"/>
        <v>-9.3595000362256542E-4</v>
      </c>
      <c r="K1020" s="48">
        <f t="shared" si="122"/>
        <v>-9.3595000362256542E-4</v>
      </c>
      <c r="O1020" s="48">
        <f t="shared" ca="1" si="115"/>
        <v>-6.6086183229030196E-3</v>
      </c>
      <c r="Q1020" s="100">
        <f t="shared" si="120"/>
        <v>42979.116869999998</v>
      </c>
      <c r="S1020" s="53">
        <f t="shared" si="123"/>
        <v>1</v>
      </c>
    </row>
    <row r="1021" spans="1:19" ht="12.95" customHeight="1" x14ac:dyDescent="0.2">
      <c r="A1021" s="128" t="s">
        <v>1139</v>
      </c>
      <c r="B1021" s="129" t="s">
        <v>1142</v>
      </c>
      <c r="C1021" s="130">
        <v>58052.291259999998</v>
      </c>
      <c r="D1021" s="130">
        <v>6.0000000000000008E-5</v>
      </c>
      <c r="E1021" s="107">
        <f t="shared" si="118"/>
        <v>4324.9983811811489</v>
      </c>
      <c r="F1021" s="109">
        <f t="shared" si="119"/>
        <v>4325</v>
      </c>
      <c r="G1021" s="48">
        <f t="shared" si="124"/>
        <v>-2.2127500051283278E-3</v>
      </c>
      <c r="K1021" s="48">
        <f t="shared" si="122"/>
        <v>-2.2127500051283278E-3</v>
      </c>
      <c r="O1021" s="48">
        <f t="shared" ref="O1021:O1049" ca="1" si="125">+C$11+C$12*F1021</f>
        <v>-6.7110543990858999E-3</v>
      </c>
      <c r="Q1021" s="100">
        <f t="shared" si="120"/>
        <v>43033.791259999998</v>
      </c>
      <c r="S1021" s="53">
        <f t="shared" si="123"/>
        <v>1</v>
      </c>
    </row>
    <row r="1022" spans="1:19" ht="12.95" customHeight="1" x14ac:dyDescent="0.2">
      <c r="A1022" s="102" t="s">
        <v>1134</v>
      </c>
      <c r="B1022" s="102" t="s">
        <v>1122</v>
      </c>
      <c r="C1022" s="103">
        <v>58385.811659999999</v>
      </c>
      <c r="D1022" s="103">
        <v>9.0000000000000006E-5</v>
      </c>
      <c r="E1022" s="107">
        <f t="shared" si="118"/>
        <v>4568.9975270681098</v>
      </c>
      <c r="F1022" s="109">
        <f t="shared" si="119"/>
        <v>4569</v>
      </c>
      <c r="G1022" s="48">
        <f t="shared" si="124"/>
        <v>-3.3802300022216514E-3</v>
      </c>
      <c r="K1022" s="48">
        <f t="shared" si="122"/>
        <v>-3.3802300022216514E-3</v>
      </c>
      <c r="O1022" s="48">
        <f t="shared" ca="1" si="125"/>
        <v>-7.3359144638014745E-3</v>
      </c>
      <c r="Q1022" s="100">
        <f t="shared" si="120"/>
        <v>43367.311659999999</v>
      </c>
      <c r="S1022" s="53">
        <f t="shared" si="123"/>
        <v>1</v>
      </c>
    </row>
    <row r="1023" spans="1:19" ht="12.95" customHeight="1" x14ac:dyDescent="0.2">
      <c r="A1023" s="134" t="s">
        <v>1140</v>
      </c>
      <c r="B1023" s="135" t="s">
        <v>1142</v>
      </c>
      <c r="C1023" s="134">
        <v>58385.8125</v>
      </c>
      <c r="D1023" s="134">
        <v>1E-4</v>
      </c>
      <c r="E1023" s="107">
        <f t="shared" si="118"/>
        <v>4568.9981416010814</v>
      </c>
      <c r="F1023" s="109">
        <f t="shared" si="119"/>
        <v>4569</v>
      </c>
      <c r="G1023" s="48">
        <f t="shared" si="124"/>
        <v>-2.5402300016139634E-3</v>
      </c>
      <c r="K1023" s="48">
        <f t="shared" si="122"/>
        <v>-2.5402300016139634E-3</v>
      </c>
      <c r="O1023" s="48">
        <f t="shared" ca="1" si="125"/>
        <v>-7.3359144638014745E-3</v>
      </c>
      <c r="Q1023" s="100">
        <f t="shared" si="120"/>
        <v>43367.3125</v>
      </c>
      <c r="S1023" s="53">
        <f t="shared" si="123"/>
        <v>1</v>
      </c>
    </row>
    <row r="1024" spans="1:19" ht="12.95" customHeight="1" x14ac:dyDescent="0.2">
      <c r="A1024" s="134" t="s">
        <v>1140</v>
      </c>
      <c r="B1024" s="135" t="s">
        <v>1142</v>
      </c>
      <c r="C1024" s="134">
        <v>58396.746800000001</v>
      </c>
      <c r="D1024" s="134">
        <v>2.9999999999999997E-4</v>
      </c>
      <c r="E1024" s="107">
        <f t="shared" si="118"/>
        <v>4576.9975319258474</v>
      </c>
      <c r="F1024" s="109">
        <f t="shared" si="119"/>
        <v>4577</v>
      </c>
      <c r="G1024" s="48">
        <f t="shared" si="124"/>
        <v>-3.3735899996827357E-3</v>
      </c>
      <c r="K1024" s="48">
        <f t="shared" si="122"/>
        <v>-3.3735899996827357E-3</v>
      </c>
      <c r="O1024" s="48">
        <f t="shared" ca="1" si="125"/>
        <v>-7.3564016790380509E-3</v>
      </c>
      <c r="Q1024" s="100">
        <f t="shared" si="120"/>
        <v>43378.246800000001</v>
      </c>
      <c r="S1024" s="53">
        <f t="shared" si="123"/>
        <v>1</v>
      </c>
    </row>
    <row r="1025" spans="1:19" ht="12.95" customHeight="1" x14ac:dyDescent="0.2">
      <c r="A1025" s="136" t="s">
        <v>2364</v>
      </c>
      <c r="B1025" s="137" t="s">
        <v>1142</v>
      </c>
      <c r="C1025" s="138">
        <v>58422.715799999998</v>
      </c>
      <c r="D1025" s="138">
        <v>2.0000000000000001E-4</v>
      </c>
      <c r="E1025" s="107">
        <f t="shared" si="118"/>
        <v>4595.9961113816698</v>
      </c>
      <c r="F1025" s="109">
        <f t="shared" si="119"/>
        <v>4596</v>
      </c>
      <c r="G1025" s="48">
        <f t="shared" si="124"/>
        <v>-5.3153200060478412E-3</v>
      </c>
      <c r="K1025" s="48">
        <f t="shared" si="122"/>
        <v>-5.3153200060478412E-3</v>
      </c>
      <c r="O1025" s="48">
        <f t="shared" ca="1" si="125"/>
        <v>-7.4050588152249205E-3</v>
      </c>
      <c r="Q1025" s="100">
        <f t="shared" si="120"/>
        <v>43404.215799999998</v>
      </c>
      <c r="S1025" s="53">
        <f t="shared" si="123"/>
        <v>1</v>
      </c>
    </row>
    <row r="1026" spans="1:19" ht="12.95" customHeight="1" x14ac:dyDescent="0.2">
      <c r="A1026" s="128" t="s">
        <v>1139</v>
      </c>
      <c r="B1026" s="129" t="s">
        <v>1142</v>
      </c>
      <c r="C1026" s="130">
        <v>58428.184699999998</v>
      </c>
      <c r="D1026" s="130">
        <v>1E-4</v>
      </c>
      <c r="E1026" s="107">
        <f t="shared" si="118"/>
        <v>4599.9970868210767</v>
      </c>
      <c r="F1026" s="109">
        <f t="shared" si="119"/>
        <v>4600</v>
      </c>
      <c r="G1026" s="48">
        <f t="shared" si="124"/>
        <v>-3.9820000019972213E-3</v>
      </c>
      <c r="K1026" s="48">
        <f t="shared" ref="K1026:K1049" si="126">G1026</f>
        <v>-3.9820000019972213E-3</v>
      </c>
      <c r="O1026" s="48">
        <f t="shared" ca="1" si="125"/>
        <v>-7.4153024228432078E-3</v>
      </c>
      <c r="Q1026" s="100">
        <f t="shared" si="120"/>
        <v>43409.684699999998</v>
      </c>
      <c r="S1026" s="53">
        <f t="shared" ref="S1026:S1051" si="127">S$16</f>
        <v>1</v>
      </c>
    </row>
    <row r="1027" spans="1:19" ht="12.95" customHeight="1" x14ac:dyDescent="0.2">
      <c r="A1027" s="128" t="s">
        <v>1139</v>
      </c>
      <c r="B1027" s="129" t="s">
        <v>1169</v>
      </c>
      <c r="C1027" s="130">
        <v>58430.235399999998</v>
      </c>
      <c r="D1027" s="130">
        <v>3.0000000000000003E-4</v>
      </c>
      <c r="E1027" s="107">
        <f t="shared" si="118"/>
        <v>4601.49735201766</v>
      </c>
      <c r="F1027" s="109">
        <f t="shared" si="119"/>
        <v>4601.5</v>
      </c>
      <c r="G1027" s="48">
        <f t="shared" si="124"/>
        <v>-3.6195050051901489E-3</v>
      </c>
      <c r="K1027" s="48">
        <f t="shared" si="126"/>
        <v>-3.6195050051901489E-3</v>
      </c>
      <c r="O1027" s="48">
        <f t="shared" ca="1" si="125"/>
        <v>-7.4191437757000654E-3</v>
      </c>
      <c r="Q1027" s="100">
        <f t="shared" si="120"/>
        <v>43411.735399999998</v>
      </c>
      <c r="S1027" s="53">
        <f t="shared" si="127"/>
        <v>1</v>
      </c>
    </row>
    <row r="1028" spans="1:19" ht="12.95" customHeight="1" x14ac:dyDescent="0.2">
      <c r="A1028" s="128" t="s">
        <v>1139</v>
      </c>
      <c r="B1028" s="129" t="s">
        <v>1142</v>
      </c>
      <c r="C1028" s="130">
        <v>58432.28572</v>
      </c>
      <c r="D1028" s="130">
        <v>7.0000000000000007E-5</v>
      </c>
      <c r="E1028" s="107">
        <f t="shared" si="118"/>
        <v>4602.9973392112333</v>
      </c>
      <c r="F1028" s="109">
        <f t="shared" si="119"/>
        <v>4603</v>
      </c>
      <c r="G1028" s="48">
        <f t="shared" si="124"/>
        <v>-3.6370099987834692E-3</v>
      </c>
      <c r="K1028" s="48">
        <f t="shared" si="126"/>
        <v>-3.6370099987834692E-3</v>
      </c>
      <c r="O1028" s="48">
        <f t="shared" ca="1" si="125"/>
        <v>-7.4229851285569247E-3</v>
      </c>
      <c r="Q1028" s="100">
        <f t="shared" si="120"/>
        <v>43413.78572</v>
      </c>
      <c r="S1028" s="53">
        <f t="shared" si="127"/>
        <v>1</v>
      </c>
    </row>
    <row r="1029" spans="1:19" ht="12.95" customHeight="1" x14ac:dyDescent="0.2">
      <c r="A1029" s="128" t="s">
        <v>1139</v>
      </c>
      <c r="B1029" s="129" t="s">
        <v>1169</v>
      </c>
      <c r="C1029" s="130">
        <v>58432.9666</v>
      </c>
      <c r="D1029" s="130">
        <v>3.0000000000000003E-4</v>
      </c>
      <c r="E1029" s="107">
        <f t="shared" si="118"/>
        <v>4603.4954620800336</v>
      </c>
      <c r="F1029" s="109">
        <f t="shared" si="119"/>
        <v>4603.5</v>
      </c>
      <c r="G1029" s="48">
        <f t="shared" si="124"/>
        <v>-6.2028450047364458E-3</v>
      </c>
      <c r="K1029" s="48">
        <f t="shared" si="126"/>
        <v>-6.2028450047364458E-3</v>
      </c>
      <c r="O1029" s="48">
        <f t="shared" ca="1" si="125"/>
        <v>-7.4242655795092099E-3</v>
      </c>
      <c r="Q1029" s="100">
        <f t="shared" si="120"/>
        <v>43414.4666</v>
      </c>
      <c r="S1029" s="53">
        <f t="shared" si="127"/>
        <v>1</v>
      </c>
    </row>
    <row r="1030" spans="1:19" ht="12.95" customHeight="1" x14ac:dyDescent="0.2">
      <c r="A1030" s="134" t="s">
        <v>1140</v>
      </c>
      <c r="B1030" s="135" t="s">
        <v>1142</v>
      </c>
      <c r="C1030" s="134">
        <v>58470.558199999999</v>
      </c>
      <c r="D1030" s="134">
        <v>1E-4</v>
      </c>
      <c r="E1030" s="107">
        <f t="shared" si="118"/>
        <v>4630.9969831040071</v>
      </c>
      <c r="F1030" s="109">
        <f t="shared" si="119"/>
        <v>4631</v>
      </c>
      <c r="G1030" s="48">
        <f t="shared" si="124"/>
        <v>-4.1237699988414533E-3</v>
      </c>
      <c r="K1030" s="48">
        <f t="shared" si="126"/>
        <v>-4.1237699988414533E-3</v>
      </c>
      <c r="O1030" s="48">
        <f t="shared" ca="1" si="125"/>
        <v>-7.4946903818849412E-3</v>
      </c>
      <c r="Q1030" s="100">
        <f t="shared" si="120"/>
        <v>43452.058199999999</v>
      </c>
      <c r="S1030" s="53">
        <f t="shared" si="127"/>
        <v>1</v>
      </c>
    </row>
    <row r="1031" spans="1:19" ht="12.95" customHeight="1" x14ac:dyDescent="0.2">
      <c r="A1031" s="102" t="s">
        <v>1134</v>
      </c>
      <c r="B1031" s="102" t="s">
        <v>1122</v>
      </c>
      <c r="C1031" s="103">
        <v>58470.558250000002</v>
      </c>
      <c r="D1031" s="103">
        <v>1E-4</v>
      </c>
      <c r="E1031" s="107">
        <f t="shared" si="118"/>
        <v>4630.9970196833528</v>
      </c>
      <c r="F1031" s="109">
        <f t="shared" si="119"/>
        <v>4631</v>
      </c>
      <c r="G1031" s="48">
        <f t="shared" si="124"/>
        <v>-4.0737699964665808E-3</v>
      </c>
      <c r="K1031" s="48">
        <f t="shared" si="126"/>
        <v>-4.0737699964665808E-3</v>
      </c>
      <c r="O1031" s="48">
        <f t="shared" ca="1" si="125"/>
        <v>-7.4946903818849412E-3</v>
      </c>
      <c r="Q1031" s="100">
        <f t="shared" si="120"/>
        <v>43452.058250000002</v>
      </c>
      <c r="S1031" s="53">
        <f t="shared" si="127"/>
        <v>1</v>
      </c>
    </row>
    <row r="1032" spans="1:19" ht="12.95" customHeight="1" x14ac:dyDescent="0.2">
      <c r="A1032" s="128" t="s">
        <v>1135</v>
      </c>
      <c r="B1032" s="129" t="s">
        <v>1142</v>
      </c>
      <c r="C1032" s="130">
        <v>58750.7693</v>
      </c>
      <c r="D1032" s="130">
        <v>1E-4</v>
      </c>
      <c r="E1032" s="107">
        <f t="shared" si="118"/>
        <v>4835.995745002966</v>
      </c>
      <c r="F1032" s="109">
        <f t="shared" si="119"/>
        <v>4836</v>
      </c>
      <c r="G1032" s="48">
        <f t="shared" si="124"/>
        <v>-5.8161199995083734E-3</v>
      </c>
      <c r="K1032" s="48">
        <f t="shared" si="126"/>
        <v>-5.8161199995083734E-3</v>
      </c>
      <c r="O1032" s="48">
        <f t="shared" ca="1" si="125"/>
        <v>-8.0196752723222069E-3</v>
      </c>
      <c r="Q1032" s="100">
        <f t="shared" si="120"/>
        <v>43732.2693</v>
      </c>
      <c r="S1032" s="53">
        <f t="shared" si="127"/>
        <v>1</v>
      </c>
    </row>
    <row r="1033" spans="1:19" ht="12.95" customHeight="1" x14ac:dyDescent="0.2">
      <c r="A1033" s="102" t="s">
        <v>1134</v>
      </c>
      <c r="B1033" s="102" t="s">
        <v>1122</v>
      </c>
      <c r="C1033" s="103">
        <v>58750.76971</v>
      </c>
      <c r="D1033" s="103">
        <v>6.0000000000000002E-5</v>
      </c>
      <c r="E1033" s="107">
        <f t="shared" si="118"/>
        <v>4835.9960449535838</v>
      </c>
      <c r="F1033" s="109">
        <f t="shared" si="119"/>
        <v>4836</v>
      </c>
      <c r="G1033" s="48">
        <f t="shared" si="124"/>
        <v>-5.4061199989519082E-3</v>
      </c>
      <c r="K1033" s="48">
        <f t="shared" si="126"/>
        <v>-5.4061199989519082E-3</v>
      </c>
      <c r="O1033" s="48">
        <f t="shared" ca="1" si="125"/>
        <v>-8.0196752723222069E-3</v>
      </c>
      <c r="Q1033" s="100">
        <f t="shared" si="120"/>
        <v>43732.26971</v>
      </c>
      <c r="S1033" s="53">
        <f t="shared" si="127"/>
        <v>1</v>
      </c>
    </row>
    <row r="1034" spans="1:19" ht="12.95" customHeight="1" x14ac:dyDescent="0.2">
      <c r="A1034" s="128" t="s">
        <v>1135</v>
      </c>
      <c r="B1034" s="129" t="s">
        <v>1142</v>
      </c>
      <c r="C1034" s="130">
        <v>58757.604200000002</v>
      </c>
      <c r="D1034" s="130">
        <v>1E-4</v>
      </c>
      <c r="E1034" s="107">
        <f t="shared" si="118"/>
        <v>4840.9960681083094</v>
      </c>
      <c r="F1034" s="109">
        <f t="shared" si="119"/>
        <v>4841</v>
      </c>
      <c r="G1034" s="48">
        <f t="shared" si="124"/>
        <v>-5.3744699980597943E-3</v>
      </c>
      <c r="K1034" s="48">
        <f t="shared" si="126"/>
        <v>-5.3744699980597943E-3</v>
      </c>
      <c r="O1034" s="48">
        <f t="shared" ca="1" si="125"/>
        <v>-8.0324797818450665E-3</v>
      </c>
      <c r="Q1034" s="100">
        <f t="shared" si="120"/>
        <v>43739.104200000002</v>
      </c>
      <c r="S1034" s="53">
        <f t="shared" si="127"/>
        <v>1</v>
      </c>
    </row>
    <row r="1035" spans="1:19" ht="12.95" customHeight="1" x14ac:dyDescent="0.2">
      <c r="A1035" s="128" t="s">
        <v>1135</v>
      </c>
      <c r="B1035" s="129" t="s">
        <v>1142</v>
      </c>
      <c r="C1035" s="130">
        <v>58802.710800000001</v>
      </c>
      <c r="D1035" s="130">
        <v>2.0000000000000001E-4</v>
      </c>
      <c r="E1035" s="107">
        <f t="shared" si="118"/>
        <v>4873.995464468665</v>
      </c>
      <c r="F1035" s="109">
        <f t="shared" si="119"/>
        <v>4874</v>
      </c>
      <c r="G1035" s="48">
        <f t="shared" si="124"/>
        <v>-6.1995799987926148E-3</v>
      </c>
      <c r="K1035" s="48">
        <f t="shared" si="126"/>
        <v>-6.1995799987926148E-3</v>
      </c>
      <c r="O1035" s="48">
        <f t="shared" ca="1" si="125"/>
        <v>-8.1169895446959427E-3</v>
      </c>
      <c r="Q1035" s="100">
        <f t="shared" si="120"/>
        <v>43784.210800000001</v>
      </c>
      <c r="S1035" s="53">
        <f t="shared" si="127"/>
        <v>1</v>
      </c>
    </row>
    <row r="1036" spans="1:19" ht="12.95" customHeight="1" x14ac:dyDescent="0.2">
      <c r="A1036" s="128" t="s">
        <v>1135</v>
      </c>
      <c r="B1036" s="129" t="s">
        <v>1142</v>
      </c>
      <c r="C1036" s="130">
        <v>58828.681400000001</v>
      </c>
      <c r="D1036" s="130">
        <v>2.0000000000000001E-4</v>
      </c>
      <c r="E1036" s="107">
        <f t="shared" si="118"/>
        <v>4892.9952144634844</v>
      </c>
      <c r="F1036" s="109">
        <f t="shared" si="119"/>
        <v>4893</v>
      </c>
      <c r="G1036" s="48">
        <f t="shared" si="124"/>
        <v>-6.5413100019213744E-3</v>
      </c>
      <c r="K1036" s="48">
        <f t="shared" si="126"/>
        <v>-6.5413100019213744E-3</v>
      </c>
      <c r="O1036" s="48">
        <f t="shared" ca="1" si="125"/>
        <v>-8.1656466808828106E-3</v>
      </c>
      <c r="Q1036" s="100">
        <f t="shared" si="120"/>
        <v>43810.181400000001</v>
      </c>
      <c r="S1036" s="53">
        <f t="shared" si="127"/>
        <v>1</v>
      </c>
    </row>
    <row r="1037" spans="1:19" ht="12.95" customHeight="1" x14ac:dyDescent="0.2">
      <c r="A1037" s="128" t="s">
        <v>1136</v>
      </c>
      <c r="B1037" s="129" t="s">
        <v>1142</v>
      </c>
      <c r="C1037" s="130">
        <v>58891.559000000001</v>
      </c>
      <c r="D1037" s="130">
        <v>1E-4</v>
      </c>
      <c r="E1037" s="107">
        <f t="shared" si="118"/>
        <v>4938.9956411103158</v>
      </c>
      <c r="F1037" s="109">
        <f t="shared" si="119"/>
        <v>4939</v>
      </c>
      <c r="G1037" s="48">
        <f t="shared" si="124"/>
        <v>-5.958130001090467E-3</v>
      </c>
      <c r="K1037" s="48">
        <f t="shared" si="126"/>
        <v>-5.958130001090467E-3</v>
      </c>
      <c r="O1037" s="48">
        <f t="shared" ca="1" si="125"/>
        <v>-8.2834481684931245E-3</v>
      </c>
      <c r="Q1037" s="100">
        <f t="shared" si="120"/>
        <v>43873.059000000001</v>
      </c>
      <c r="S1037" s="53">
        <f t="shared" si="127"/>
        <v>1</v>
      </c>
    </row>
    <row r="1038" spans="1:19" ht="12.95" customHeight="1" x14ac:dyDescent="0.2">
      <c r="A1038" s="136" t="s">
        <v>2364</v>
      </c>
      <c r="B1038" s="137" t="s">
        <v>1142</v>
      </c>
      <c r="C1038" s="138">
        <v>59070.622000000003</v>
      </c>
      <c r="D1038" s="138">
        <v>5.9999999999999995E-4</v>
      </c>
      <c r="E1038" s="107">
        <f t="shared" si="118"/>
        <v>5069.9957810116748</v>
      </c>
      <c r="F1038" s="109">
        <f t="shared" si="119"/>
        <v>5070</v>
      </c>
      <c r="G1038" s="48">
        <f t="shared" si="124"/>
        <v>-5.7668999943416566E-3</v>
      </c>
      <c r="K1038" s="48">
        <f t="shared" si="126"/>
        <v>-5.7668999943416566E-3</v>
      </c>
      <c r="O1038" s="48">
        <f t="shared" ca="1" si="125"/>
        <v>-8.6189263179920622E-3</v>
      </c>
      <c r="Q1038" s="100">
        <f t="shared" si="120"/>
        <v>44052.122000000003</v>
      </c>
      <c r="S1038" s="53">
        <f t="shared" si="127"/>
        <v>1</v>
      </c>
    </row>
    <row r="1039" spans="1:19" ht="12.95" customHeight="1" x14ac:dyDescent="0.2">
      <c r="A1039" s="128" t="s">
        <v>1138</v>
      </c>
      <c r="B1039" s="129" t="s">
        <v>1142</v>
      </c>
      <c r="C1039" s="130">
        <v>59080.1921</v>
      </c>
      <c r="D1039" s="130" t="s">
        <v>1215</v>
      </c>
      <c r="E1039" s="107">
        <f t="shared" si="118"/>
        <v>5076.9971405268707</v>
      </c>
      <c r="F1039" s="109">
        <f t="shared" si="119"/>
        <v>5077</v>
      </c>
      <c r="G1039" s="48">
        <f t="shared" si="124"/>
        <v>-3.9085899989004247E-3</v>
      </c>
      <c r="K1039" s="48">
        <f t="shared" si="126"/>
        <v>-3.9085899989004247E-3</v>
      </c>
      <c r="O1039" s="48">
        <f t="shared" ca="1" si="125"/>
        <v>-8.6368526313240664E-3</v>
      </c>
      <c r="Q1039" s="100">
        <f t="shared" si="120"/>
        <v>44061.6921</v>
      </c>
      <c r="S1039" s="53">
        <f t="shared" si="127"/>
        <v>1</v>
      </c>
    </row>
    <row r="1040" spans="1:19" ht="12.95" customHeight="1" x14ac:dyDescent="0.2">
      <c r="A1040" s="43" t="s">
        <v>2365</v>
      </c>
      <c r="B1040" s="44" t="s">
        <v>1142</v>
      </c>
      <c r="C1040" s="140">
        <v>59085.657099999997</v>
      </c>
      <c r="D1040" s="45">
        <v>2.0000000000000001E-4</v>
      </c>
      <c r="E1040" s="107">
        <f t="shared" si="118"/>
        <v>5080.9952627774783</v>
      </c>
      <c r="F1040" s="109">
        <f t="shared" si="119"/>
        <v>5081</v>
      </c>
      <c r="G1040" s="48">
        <f t="shared" si="124"/>
        <v>-6.4752700054668821E-3</v>
      </c>
      <c r="K1040" s="48">
        <f t="shared" si="126"/>
        <v>-6.4752700054668821E-3</v>
      </c>
      <c r="O1040" s="48">
        <f t="shared" ca="1" si="125"/>
        <v>-8.647096238942352E-3</v>
      </c>
      <c r="Q1040" s="100">
        <f t="shared" si="120"/>
        <v>44067.157099999997</v>
      </c>
      <c r="S1040" s="53">
        <f t="shared" si="127"/>
        <v>1</v>
      </c>
    </row>
    <row r="1041" spans="1:21" ht="12.95" customHeight="1" x14ac:dyDescent="0.2">
      <c r="A1041" s="43" t="s">
        <v>2371</v>
      </c>
      <c r="B1041" s="44" t="s">
        <v>1142</v>
      </c>
      <c r="C1041" s="140">
        <v>59118.461740000173</v>
      </c>
      <c r="D1041" s="140">
        <v>5.1999999999999995E-4</v>
      </c>
      <c r="E1041" s="107">
        <f t="shared" si="118"/>
        <v>5104.9947067130579</v>
      </c>
      <c r="F1041" s="109">
        <f t="shared" si="119"/>
        <v>5105</v>
      </c>
      <c r="G1041" s="48">
        <f t="shared" si="124"/>
        <v>-7.2353498253505677E-3</v>
      </c>
      <c r="K1041" s="48">
        <f t="shared" si="126"/>
        <v>-7.2353498253505677E-3</v>
      </c>
      <c r="O1041" s="48">
        <f t="shared" ca="1" si="125"/>
        <v>-8.7085578846520829E-3</v>
      </c>
      <c r="Q1041" s="100">
        <f t="shared" si="120"/>
        <v>44099.961740000173</v>
      </c>
      <c r="S1041" s="53">
        <f t="shared" si="127"/>
        <v>1</v>
      </c>
    </row>
    <row r="1042" spans="1:21" ht="12.95" customHeight="1" x14ac:dyDescent="0.2">
      <c r="A1042" s="47" t="s">
        <v>2374</v>
      </c>
      <c r="B1042" s="145" t="s">
        <v>1142</v>
      </c>
      <c r="C1042" s="146">
        <v>59438.883600000001</v>
      </c>
      <c r="D1042" s="147">
        <v>8.9999999999999998E-4</v>
      </c>
      <c r="E1042" s="107">
        <f t="shared" si="118"/>
        <v>5339.4111327051978</v>
      </c>
      <c r="F1042" s="109">
        <f t="shared" si="119"/>
        <v>5339.5</v>
      </c>
      <c r="O1042" s="48">
        <f t="shared" ca="1" si="125"/>
        <v>-9.3090893812742236E-3</v>
      </c>
      <c r="Q1042" s="100">
        <f t="shared" si="120"/>
        <v>44420.383600000001</v>
      </c>
      <c r="S1042" s="53">
        <f t="shared" si="127"/>
        <v>1</v>
      </c>
      <c r="U1042" s="48">
        <f>+C1042-(C$7+F1042*C$8)</f>
        <v>-0.12147196500154678</v>
      </c>
    </row>
    <row r="1043" spans="1:21" ht="12.95" customHeight="1" x14ac:dyDescent="0.2">
      <c r="A1043" s="45" t="s">
        <v>2366</v>
      </c>
      <c r="B1043" s="44" t="s">
        <v>1142</v>
      </c>
      <c r="C1043" s="140">
        <v>59465.6512</v>
      </c>
      <c r="D1043" s="45">
        <v>1E-4</v>
      </c>
      <c r="E1043" s="107">
        <f t="shared" si="118"/>
        <v>5358.9939574362897</v>
      </c>
      <c r="F1043" s="109">
        <f t="shared" si="119"/>
        <v>5359</v>
      </c>
      <c r="G1043" s="48">
        <f t="shared" si="124"/>
        <v>-8.2595299973036163E-3</v>
      </c>
      <c r="K1043" s="48">
        <f t="shared" si="126"/>
        <v>-8.2595299973036163E-3</v>
      </c>
      <c r="O1043" s="48">
        <f t="shared" ca="1" si="125"/>
        <v>-9.3590269684133767E-3</v>
      </c>
      <c r="Q1043" s="100">
        <f t="shared" si="120"/>
        <v>44447.1512</v>
      </c>
      <c r="S1043" s="53">
        <f t="shared" si="127"/>
        <v>1</v>
      </c>
    </row>
    <row r="1044" spans="1:21" ht="12.95" customHeight="1" x14ac:dyDescent="0.2">
      <c r="A1044" s="45" t="s">
        <v>2366</v>
      </c>
      <c r="B1044" s="44" t="s">
        <v>1142</v>
      </c>
      <c r="C1044" s="140">
        <v>59473.853000000003</v>
      </c>
      <c r="D1044" s="45">
        <v>2.9999999999999997E-4</v>
      </c>
      <c r="E1044" s="107">
        <f t="shared" si="118"/>
        <v>5364.9942866357524</v>
      </c>
      <c r="F1044" s="109">
        <f t="shared" si="119"/>
        <v>5365</v>
      </c>
      <c r="G1044" s="48">
        <f t="shared" si="124"/>
        <v>-7.8095499993651174E-3</v>
      </c>
      <c r="K1044" s="48">
        <f t="shared" si="126"/>
        <v>-7.8095499993651174E-3</v>
      </c>
      <c r="O1044" s="48">
        <f t="shared" ca="1" si="125"/>
        <v>-9.3743923798408103E-3</v>
      </c>
      <c r="Q1044" s="100">
        <f t="shared" si="120"/>
        <v>44455.353000000003</v>
      </c>
      <c r="S1044" s="53">
        <f t="shared" si="127"/>
        <v>1</v>
      </c>
    </row>
    <row r="1045" spans="1:21" ht="12.95" customHeight="1" x14ac:dyDescent="0.2">
      <c r="A1045" s="45" t="s">
        <v>2366</v>
      </c>
      <c r="B1045" s="44" t="s">
        <v>1142</v>
      </c>
      <c r="C1045" s="140">
        <v>59502.556900000003</v>
      </c>
      <c r="D1045" s="45">
        <v>1E-4</v>
      </c>
      <c r="E1045" s="107">
        <f t="shared" si="118"/>
        <v>5385.9936830253728</v>
      </c>
      <c r="F1045" s="109">
        <f t="shared" ref="F1045:F1049" si="128">ROUND(2*E1045,0)/2</f>
        <v>5386</v>
      </c>
      <c r="G1045" s="48">
        <f t="shared" si="124"/>
        <v>-8.6346199968829751E-3</v>
      </c>
      <c r="K1045" s="48">
        <f t="shared" si="126"/>
        <v>-8.6346199968829751E-3</v>
      </c>
      <c r="O1045" s="48">
        <f t="shared" ca="1" si="125"/>
        <v>-9.4281713198368228E-3</v>
      </c>
      <c r="Q1045" s="100">
        <f t="shared" si="120"/>
        <v>44484.056900000003</v>
      </c>
      <c r="S1045" s="53">
        <f t="shared" si="127"/>
        <v>1</v>
      </c>
    </row>
    <row r="1046" spans="1:21" ht="12.95" customHeight="1" x14ac:dyDescent="0.2">
      <c r="A1046" s="37" t="s">
        <v>554</v>
      </c>
      <c r="B1046" s="99"/>
      <c r="C1046" s="37">
        <v>59573.635799999996</v>
      </c>
      <c r="D1046" s="5">
        <v>2.0000000000000001E-4</v>
      </c>
      <c r="E1046" s="107">
        <f t="shared" si="118"/>
        <v>5437.9940730782237</v>
      </c>
      <c r="F1046" s="109">
        <f t="shared" si="128"/>
        <v>5438</v>
      </c>
      <c r="G1046" s="48">
        <f t="shared" ref="G1046:G1049" si="129">+C1046-(C$7+F1046*C$8)</f>
        <v>-8.1014600073103793E-3</v>
      </c>
      <c r="K1046" s="48">
        <f t="shared" si="126"/>
        <v>-8.1014600073103793E-3</v>
      </c>
      <c r="O1046" s="48">
        <f t="shared" ca="1" si="125"/>
        <v>-9.5613382188745669E-3</v>
      </c>
      <c r="Q1046" s="100">
        <f t="shared" si="120"/>
        <v>44555.135799999996</v>
      </c>
      <c r="S1046" s="53">
        <f t="shared" si="127"/>
        <v>1</v>
      </c>
    </row>
    <row r="1047" spans="1:21" ht="12.95" customHeight="1" x14ac:dyDescent="0.2">
      <c r="A1047" s="43" t="s">
        <v>2367</v>
      </c>
      <c r="B1047" s="44" t="s">
        <v>1142</v>
      </c>
      <c r="C1047" s="140">
        <v>59771.833200000001</v>
      </c>
      <c r="D1047" s="45">
        <v>2.9999999999999997E-4</v>
      </c>
      <c r="E1047" s="107">
        <f t="shared" si="118"/>
        <v>5582.9926888061291</v>
      </c>
      <c r="F1047" s="109">
        <f t="shared" si="128"/>
        <v>5583</v>
      </c>
      <c r="G1047" s="48">
        <f t="shared" si="129"/>
        <v>-9.9936100014019758E-3</v>
      </c>
      <c r="K1047" s="48">
        <f t="shared" si="126"/>
        <v>-9.9936100014019758E-3</v>
      </c>
      <c r="O1047" s="48">
        <f t="shared" ca="1" si="125"/>
        <v>-9.9326689950375094E-3</v>
      </c>
      <c r="Q1047" s="100">
        <f t="shared" si="120"/>
        <v>44753.333200000001</v>
      </c>
      <c r="S1047" s="53">
        <f t="shared" si="127"/>
        <v>1</v>
      </c>
    </row>
    <row r="1048" spans="1:21" ht="12.95" customHeight="1" x14ac:dyDescent="0.2">
      <c r="A1048" s="47" t="s">
        <v>2373</v>
      </c>
      <c r="B1048" s="46" t="s">
        <v>1142</v>
      </c>
      <c r="C1048" s="140">
        <v>59804.638700000003</v>
      </c>
      <c r="D1048" s="45">
        <v>2.9999999999999997E-4</v>
      </c>
      <c r="E1048" s="107">
        <f t="shared" si="118"/>
        <v>5606.992761906291</v>
      </c>
      <c r="F1048" s="109">
        <f t="shared" si="128"/>
        <v>5607</v>
      </c>
      <c r="G1048" s="48">
        <f t="shared" si="129"/>
        <v>-9.8936899958061986E-3</v>
      </c>
      <c r="K1048" s="48">
        <f t="shared" si="126"/>
        <v>-9.8936899958061986E-3</v>
      </c>
      <c r="O1048" s="48">
        <f t="shared" ca="1" si="125"/>
        <v>-9.9941306407472404E-3</v>
      </c>
      <c r="Q1048" s="100">
        <f t="shared" si="120"/>
        <v>44786.138700000003</v>
      </c>
      <c r="S1048" s="53">
        <f t="shared" si="127"/>
        <v>1</v>
      </c>
    </row>
    <row r="1049" spans="1:21" ht="12.95" customHeight="1" x14ac:dyDescent="0.2">
      <c r="A1049" s="43" t="s">
        <v>2370</v>
      </c>
      <c r="B1049" s="44" t="s">
        <v>1142</v>
      </c>
      <c r="C1049" s="140">
        <v>59923.558279999997</v>
      </c>
      <c r="D1049" s="140">
        <v>6.4000000000000005E-4</v>
      </c>
      <c r="E1049" s="107">
        <f t="shared" si="118"/>
        <v>5693.9927653520608</v>
      </c>
      <c r="F1049" s="109">
        <f t="shared" si="128"/>
        <v>5694</v>
      </c>
      <c r="G1049" s="48">
        <f t="shared" si="129"/>
        <v>-9.8889800065080635E-3</v>
      </c>
      <c r="K1049" s="48">
        <f t="shared" si="126"/>
        <v>-9.8889800065080635E-3</v>
      </c>
      <c r="O1049" s="48">
        <f t="shared" ca="1" si="125"/>
        <v>-1.0216929106445005E-2</v>
      </c>
      <c r="Q1049" s="100">
        <f t="shared" si="120"/>
        <v>44905.058279999997</v>
      </c>
      <c r="S1049" s="53">
        <f t="shared" si="127"/>
        <v>1</v>
      </c>
    </row>
    <row r="1050" spans="1:21" ht="12.95" customHeight="1" x14ac:dyDescent="0.25">
      <c r="A1050" s="47" t="s">
        <v>2375</v>
      </c>
      <c r="B1050" s="152" t="s">
        <v>1142</v>
      </c>
      <c r="C1050" s="153">
        <v>59178.604599999999</v>
      </c>
      <c r="D1050" s="153">
        <v>1E-4</v>
      </c>
      <c r="E1050" s="107">
        <f t="shared" ref="E1050:E1051" si="130">+(C1050-C$7)/C$8</f>
        <v>5148.9944334798656</v>
      </c>
      <c r="F1050" s="109">
        <f t="shared" ref="F1050:F1051" si="131">ROUND(2*E1050,0)/2</f>
        <v>5149</v>
      </c>
      <c r="G1050" s="48">
        <f t="shared" ref="G1050:G1051" si="132">+C1050-(C$7+F1050*C$8)</f>
        <v>-7.6088300047558732E-3</v>
      </c>
      <c r="K1050" s="48">
        <f t="shared" ref="K1050:K1051" si="133">G1050</f>
        <v>-7.6088300047558732E-3</v>
      </c>
      <c r="O1050" s="48">
        <f t="shared" ref="O1050:O1051" ca="1" si="134">+C$11+C$12*F1050</f>
        <v>-8.8212375684532524E-3</v>
      </c>
      <c r="Q1050" s="100">
        <f t="shared" ref="Q1050:Q1051" si="135">+C1050-15018.5</f>
        <v>44160.104599999999</v>
      </c>
      <c r="S1050" s="53">
        <f t="shared" si="127"/>
        <v>1</v>
      </c>
    </row>
    <row r="1051" spans="1:21" ht="12.95" customHeight="1" x14ac:dyDescent="0.25">
      <c r="A1051" s="47" t="s">
        <v>2375</v>
      </c>
      <c r="B1051" s="152" t="s">
        <v>1142</v>
      </c>
      <c r="C1051" s="153">
        <v>60218.806400000001</v>
      </c>
      <c r="D1051" s="153">
        <v>2.0000000000000001E-4</v>
      </c>
      <c r="E1051" s="107">
        <f t="shared" si="130"/>
        <v>5909.9924136636228</v>
      </c>
      <c r="F1051" s="109">
        <f t="shared" si="131"/>
        <v>5910</v>
      </c>
      <c r="G1051" s="48">
        <f t="shared" si="132"/>
        <v>-1.036970000131987E-2</v>
      </c>
      <c r="K1051" s="48">
        <f t="shared" si="133"/>
        <v>-1.036970000131987E-2</v>
      </c>
      <c r="O1051" s="48">
        <f t="shared" ca="1" si="134"/>
        <v>-1.0770083917832563E-2</v>
      </c>
      <c r="Q1051" s="100">
        <f t="shared" si="135"/>
        <v>45200.306400000001</v>
      </c>
      <c r="S1051" s="53">
        <f t="shared" si="127"/>
        <v>1</v>
      </c>
    </row>
    <row r="1052" spans="1:21" ht="12.95" customHeight="1" x14ac:dyDescent="0.2">
      <c r="A1052" s="143"/>
      <c r="B1052" s="144"/>
      <c r="C1052" s="148"/>
      <c r="D1052" s="148"/>
      <c r="E1052" s="107"/>
      <c r="F1052" s="109"/>
      <c r="Q1052" s="100"/>
    </row>
    <row r="1053" spans="1:21" ht="12.95" customHeight="1" x14ac:dyDescent="0.2">
      <c r="B1053" s="53"/>
      <c r="C1053" s="101"/>
      <c r="D1053" s="101"/>
      <c r="E1053" s="107"/>
      <c r="F1053" s="109"/>
      <c r="Q1053" s="100"/>
    </row>
    <row r="1054" spans="1:21" ht="12.95" customHeight="1" x14ac:dyDescent="0.2">
      <c r="B1054" s="53"/>
      <c r="E1054" s="107"/>
      <c r="F1054" s="109"/>
      <c r="Q1054" s="100"/>
    </row>
    <row r="1055" spans="1:21" ht="12.95" customHeight="1" x14ac:dyDescent="0.2">
      <c r="B1055" s="53"/>
      <c r="E1055" s="107"/>
      <c r="F1055" s="109"/>
      <c r="Q1055" s="100"/>
    </row>
    <row r="1056" spans="1:21" ht="12.95" customHeight="1" x14ac:dyDescent="0.2">
      <c r="B1056" s="53"/>
      <c r="E1056" s="107"/>
      <c r="F1056" s="109"/>
      <c r="Q1056" s="100"/>
    </row>
    <row r="1057" spans="2:17" ht="12.95" customHeight="1" x14ac:dyDescent="0.2">
      <c r="B1057" s="53"/>
      <c r="E1057" s="107"/>
      <c r="F1057" s="109"/>
      <c r="Q1057" s="100"/>
    </row>
    <row r="1058" spans="2:17" ht="12.95" customHeight="1" x14ac:dyDescent="0.2">
      <c r="B1058" s="53"/>
      <c r="E1058" s="107"/>
      <c r="F1058" s="109"/>
      <c r="Q1058" s="100"/>
    </row>
    <row r="1059" spans="2:17" ht="12.95" customHeight="1" x14ac:dyDescent="0.2">
      <c r="B1059" s="53"/>
      <c r="E1059" s="107"/>
      <c r="F1059" s="109"/>
      <c r="Q1059" s="100"/>
    </row>
    <row r="1060" spans="2:17" ht="12.95" customHeight="1" x14ac:dyDescent="0.2">
      <c r="B1060" s="53"/>
      <c r="E1060" s="107"/>
      <c r="F1060" s="109"/>
      <c r="Q1060" s="100"/>
    </row>
    <row r="1061" spans="2:17" ht="12.95" customHeight="1" x14ac:dyDescent="0.2">
      <c r="B1061" s="53"/>
      <c r="E1061" s="107"/>
      <c r="F1061" s="109"/>
      <c r="Q1061" s="100"/>
    </row>
    <row r="1062" spans="2:17" ht="12.95" customHeight="1" x14ac:dyDescent="0.2">
      <c r="B1062" s="53"/>
      <c r="E1062" s="107"/>
      <c r="F1062" s="109"/>
      <c r="Q1062" s="100"/>
    </row>
    <row r="1063" spans="2:17" ht="12.95" customHeight="1" x14ac:dyDescent="0.2">
      <c r="B1063" s="53"/>
      <c r="E1063" s="107"/>
      <c r="F1063" s="109"/>
      <c r="Q1063" s="100"/>
    </row>
    <row r="1064" spans="2:17" ht="12.95" customHeight="1" x14ac:dyDescent="0.2">
      <c r="B1064" s="53"/>
      <c r="E1064" s="107"/>
      <c r="F1064" s="109"/>
      <c r="Q1064" s="100"/>
    </row>
    <row r="1065" spans="2:17" ht="12.95" customHeight="1" x14ac:dyDescent="0.2">
      <c r="B1065" s="53"/>
      <c r="E1065" s="107"/>
      <c r="F1065" s="109"/>
      <c r="Q1065" s="100"/>
    </row>
    <row r="1066" spans="2:17" ht="12.95" customHeight="1" x14ac:dyDescent="0.2">
      <c r="B1066" s="53"/>
      <c r="E1066" s="107"/>
      <c r="F1066" s="109"/>
      <c r="Q1066" s="100"/>
    </row>
    <row r="1067" spans="2:17" ht="12.95" customHeight="1" x14ac:dyDescent="0.2">
      <c r="B1067" s="53"/>
      <c r="E1067" s="107"/>
      <c r="F1067" s="109"/>
      <c r="Q1067" s="100"/>
    </row>
    <row r="1068" spans="2:17" ht="12.95" customHeight="1" x14ac:dyDescent="0.2">
      <c r="B1068" s="53"/>
      <c r="E1068" s="107"/>
      <c r="F1068" s="109"/>
      <c r="Q1068" s="100"/>
    </row>
    <row r="1069" spans="2:17" ht="12.95" customHeight="1" x14ac:dyDescent="0.2">
      <c r="B1069" s="53"/>
      <c r="E1069" s="107"/>
      <c r="F1069" s="109"/>
      <c r="Q1069" s="100"/>
    </row>
    <row r="1070" spans="2:17" ht="12.95" customHeight="1" x14ac:dyDescent="0.2">
      <c r="B1070" s="53"/>
      <c r="E1070" s="107"/>
      <c r="F1070" s="109"/>
      <c r="Q1070" s="100"/>
    </row>
    <row r="1071" spans="2:17" ht="12.95" customHeight="1" x14ac:dyDescent="0.2">
      <c r="B1071" s="53"/>
      <c r="E1071" s="107"/>
      <c r="F1071" s="109"/>
      <c r="Q1071" s="100"/>
    </row>
    <row r="1072" spans="2:17" ht="12.95" customHeight="1" x14ac:dyDescent="0.2">
      <c r="B1072" s="53"/>
      <c r="E1072" s="107"/>
      <c r="F1072" s="109"/>
      <c r="Q1072" s="100"/>
    </row>
    <row r="1073" spans="2:17" ht="12.95" customHeight="1" x14ac:dyDescent="0.2">
      <c r="B1073" s="53"/>
      <c r="E1073" s="107"/>
      <c r="F1073" s="109"/>
      <c r="Q1073" s="100"/>
    </row>
    <row r="1074" spans="2:17" ht="12.95" customHeight="1" x14ac:dyDescent="0.2">
      <c r="B1074" s="53"/>
      <c r="E1074" s="107"/>
      <c r="F1074" s="109"/>
      <c r="Q1074" s="100"/>
    </row>
    <row r="1075" spans="2:17" ht="12.95" customHeight="1" x14ac:dyDescent="0.2">
      <c r="B1075" s="53"/>
      <c r="E1075" s="107"/>
      <c r="F1075" s="109"/>
      <c r="Q1075" s="100"/>
    </row>
    <row r="1076" spans="2:17" ht="12.95" customHeight="1" x14ac:dyDescent="0.2">
      <c r="B1076" s="53"/>
      <c r="E1076" s="107"/>
      <c r="F1076" s="109"/>
      <c r="Q1076" s="100"/>
    </row>
    <row r="1077" spans="2:17" ht="12.95" customHeight="1" x14ac:dyDescent="0.2">
      <c r="B1077" s="53"/>
      <c r="E1077" s="107"/>
      <c r="F1077" s="109"/>
      <c r="Q1077" s="100"/>
    </row>
    <row r="1078" spans="2:17" ht="12.95" customHeight="1" x14ac:dyDescent="0.2">
      <c r="B1078" s="53"/>
      <c r="E1078" s="107"/>
      <c r="F1078" s="109"/>
      <c r="Q1078" s="100"/>
    </row>
    <row r="1079" spans="2:17" ht="12.95" customHeight="1" x14ac:dyDescent="0.2">
      <c r="B1079" s="53"/>
      <c r="E1079" s="107"/>
      <c r="F1079" s="109"/>
      <c r="Q1079" s="100"/>
    </row>
    <row r="1080" spans="2:17" ht="12.95" customHeight="1" x14ac:dyDescent="0.2">
      <c r="B1080" s="53"/>
      <c r="E1080" s="107"/>
      <c r="F1080" s="109"/>
      <c r="Q1080" s="100"/>
    </row>
    <row r="1081" spans="2:17" ht="12.95" customHeight="1" x14ac:dyDescent="0.2">
      <c r="B1081" s="53"/>
      <c r="E1081" s="107"/>
      <c r="F1081" s="109"/>
      <c r="Q1081" s="100"/>
    </row>
    <row r="1082" spans="2:17" ht="12.95" customHeight="1" x14ac:dyDescent="0.2">
      <c r="B1082" s="53"/>
      <c r="E1082" s="107"/>
      <c r="F1082" s="109"/>
      <c r="Q1082" s="100"/>
    </row>
    <row r="1083" spans="2:17" ht="12.95" customHeight="1" x14ac:dyDescent="0.2">
      <c r="B1083" s="53"/>
      <c r="E1083" s="107"/>
      <c r="F1083" s="109"/>
      <c r="Q1083" s="100"/>
    </row>
    <row r="1084" spans="2:17" ht="12.95" customHeight="1" x14ac:dyDescent="0.2">
      <c r="B1084" s="53"/>
      <c r="E1084" s="107"/>
      <c r="F1084" s="109"/>
      <c r="Q1084" s="100"/>
    </row>
    <row r="1085" spans="2:17" ht="12.95" customHeight="1" x14ac:dyDescent="0.2">
      <c r="B1085" s="53"/>
      <c r="E1085" s="107"/>
      <c r="F1085" s="109"/>
      <c r="Q1085" s="100"/>
    </row>
    <row r="1086" spans="2:17" ht="12.95" customHeight="1" x14ac:dyDescent="0.2">
      <c r="B1086" s="53"/>
      <c r="E1086" s="107"/>
      <c r="F1086" s="109"/>
      <c r="Q1086" s="100"/>
    </row>
    <row r="1087" spans="2:17" ht="12.95" customHeight="1" x14ac:dyDescent="0.2">
      <c r="B1087" s="53"/>
      <c r="E1087" s="107"/>
      <c r="F1087" s="109"/>
      <c r="Q1087" s="100"/>
    </row>
    <row r="1088" spans="2:17" ht="12.95" customHeight="1" x14ac:dyDescent="0.2">
      <c r="B1088" s="53"/>
      <c r="E1088" s="107"/>
      <c r="F1088" s="109"/>
      <c r="Q1088" s="100"/>
    </row>
    <row r="1089" spans="2:17" ht="12.95" customHeight="1" x14ac:dyDescent="0.2">
      <c r="B1089" s="53"/>
      <c r="E1089" s="107"/>
      <c r="F1089" s="109"/>
      <c r="Q1089" s="100"/>
    </row>
    <row r="1090" spans="2:17" ht="12.95" customHeight="1" x14ac:dyDescent="0.2">
      <c r="B1090" s="53"/>
      <c r="E1090" s="107"/>
      <c r="F1090" s="109"/>
      <c r="Q1090" s="100"/>
    </row>
    <row r="1091" spans="2:17" ht="12.95" customHeight="1" x14ac:dyDescent="0.2">
      <c r="B1091" s="53"/>
      <c r="E1091" s="107"/>
      <c r="F1091" s="109"/>
      <c r="Q1091" s="100"/>
    </row>
    <row r="1092" spans="2:17" ht="12.95" customHeight="1" x14ac:dyDescent="0.2">
      <c r="B1092" s="53"/>
      <c r="E1092" s="107"/>
      <c r="F1092" s="109"/>
      <c r="Q1092" s="100"/>
    </row>
    <row r="1093" spans="2:17" ht="12.95" customHeight="1" x14ac:dyDescent="0.2">
      <c r="B1093" s="53"/>
      <c r="E1093" s="107"/>
      <c r="F1093" s="109"/>
      <c r="Q1093" s="100"/>
    </row>
    <row r="1094" spans="2:17" ht="12.95" customHeight="1" x14ac:dyDescent="0.2">
      <c r="B1094" s="53"/>
      <c r="E1094" s="107"/>
      <c r="F1094" s="109"/>
      <c r="Q1094" s="100"/>
    </row>
    <row r="1095" spans="2:17" ht="12.95" customHeight="1" x14ac:dyDescent="0.2">
      <c r="B1095" s="53"/>
      <c r="E1095" s="107"/>
      <c r="F1095" s="109"/>
      <c r="Q1095" s="100"/>
    </row>
    <row r="1096" spans="2:17" ht="12.95" customHeight="1" x14ac:dyDescent="0.2">
      <c r="B1096" s="53"/>
      <c r="E1096" s="107"/>
      <c r="F1096" s="109"/>
      <c r="Q1096" s="100"/>
    </row>
    <row r="1097" spans="2:17" ht="12.95" customHeight="1" x14ac:dyDescent="0.2">
      <c r="B1097" s="53"/>
      <c r="E1097" s="107"/>
      <c r="F1097" s="109"/>
      <c r="Q1097" s="100"/>
    </row>
    <row r="1098" spans="2:17" ht="12.95" customHeight="1" x14ac:dyDescent="0.2">
      <c r="B1098" s="53"/>
      <c r="E1098" s="107"/>
      <c r="F1098" s="109"/>
      <c r="Q1098" s="100"/>
    </row>
    <row r="1099" spans="2:17" ht="12.95" customHeight="1" x14ac:dyDescent="0.2">
      <c r="B1099" s="53"/>
      <c r="E1099" s="107"/>
      <c r="F1099" s="109"/>
      <c r="Q1099" s="100"/>
    </row>
    <row r="1100" spans="2:17" ht="12.95" customHeight="1" x14ac:dyDescent="0.2">
      <c r="B1100" s="53"/>
      <c r="E1100" s="107"/>
      <c r="F1100" s="109"/>
      <c r="Q1100" s="100"/>
    </row>
    <row r="1101" spans="2:17" ht="12.95" customHeight="1" x14ac:dyDescent="0.2">
      <c r="B1101" s="53"/>
      <c r="E1101" s="107"/>
      <c r="F1101" s="109"/>
      <c r="Q1101" s="100"/>
    </row>
    <row r="1102" spans="2:17" ht="12.95" customHeight="1" x14ac:dyDescent="0.2">
      <c r="B1102" s="53"/>
      <c r="E1102" s="107"/>
      <c r="F1102" s="109"/>
      <c r="Q1102" s="100"/>
    </row>
    <row r="1103" spans="2:17" ht="12.95" customHeight="1" x14ac:dyDescent="0.2">
      <c r="B1103" s="53"/>
      <c r="E1103" s="107"/>
      <c r="F1103" s="109"/>
      <c r="Q1103" s="100"/>
    </row>
    <row r="1104" spans="2:17" ht="12.95" customHeight="1" x14ac:dyDescent="0.2">
      <c r="B1104" s="53"/>
      <c r="E1104" s="107"/>
      <c r="F1104" s="109"/>
      <c r="Q1104" s="100"/>
    </row>
    <row r="1105" spans="2:17" ht="12.95" customHeight="1" x14ac:dyDescent="0.2">
      <c r="B1105" s="53"/>
      <c r="E1105" s="107"/>
      <c r="F1105" s="109"/>
      <c r="Q1105" s="100"/>
    </row>
    <row r="1106" spans="2:17" ht="12.95" customHeight="1" x14ac:dyDescent="0.2">
      <c r="B1106" s="53"/>
      <c r="E1106" s="107"/>
      <c r="F1106" s="109"/>
      <c r="Q1106" s="100"/>
    </row>
    <row r="1107" spans="2:17" ht="12.95" customHeight="1" x14ac:dyDescent="0.2">
      <c r="B1107" s="53"/>
      <c r="E1107" s="107"/>
      <c r="F1107" s="109"/>
      <c r="Q1107" s="100"/>
    </row>
    <row r="1108" spans="2:17" ht="12.95" customHeight="1" x14ac:dyDescent="0.2">
      <c r="B1108" s="53"/>
      <c r="E1108" s="107"/>
      <c r="F1108" s="109"/>
      <c r="Q1108" s="100"/>
    </row>
    <row r="1109" spans="2:17" ht="12.95" customHeight="1" x14ac:dyDescent="0.2">
      <c r="B1109" s="53"/>
      <c r="E1109" s="107"/>
      <c r="F1109" s="109"/>
      <c r="Q1109" s="100"/>
    </row>
    <row r="1110" spans="2:17" ht="12.95" customHeight="1" x14ac:dyDescent="0.2">
      <c r="B1110" s="53"/>
      <c r="E1110" s="107"/>
      <c r="F1110" s="109"/>
      <c r="Q1110" s="100"/>
    </row>
    <row r="1111" spans="2:17" ht="12.95" customHeight="1" x14ac:dyDescent="0.2">
      <c r="B1111" s="53"/>
      <c r="E1111" s="107"/>
      <c r="F1111" s="109"/>
      <c r="Q1111" s="100"/>
    </row>
    <row r="1112" spans="2:17" ht="12.95" customHeight="1" x14ac:dyDescent="0.2">
      <c r="B1112" s="53"/>
      <c r="E1112" s="107"/>
      <c r="F1112" s="109"/>
      <c r="Q1112" s="100"/>
    </row>
    <row r="1113" spans="2:17" ht="12.95" customHeight="1" x14ac:dyDescent="0.2">
      <c r="B1113" s="53"/>
      <c r="E1113" s="107"/>
      <c r="F1113" s="109"/>
      <c r="Q1113" s="100"/>
    </row>
    <row r="1114" spans="2:17" ht="12.95" customHeight="1" x14ac:dyDescent="0.2">
      <c r="B1114" s="53"/>
      <c r="E1114" s="107"/>
      <c r="F1114" s="109"/>
      <c r="Q1114" s="100"/>
    </row>
    <row r="1115" spans="2:17" ht="12.95" customHeight="1" x14ac:dyDescent="0.2">
      <c r="B1115" s="53"/>
      <c r="E1115" s="107"/>
      <c r="F1115" s="109"/>
      <c r="Q1115" s="100"/>
    </row>
    <row r="1116" spans="2:17" ht="12.95" customHeight="1" x14ac:dyDescent="0.2">
      <c r="B1116" s="53"/>
    </row>
    <row r="1117" spans="2:17" ht="12.95" customHeight="1" x14ac:dyDescent="0.2">
      <c r="B1117" s="53"/>
    </row>
    <row r="1118" spans="2:17" ht="12.95" customHeight="1" x14ac:dyDescent="0.2">
      <c r="B1118" s="53"/>
    </row>
    <row r="1119" spans="2:17" ht="12.95" customHeight="1" x14ac:dyDescent="0.2">
      <c r="B1119" s="53"/>
    </row>
    <row r="1120" spans="2:17" ht="12.95" customHeight="1" x14ac:dyDescent="0.2">
      <c r="B1120" s="53"/>
    </row>
    <row r="1121" spans="2:2" ht="12.95" customHeight="1" x14ac:dyDescent="0.2">
      <c r="B1121" s="53"/>
    </row>
    <row r="1122" spans="2:2" ht="12.95" customHeight="1" x14ac:dyDescent="0.2">
      <c r="B1122" s="53"/>
    </row>
    <row r="1123" spans="2:2" ht="12.95" customHeight="1" x14ac:dyDescent="0.2">
      <c r="B1123" s="53"/>
    </row>
    <row r="1124" spans="2:2" ht="12.95" customHeight="1" x14ac:dyDescent="0.2">
      <c r="B1124" s="53"/>
    </row>
    <row r="1125" spans="2:2" ht="12.95" customHeight="1" x14ac:dyDescent="0.2">
      <c r="B1125" s="53"/>
    </row>
    <row r="1126" spans="2:2" ht="12.95" customHeight="1" x14ac:dyDescent="0.2">
      <c r="B1126" s="53"/>
    </row>
    <row r="1127" spans="2:2" ht="12.95" customHeight="1" x14ac:dyDescent="0.2">
      <c r="B1127" s="53"/>
    </row>
    <row r="1128" spans="2:2" ht="12.95" customHeight="1" x14ac:dyDescent="0.2">
      <c r="B1128" s="53"/>
    </row>
    <row r="1129" spans="2:2" ht="12.95" customHeight="1" x14ac:dyDescent="0.2">
      <c r="B1129" s="53"/>
    </row>
    <row r="1130" spans="2:2" ht="12.95" customHeight="1" x14ac:dyDescent="0.2">
      <c r="B1130" s="53"/>
    </row>
    <row r="1131" spans="2:2" ht="12.95" customHeight="1" x14ac:dyDescent="0.2">
      <c r="B1131" s="53"/>
    </row>
    <row r="1132" spans="2:2" ht="12.95" customHeight="1" x14ac:dyDescent="0.2">
      <c r="B1132" s="53"/>
    </row>
    <row r="1133" spans="2:2" ht="12.95" customHeight="1" x14ac:dyDescent="0.2">
      <c r="B1133" s="53"/>
    </row>
    <row r="1134" spans="2:2" ht="12.95" customHeight="1" x14ac:dyDescent="0.2">
      <c r="B1134" s="53"/>
    </row>
    <row r="1135" spans="2:2" ht="12.95" customHeight="1" x14ac:dyDescent="0.2">
      <c r="B1135" s="53"/>
    </row>
    <row r="1136" spans="2:2" ht="12.95" customHeight="1" x14ac:dyDescent="0.2">
      <c r="B1136" s="53"/>
    </row>
    <row r="1137" spans="2:2" ht="12.95" customHeight="1" x14ac:dyDescent="0.2">
      <c r="B1137" s="53"/>
    </row>
    <row r="1138" spans="2:2" ht="12.95" customHeight="1" x14ac:dyDescent="0.2">
      <c r="B1138" s="53"/>
    </row>
    <row r="1139" spans="2:2" ht="12.95" customHeight="1" x14ac:dyDescent="0.2">
      <c r="B1139" s="53"/>
    </row>
    <row r="1140" spans="2:2" ht="12.95" customHeight="1" x14ac:dyDescent="0.2">
      <c r="B1140" s="53"/>
    </row>
    <row r="1141" spans="2:2" ht="12.95" customHeight="1" x14ac:dyDescent="0.2">
      <c r="B1141" s="53"/>
    </row>
    <row r="1142" spans="2:2" ht="12.95" customHeight="1" x14ac:dyDescent="0.2">
      <c r="B1142" s="53"/>
    </row>
    <row r="1143" spans="2:2" ht="12.95" customHeight="1" x14ac:dyDescent="0.2">
      <c r="B1143" s="53"/>
    </row>
    <row r="1144" spans="2:2" ht="12.95" customHeight="1" x14ac:dyDescent="0.2">
      <c r="B1144" s="53"/>
    </row>
    <row r="1145" spans="2:2" ht="12.95" customHeight="1" x14ac:dyDescent="0.2">
      <c r="B1145" s="53"/>
    </row>
    <row r="1146" spans="2:2" ht="12.95" customHeight="1" x14ac:dyDescent="0.2">
      <c r="B1146" s="53"/>
    </row>
    <row r="1147" spans="2:2" ht="12.95" customHeight="1" x14ac:dyDescent="0.2">
      <c r="B1147" s="53"/>
    </row>
    <row r="1148" spans="2:2" ht="12.95" customHeight="1" x14ac:dyDescent="0.2">
      <c r="B1148" s="53"/>
    </row>
    <row r="1149" spans="2:2" ht="12.95" customHeight="1" x14ac:dyDescent="0.2">
      <c r="B1149" s="53"/>
    </row>
    <row r="1150" spans="2:2" ht="12.95" customHeight="1" x14ac:dyDescent="0.2">
      <c r="B1150" s="53"/>
    </row>
    <row r="1151" spans="2:2" ht="12.95" customHeight="1" x14ac:dyDescent="0.2">
      <c r="B1151" s="53"/>
    </row>
    <row r="1152" spans="2:2" ht="12.95" customHeight="1" x14ac:dyDescent="0.2">
      <c r="B1152" s="53"/>
    </row>
    <row r="1153" spans="2:2" ht="12.95" customHeight="1" x14ac:dyDescent="0.2">
      <c r="B1153" s="53"/>
    </row>
    <row r="1154" spans="2:2" ht="12.95" customHeight="1" x14ac:dyDescent="0.2">
      <c r="B1154" s="53"/>
    </row>
    <row r="1155" spans="2:2" ht="12.95" customHeight="1" x14ac:dyDescent="0.2">
      <c r="B1155" s="53"/>
    </row>
    <row r="1156" spans="2:2" ht="12.95" customHeight="1" x14ac:dyDescent="0.2">
      <c r="B1156" s="53"/>
    </row>
    <row r="1157" spans="2:2" ht="12.95" customHeight="1" x14ac:dyDescent="0.2">
      <c r="B1157" s="53"/>
    </row>
    <row r="1158" spans="2:2" ht="12.95" customHeight="1" x14ac:dyDescent="0.2">
      <c r="B1158" s="53"/>
    </row>
    <row r="1159" spans="2:2" ht="12.95" customHeight="1" x14ac:dyDescent="0.2">
      <c r="B1159" s="53"/>
    </row>
    <row r="1160" spans="2:2" ht="12.95" customHeight="1" x14ac:dyDescent="0.2">
      <c r="B1160" s="53"/>
    </row>
    <row r="1161" spans="2:2" ht="12.95" customHeight="1" x14ac:dyDescent="0.2">
      <c r="B1161" s="53"/>
    </row>
    <row r="1162" spans="2:2" ht="12.95" customHeight="1" x14ac:dyDescent="0.2">
      <c r="B1162" s="53"/>
    </row>
    <row r="1163" spans="2:2" ht="12.95" customHeight="1" x14ac:dyDescent="0.2">
      <c r="B1163" s="53"/>
    </row>
    <row r="1164" spans="2:2" ht="12.95" customHeight="1" x14ac:dyDescent="0.2">
      <c r="B1164" s="53"/>
    </row>
    <row r="1165" spans="2:2" ht="12.95" customHeight="1" x14ac:dyDescent="0.2">
      <c r="B1165" s="53"/>
    </row>
    <row r="1166" spans="2:2" ht="12.95" customHeight="1" x14ac:dyDescent="0.2">
      <c r="B1166" s="53"/>
    </row>
    <row r="1167" spans="2:2" ht="12.95" customHeight="1" x14ac:dyDescent="0.2">
      <c r="B1167" s="53"/>
    </row>
    <row r="1168" spans="2:2" ht="12.95" customHeight="1" x14ac:dyDescent="0.2">
      <c r="B1168" s="53"/>
    </row>
    <row r="1169" spans="2:2" ht="12.95" customHeight="1" x14ac:dyDescent="0.2">
      <c r="B1169" s="53"/>
    </row>
    <row r="1170" spans="2:2" ht="12.95" customHeight="1" x14ac:dyDescent="0.2">
      <c r="B1170" s="53"/>
    </row>
    <row r="1171" spans="2:2" ht="12.95" customHeight="1" x14ac:dyDescent="0.2">
      <c r="B1171" s="53"/>
    </row>
    <row r="1172" spans="2:2" ht="12.95" customHeight="1" x14ac:dyDescent="0.2">
      <c r="B1172" s="53"/>
    </row>
    <row r="1173" spans="2:2" ht="12.95" customHeight="1" x14ac:dyDescent="0.2">
      <c r="B1173" s="53"/>
    </row>
    <row r="1174" spans="2:2" ht="12.95" customHeight="1" x14ac:dyDescent="0.2">
      <c r="B1174" s="53"/>
    </row>
    <row r="1175" spans="2:2" ht="12.95" customHeight="1" x14ac:dyDescent="0.2">
      <c r="B1175" s="53"/>
    </row>
    <row r="1176" spans="2:2" ht="12.95" customHeight="1" x14ac:dyDescent="0.2">
      <c r="B1176" s="53"/>
    </row>
    <row r="1177" spans="2:2" ht="12.95" customHeight="1" x14ac:dyDescent="0.2">
      <c r="B1177" s="53"/>
    </row>
    <row r="1178" spans="2:2" ht="12.95" customHeight="1" x14ac:dyDescent="0.2">
      <c r="B1178" s="53"/>
    </row>
    <row r="1179" spans="2:2" ht="12.95" customHeight="1" x14ac:dyDescent="0.2">
      <c r="B1179" s="53"/>
    </row>
    <row r="1180" spans="2:2" ht="12.95" customHeight="1" x14ac:dyDescent="0.2">
      <c r="B1180" s="53"/>
    </row>
    <row r="1181" spans="2:2" ht="12.95" customHeight="1" x14ac:dyDescent="0.2">
      <c r="B1181" s="53"/>
    </row>
    <row r="1182" spans="2:2" ht="12.95" customHeight="1" x14ac:dyDescent="0.2">
      <c r="B1182" s="53"/>
    </row>
    <row r="1183" spans="2:2" ht="12.95" customHeight="1" x14ac:dyDescent="0.2">
      <c r="B1183" s="53"/>
    </row>
    <row r="1184" spans="2:2" ht="12.95" customHeight="1" x14ac:dyDescent="0.2">
      <c r="B1184" s="53"/>
    </row>
    <row r="1185" spans="2:2" ht="12.95" customHeight="1" x14ac:dyDescent="0.2">
      <c r="B1185" s="53"/>
    </row>
    <row r="1186" spans="2:2" ht="12.95" customHeight="1" x14ac:dyDescent="0.2">
      <c r="B1186" s="53"/>
    </row>
    <row r="1187" spans="2:2" ht="12.95" customHeight="1" x14ac:dyDescent="0.2">
      <c r="B1187" s="53"/>
    </row>
    <row r="1188" spans="2:2" ht="12.95" customHeight="1" x14ac:dyDescent="0.2">
      <c r="B1188" s="53"/>
    </row>
    <row r="1189" spans="2:2" ht="12.95" customHeight="1" x14ac:dyDescent="0.2">
      <c r="B1189" s="53"/>
    </row>
    <row r="1190" spans="2:2" ht="12.95" customHeight="1" x14ac:dyDescent="0.2">
      <c r="B1190" s="53"/>
    </row>
    <row r="1191" spans="2:2" ht="12.95" customHeight="1" x14ac:dyDescent="0.2">
      <c r="B1191" s="53"/>
    </row>
  </sheetData>
  <protectedRanges>
    <protectedRange sqref="A1011:D1036" name="Range1"/>
    <protectedRange sqref="A1050:D1051" name="Range1_1"/>
  </protectedRanges>
  <sortState xmlns:xlrd2="http://schemas.microsoft.com/office/spreadsheetml/2017/richdata2" ref="A21:U1049">
    <sortCondition ref="C21:C1049"/>
  </sortState>
  <phoneticPr fontId="8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2459"/>
  <sheetViews>
    <sheetView workbookViewId="0">
      <pane xSplit="13" ySplit="22" topLeftCell="N961" activePane="bottomRight" state="frozen"/>
      <selection pane="topRight" activeCell="N1" sqref="N1"/>
      <selection pane="bottomLeft" activeCell="A23" sqref="A23"/>
      <selection pane="bottomRight" activeCell="A979" sqref="A979"/>
    </sheetView>
  </sheetViews>
  <sheetFormatPr defaultColWidth="10.28515625" defaultRowHeight="12.95" customHeight="1" x14ac:dyDescent="0.2"/>
  <cols>
    <col min="1" max="1" width="17.85546875" style="48" customWidth="1"/>
    <col min="2" max="2" width="5.140625" style="48" customWidth="1"/>
    <col min="3" max="3" width="15.28515625" style="48" customWidth="1"/>
    <col min="4" max="4" width="9.42578125" style="48" customWidth="1"/>
    <col min="5" max="5" width="11.5703125" style="48" customWidth="1"/>
    <col min="6" max="6" width="16.85546875" style="48" customWidth="1"/>
    <col min="7" max="7" width="8.140625" style="48" customWidth="1"/>
    <col min="8" max="14" width="8.5703125" style="48" customWidth="1"/>
    <col min="15" max="15" width="8" style="48" customWidth="1"/>
    <col min="16" max="16" width="7.7109375" style="48" customWidth="1"/>
    <col min="17" max="17" width="9.85546875" style="48" customWidth="1"/>
    <col min="18" max="18" width="9.140625" style="48" customWidth="1"/>
    <col min="19" max="26" width="10.28515625" style="48" customWidth="1"/>
    <col min="27" max="27" width="12.140625" style="48" customWidth="1"/>
    <col min="28" max="28" width="9.42578125" style="48" customWidth="1"/>
    <col min="29" max="31" width="10.42578125" style="48" customWidth="1"/>
    <col min="32" max="32" width="10.5703125" style="48" customWidth="1"/>
    <col min="33" max="33" width="10.28515625" style="48" customWidth="1"/>
    <col min="34" max="37" width="9.42578125" style="48" customWidth="1"/>
    <col min="38" max="52" width="10.28515625" style="48" customWidth="1"/>
    <col min="53" max="53" width="11.85546875" style="48" customWidth="1"/>
    <col min="54" max="54" width="14.7109375" style="48" customWidth="1"/>
    <col min="55" max="16384" width="10.28515625" style="48"/>
  </cols>
  <sheetData>
    <row r="1" spans="1:64" customFormat="1" ht="21" thickBot="1" x14ac:dyDescent="0.35">
      <c r="A1" s="1" t="s">
        <v>1165</v>
      </c>
      <c r="AA1" s="26" t="s">
        <v>398</v>
      </c>
      <c r="AB1" s="27"/>
      <c r="AC1" s="27" t="s">
        <v>399</v>
      </c>
      <c r="AD1" s="27" t="s">
        <v>400</v>
      </c>
      <c r="AE1" s="28"/>
      <c r="AM1" s="29"/>
      <c r="AW1" s="30" t="s">
        <v>1118</v>
      </c>
      <c r="AX1" s="31" t="s">
        <v>959</v>
      </c>
      <c r="AY1" s="2" t="s">
        <v>401</v>
      </c>
      <c r="AZ1" s="32" t="s">
        <v>402</v>
      </c>
      <c r="BA1" s="33" t="s">
        <v>403</v>
      </c>
      <c r="BB1" s="32" t="s">
        <v>404</v>
      </c>
      <c r="BC1" s="33" t="s">
        <v>405</v>
      </c>
      <c r="BD1" s="32" t="s">
        <v>406</v>
      </c>
      <c r="BE1" s="34" t="s">
        <v>407</v>
      </c>
      <c r="BF1" s="33" t="s">
        <v>408</v>
      </c>
      <c r="BG1" s="32" t="s">
        <v>409</v>
      </c>
      <c r="BH1" s="34" t="s">
        <v>410</v>
      </c>
      <c r="BI1" s="33" t="s">
        <v>411</v>
      </c>
      <c r="BJ1" s="32" t="s">
        <v>412</v>
      </c>
      <c r="BK1" s="34" t="s">
        <v>413</v>
      </c>
      <c r="BL1" s="33" t="s">
        <v>431</v>
      </c>
    </row>
    <row r="2" spans="1:64" ht="12.95" customHeight="1" thickBot="1" x14ac:dyDescent="0.25">
      <c r="A2" s="48" t="s">
        <v>1132</v>
      </c>
      <c r="B2" s="48" t="s">
        <v>1133</v>
      </c>
      <c r="AA2" s="49" t="s">
        <v>385</v>
      </c>
      <c r="AB2" s="50">
        <f>C7</f>
        <v>42714.462699999996</v>
      </c>
      <c r="AC2" s="51" t="s">
        <v>386</v>
      </c>
      <c r="AD2" s="50">
        <f>C8</f>
        <v>1.3668738</v>
      </c>
      <c r="AE2" s="52" t="s">
        <v>395</v>
      </c>
      <c r="AL2" s="53"/>
      <c r="AW2" s="48">
        <v>-15000</v>
      </c>
      <c r="AX2" s="48">
        <f t="shared" ref="AX2:AX33" si="0">AB$3+AB$4*AW2+AB$5*AW2^2+AZ2</f>
        <v>5.1051789731865457E-2</v>
      </c>
      <c r="AY2" s="48">
        <f t="shared" ref="AY2:AY33" si="1">AB$3+AB$4*AW2+AB$5*AW2^2</f>
        <v>5.2570948222290123E-2</v>
      </c>
      <c r="AZ2" s="54">
        <f t="shared" ref="AZ2:AZ33" si="2">$AB$6*($AB$11/BA2*BB2+$AB$12)</f>
        <v>-1.5191584904246632E-3</v>
      </c>
      <c r="BA2" s="48">
        <f t="shared" ref="BA2:BA33" si="3">1+$AB$7*COS(BC2)</f>
        <v>0.66884349763248585</v>
      </c>
      <c r="BB2" s="48">
        <f t="shared" ref="BB2:BB33" si="4">SIN(BC2+RADIANS($AB$9))</f>
        <v>-0.22757650116178424</v>
      </c>
      <c r="BC2" s="48">
        <f t="shared" ref="BC2:BC33" si="5">2*ATAN(BD2)</f>
        <v>-2.9768235681320592</v>
      </c>
      <c r="BD2" s="48">
        <f t="shared" ref="BD2:BD33" si="6">SQRT((1+$AB$7)/(1-$AB$7))*TAN(BE2/2)</f>
        <v>-12.11072536547618</v>
      </c>
      <c r="BE2" s="48">
        <f t="shared" ref="BE2:BK11" si="7">$BL2+$AB$7*SIN(BF2)</f>
        <v>3.3747026167815517</v>
      </c>
      <c r="BF2" s="48">
        <f t="shared" si="7"/>
        <v>3.374826527928112</v>
      </c>
      <c r="BG2" s="48">
        <f t="shared" si="7"/>
        <v>3.3744471636615283</v>
      </c>
      <c r="BH2" s="48">
        <f t="shared" si="7"/>
        <v>3.3756087268468025</v>
      </c>
      <c r="BI2" s="48">
        <f t="shared" si="7"/>
        <v>3.3720531817934551</v>
      </c>
      <c r="BJ2" s="48">
        <f t="shared" si="7"/>
        <v>3.3829462787951048</v>
      </c>
      <c r="BK2" s="48">
        <f t="shared" si="7"/>
        <v>3.349659307714107</v>
      </c>
      <c r="BL2" s="48">
        <f t="shared" ref="BL2:BL33" si="8">RADIANS($AB$9)+$AB$18*(AW2-AB$15)</f>
        <v>3.4522920278993858</v>
      </c>
    </row>
    <row r="3" spans="1:64" ht="12.95" customHeight="1" thickBot="1" x14ac:dyDescent="0.25">
      <c r="Z3" s="48">
        <v>0.03</v>
      </c>
      <c r="AA3" s="55" t="s">
        <v>414</v>
      </c>
      <c r="AB3" s="56">
        <f t="shared" ref="AB3:AB10" si="9">AC3*AD3</f>
        <v>-3.7529020875546283E-3</v>
      </c>
      <c r="AC3" s="57">
        <v>-0.37529020875546282</v>
      </c>
      <c r="AD3" s="48">
        <v>0.01</v>
      </c>
      <c r="AE3" s="58"/>
      <c r="AF3" s="57">
        <v>-0.87280267073543216</v>
      </c>
      <c r="AG3" s="57">
        <v>-0.56979889728477939</v>
      </c>
      <c r="AH3" s="57">
        <v>-0.54033117273706166</v>
      </c>
      <c r="AI3" s="57">
        <v>-0.46590833648278096</v>
      </c>
      <c r="AJ3" s="57">
        <v>-0.40528595109563598</v>
      </c>
      <c r="AK3" s="57"/>
      <c r="AL3" s="57"/>
      <c r="AM3" s="57"/>
      <c r="AW3" s="48">
        <v>-14750</v>
      </c>
      <c r="AX3" s="48">
        <f t="shared" si="0"/>
        <v>4.8770015749358048E-2</v>
      </c>
      <c r="AY3" s="48">
        <f t="shared" si="1"/>
        <v>4.9369177106181994E-2</v>
      </c>
      <c r="AZ3" s="54">
        <f t="shared" si="2"/>
        <v>-5.9916135682394492E-4</v>
      </c>
      <c r="BA3" s="48">
        <f t="shared" si="3"/>
        <v>0.67423695346382573</v>
      </c>
      <c r="BB3" s="48">
        <f t="shared" si="4"/>
        <v>-0.14983521074714562</v>
      </c>
      <c r="BC3" s="48">
        <f t="shared" si="5"/>
        <v>-2.8976370165067125</v>
      </c>
      <c r="BD3" s="48">
        <f t="shared" si="6"/>
        <v>-8.1575122110268445</v>
      </c>
      <c r="BE3" s="48">
        <f t="shared" si="7"/>
        <v>3.4858064105570286</v>
      </c>
      <c r="BF3" s="48">
        <f t="shared" si="7"/>
        <v>3.4859522142641657</v>
      </c>
      <c r="BG3" s="48">
        <f t="shared" si="7"/>
        <v>3.48549084049864</v>
      </c>
      <c r="BH3" s="48">
        <f t="shared" si="7"/>
        <v>3.4869510496117506</v>
      </c>
      <c r="BI3" s="48">
        <f t="shared" si="7"/>
        <v>3.4823322196877169</v>
      </c>
      <c r="BJ3" s="48">
        <f t="shared" si="7"/>
        <v>3.496968660498855</v>
      </c>
      <c r="BK3" s="48">
        <f t="shared" si="7"/>
        <v>3.4508418668252983</v>
      </c>
      <c r="BL3" s="48">
        <f t="shared" si="8"/>
        <v>3.5991377583705115</v>
      </c>
    </row>
    <row r="4" spans="1:64" ht="12.95" customHeight="1" thickTop="1" thickBot="1" x14ac:dyDescent="0.25">
      <c r="A4" s="59" t="s">
        <v>1108</v>
      </c>
      <c r="C4" s="41">
        <v>42714.462699999996</v>
      </c>
      <c r="D4" s="42">
        <v>1.3668738</v>
      </c>
      <c r="Z4" s="48">
        <v>-2.5000000000000002E-6</v>
      </c>
      <c r="AA4" s="60" t="s">
        <v>415</v>
      </c>
      <c r="AB4" s="61">
        <f t="shared" si="9"/>
        <v>5.4506642159521587E-6</v>
      </c>
      <c r="AC4" s="62">
        <v>5.450664215952159</v>
      </c>
      <c r="AD4" s="63">
        <v>9.9999999999999995E-7</v>
      </c>
      <c r="AE4" s="58"/>
      <c r="AF4" s="62">
        <v>5.579102866331314</v>
      </c>
      <c r="AG4" s="62">
        <v>5.6144205929324089</v>
      </c>
      <c r="AH4" s="62">
        <v>5.5404133404613676</v>
      </c>
      <c r="AI4" s="62">
        <v>5.4806940880845989</v>
      </c>
      <c r="AJ4" s="62">
        <v>5.4757961876913681</v>
      </c>
      <c r="AK4" s="62"/>
      <c r="AL4" s="62"/>
      <c r="AM4" s="62"/>
      <c r="AW4" s="48">
        <v>-14500</v>
      </c>
      <c r="AX4" s="48">
        <f t="shared" si="0"/>
        <v>4.6581363806355996E-2</v>
      </c>
      <c r="AY4" s="48">
        <f t="shared" si="1"/>
        <v>4.6244119219823396E-2</v>
      </c>
      <c r="AZ4" s="54">
        <f t="shared" si="2"/>
        <v>3.3724458653260119E-4</v>
      </c>
      <c r="BA4" s="48">
        <f t="shared" si="3"/>
        <v>0.68183693630640552</v>
      </c>
      <c r="BB4" s="48">
        <f t="shared" si="4"/>
        <v>-6.9615430861678276E-2</v>
      </c>
      <c r="BC4" s="48">
        <f t="shared" si="5"/>
        <v>-2.8169072001214266</v>
      </c>
      <c r="BD4" s="48">
        <f t="shared" si="6"/>
        <v>-6.1055982736002461</v>
      </c>
      <c r="BE4" s="48">
        <f t="shared" si="7"/>
        <v>3.5979910294144801</v>
      </c>
      <c r="BF4" s="48">
        <f t="shared" si="7"/>
        <v>3.5981305056822337</v>
      </c>
      <c r="BG4" s="48">
        <f t="shared" si="7"/>
        <v>3.5976676769087903</v>
      </c>
      <c r="BH4" s="48">
        <f t="shared" si="7"/>
        <v>3.5992039022030236</v>
      </c>
      <c r="BI4" s="48">
        <f t="shared" si="7"/>
        <v>3.5941092920619404</v>
      </c>
      <c r="BJ4" s="48">
        <f t="shared" si="7"/>
        <v>3.6110542437510404</v>
      </c>
      <c r="BK4" s="48">
        <f t="shared" si="7"/>
        <v>3.5552164871545751</v>
      </c>
      <c r="BL4" s="48">
        <f t="shared" si="8"/>
        <v>3.7459834888416372</v>
      </c>
    </row>
    <row r="5" spans="1:64" ht="12.95" customHeight="1" thickTop="1" x14ac:dyDescent="0.2">
      <c r="A5" s="64" t="s">
        <v>1172</v>
      </c>
      <c r="C5" s="65">
        <v>-9.5</v>
      </c>
      <c r="D5" s="48" t="s">
        <v>1173</v>
      </c>
      <c r="Z5" s="48">
        <v>3E-11</v>
      </c>
      <c r="AA5" s="60" t="s">
        <v>397</v>
      </c>
      <c r="AB5" s="61">
        <f t="shared" si="9"/>
        <v>6.1370583799612056E-10</v>
      </c>
      <c r="AC5" s="62">
        <v>6.1370583799612053</v>
      </c>
      <c r="AD5" s="48">
        <v>1E-10</v>
      </c>
      <c r="AE5" s="58"/>
      <c r="AF5" s="62">
        <v>6.3107330371731098</v>
      </c>
      <c r="AG5" s="62">
        <v>6.0183897866596165</v>
      </c>
      <c r="AH5" s="62">
        <v>6.1317264643823854</v>
      </c>
      <c r="AI5" s="62">
        <v>6.1931138646330233</v>
      </c>
      <c r="AJ5" s="62">
        <v>6.0980240942115351</v>
      </c>
      <c r="AK5" s="62"/>
      <c r="AL5" s="62"/>
      <c r="AM5" s="62"/>
      <c r="AW5" s="48">
        <v>-14250</v>
      </c>
      <c r="AX5" s="48">
        <f t="shared" si="0"/>
        <v>4.4477195017576139E-2</v>
      </c>
      <c r="AY5" s="48">
        <f t="shared" si="1"/>
        <v>4.3195774563214343E-2</v>
      </c>
      <c r="AZ5" s="54">
        <f t="shared" si="2"/>
        <v>1.2814204543617935E-3</v>
      </c>
      <c r="BA5" s="48">
        <f t="shared" si="3"/>
        <v>0.6917886972188132</v>
      </c>
      <c r="BB5" s="48">
        <f t="shared" si="4"/>
        <v>1.31622805934068E-2</v>
      </c>
      <c r="BC5" s="48">
        <f t="shared" si="5"/>
        <v>-2.7340727559636857</v>
      </c>
      <c r="BD5" s="48">
        <f t="shared" si="6"/>
        <v>-4.8396270992247477</v>
      </c>
      <c r="BE5" s="48">
        <f t="shared" si="7"/>
        <v>3.7116305979287683</v>
      </c>
      <c r="BF5" s="48">
        <f t="shared" si="7"/>
        <v>3.7117427752556158</v>
      </c>
      <c r="BG5" s="48">
        <f t="shared" si="7"/>
        <v>3.7113458806736839</v>
      </c>
      <c r="BH5" s="48">
        <f t="shared" si="7"/>
        <v>3.7127505872692108</v>
      </c>
      <c r="BI5" s="48">
        <f t="shared" si="7"/>
        <v>3.7077846493163116</v>
      </c>
      <c r="BJ5" s="48">
        <f t="shared" si="7"/>
        <v>3.7254121843807591</v>
      </c>
      <c r="BK5" s="48">
        <f t="shared" si="7"/>
        <v>3.6636973571002818</v>
      </c>
      <c r="BL5" s="48">
        <f t="shared" si="8"/>
        <v>3.8928292193127625</v>
      </c>
    </row>
    <row r="6" spans="1:64" ht="12.95" customHeight="1" x14ac:dyDescent="0.2">
      <c r="A6" s="59" t="s">
        <v>1109</v>
      </c>
      <c r="AA6" s="60" t="s">
        <v>416</v>
      </c>
      <c r="AB6" s="61">
        <f t="shared" si="9"/>
        <v>8.7850132168407393E-3</v>
      </c>
      <c r="AC6" s="62">
        <v>0.87850132168407391</v>
      </c>
      <c r="AD6" s="48">
        <v>0.01</v>
      </c>
      <c r="AE6" s="58" t="s">
        <v>395</v>
      </c>
      <c r="AF6" s="62">
        <v>1.2</v>
      </c>
      <c r="AG6" s="62">
        <v>0.9676508425508219</v>
      </c>
      <c r="AH6" s="62">
        <v>0.91682459196675214</v>
      </c>
      <c r="AI6" s="62">
        <v>0.87285911923090809</v>
      </c>
      <c r="AJ6" s="62">
        <v>0.8918861979273941</v>
      </c>
      <c r="AK6" s="62"/>
      <c r="AL6" s="62"/>
      <c r="AM6" s="62"/>
      <c r="AW6" s="48">
        <v>-14000</v>
      </c>
      <c r="AX6" s="48">
        <f t="shared" si="0"/>
        <v>4.2448155698762195E-2</v>
      </c>
      <c r="AY6" s="48">
        <f t="shared" si="1"/>
        <v>4.0224143136354779E-2</v>
      </c>
      <c r="AZ6" s="48">
        <f t="shared" si="2"/>
        <v>2.2240125624074154E-3</v>
      </c>
      <c r="BA6" s="48">
        <f t="shared" si="3"/>
        <v>0.70428640070275295</v>
      </c>
      <c r="BB6" s="48">
        <f t="shared" si="4"/>
        <v>9.8564557304435488E-2</v>
      </c>
      <c r="BC6" s="48">
        <f t="shared" si="5"/>
        <v>-2.6485105655928489</v>
      </c>
      <c r="BD6" s="48">
        <f t="shared" si="6"/>
        <v>-3.9736044632321623</v>
      </c>
      <c r="BE6" s="48">
        <f t="shared" si="7"/>
        <v>3.8271262147806939</v>
      </c>
      <c r="BF6" s="48">
        <f t="shared" si="7"/>
        <v>3.827202068779088</v>
      </c>
      <c r="BG6" s="48">
        <f t="shared" si="7"/>
        <v>3.8269101839531992</v>
      </c>
      <c r="BH6" s="48">
        <f t="shared" si="7"/>
        <v>3.8280337337364836</v>
      </c>
      <c r="BI6" s="48">
        <f t="shared" si="7"/>
        <v>3.8237145028007578</v>
      </c>
      <c r="BJ6" s="48">
        <f t="shared" si="7"/>
        <v>3.8404035027803105</v>
      </c>
      <c r="BK6" s="48">
        <f t="shared" si="7"/>
        <v>3.7771102782550621</v>
      </c>
      <c r="BL6" s="48">
        <f t="shared" si="8"/>
        <v>4.0396749497838886</v>
      </c>
    </row>
    <row r="7" spans="1:64" ht="12.95" customHeight="1" x14ac:dyDescent="0.2">
      <c r="A7" s="48" t="s">
        <v>1110</v>
      </c>
      <c r="C7" s="48">
        <v>42714.462699999996</v>
      </c>
      <c r="AA7" s="66" t="s">
        <v>422</v>
      </c>
      <c r="AB7" s="67">
        <f t="shared" si="9"/>
        <v>0.33570317985937947</v>
      </c>
      <c r="AC7" s="62">
        <v>0.33570317985937947</v>
      </c>
      <c r="AD7" s="48">
        <v>1</v>
      </c>
      <c r="AE7" s="58"/>
      <c r="AF7" s="62">
        <v>0.34575009591939238</v>
      </c>
      <c r="AG7" s="62">
        <v>0.34575009591939238</v>
      </c>
      <c r="AH7" s="62">
        <v>0.47240597230309667</v>
      </c>
      <c r="AI7" s="62">
        <v>0.33543757768041071</v>
      </c>
      <c r="AJ7" s="62">
        <v>0.32794458540600308</v>
      </c>
      <c r="AK7" s="62"/>
      <c r="AL7" s="62"/>
      <c r="AM7" s="62"/>
      <c r="AW7" s="48">
        <v>-13750</v>
      </c>
      <c r="AX7" s="48">
        <f t="shared" si="0"/>
        <v>4.0483947804079178E-2</v>
      </c>
      <c r="AY7" s="48">
        <f t="shared" si="1"/>
        <v>3.7329224939244718E-2</v>
      </c>
      <c r="AZ7" s="48">
        <f t="shared" si="2"/>
        <v>3.1547228648344566E-3</v>
      </c>
      <c r="BA7" s="48">
        <f t="shared" si="3"/>
        <v>0.71958005188268981</v>
      </c>
      <c r="BB7" s="48">
        <f t="shared" si="4"/>
        <v>0.18662189275793448</v>
      </c>
      <c r="BC7" s="48">
        <f t="shared" si="5"/>
        <v>-2.5595129163332704</v>
      </c>
      <c r="BD7" s="48">
        <f t="shared" si="6"/>
        <v>-3.3383897961495048</v>
      </c>
      <c r="BE7" s="48">
        <f t="shared" si="7"/>
        <v>3.9449161416206491</v>
      </c>
      <c r="BF7" s="48">
        <f t="shared" si="7"/>
        <v>3.9449583148828973</v>
      </c>
      <c r="BG7" s="48">
        <f t="shared" si="7"/>
        <v>3.9447773888264255</v>
      </c>
      <c r="BH7" s="48">
        <f t="shared" si="7"/>
        <v>3.9455538131048637</v>
      </c>
      <c r="BI7" s="48">
        <f t="shared" si="7"/>
        <v>3.942226271154448</v>
      </c>
      <c r="BJ7" s="48">
        <f t="shared" si="7"/>
        <v>3.9565692512463171</v>
      </c>
      <c r="BK7" s="48">
        <f t="shared" si="7"/>
        <v>3.8961748900702737</v>
      </c>
      <c r="BL7" s="48">
        <f t="shared" si="8"/>
        <v>4.1865206802550139</v>
      </c>
    </row>
    <row r="8" spans="1:64" ht="12.95" customHeight="1" x14ac:dyDescent="0.2">
      <c r="A8" s="48" t="s">
        <v>1111</v>
      </c>
      <c r="C8" s="48">
        <v>1.3668738</v>
      </c>
      <c r="AA8" s="60" t="s">
        <v>387</v>
      </c>
      <c r="AB8" s="67">
        <f t="shared" si="9"/>
        <v>40.031883314724922</v>
      </c>
      <c r="AC8" s="62">
        <v>4.0031883314724919</v>
      </c>
      <c r="AD8" s="48">
        <v>10</v>
      </c>
      <c r="AE8" s="58" t="s">
        <v>396</v>
      </c>
      <c r="AF8" s="62">
        <v>4.2171608013262247</v>
      </c>
      <c r="AG8" s="62">
        <v>4.2171608013262247</v>
      </c>
      <c r="AH8" s="62">
        <v>4.0509851116958515</v>
      </c>
      <c r="AI8" s="62">
        <v>4.0089763943746055</v>
      </c>
      <c r="AJ8" s="62">
        <v>4.0141286426001725</v>
      </c>
      <c r="AK8" s="62"/>
      <c r="AL8" s="62"/>
      <c r="AM8" s="62"/>
      <c r="AW8" s="48">
        <v>-13500</v>
      </c>
      <c r="AX8" s="48">
        <f t="shared" si="0"/>
        <v>3.8573043187951836E-2</v>
      </c>
      <c r="AY8" s="48">
        <f t="shared" si="1"/>
        <v>3.4511019971884202E-2</v>
      </c>
      <c r="AZ8" s="48">
        <f t="shared" si="2"/>
        <v>4.0620232160676365E-3</v>
      </c>
      <c r="BA8" s="48">
        <f t="shared" si="3"/>
        <v>0.7379840068439163</v>
      </c>
      <c r="BB8" s="48">
        <f t="shared" si="4"/>
        <v>0.27729301188881317</v>
      </c>
      <c r="BC8" s="48">
        <f t="shared" si="5"/>
        <v>-2.4662599318512135</v>
      </c>
      <c r="BD8" s="48">
        <f t="shared" si="6"/>
        <v>-2.848082763531671</v>
      </c>
      <c r="BE8" s="48">
        <f t="shared" si="7"/>
        <v>4.0654867614631325</v>
      </c>
      <c r="BF8" s="48">
        <f t="shared" si="7"/>
        <v>4.0655051246252789</v>
      </c>
      <c r="BG8" s="48">
        <f t="shared" si="7"/>
        <v>4.0654143712588038</v>
      </c>
      <c r="BH8" s="48">
        <f t="shared" si="7"/>
        <v>4.0658629936219883</v>
      </c>
      <c r="BI8" s="48">
        <f t="shared" si="7"/>
        <v>4.0636479022438445</v>
      </c>
      <c r="BJ8" s="48">
        <f t="shared" si="7"/>
        <v>4.0746490520427923</v>
      </c>
      <c r="BK8" s="48">
        <f t="shared" si="7"/>
        <v>4.021489179654882</v>
      </c>
      <c r="BL8" s="48">
        <f t="shared" si="8"/>
        <v>4.3333664107261392</v>
      </c>
    </row>
    <row r="9" spans="1:64" ht="12.95" customHeight="1" x14ac:dyDescent="0.2">
      <c r="A9" s="68" t="s">
        <v>1179</v>
      </c>
      <c r="B9" s="69">
        <v>760</v>
      </c>
      <c r="C9" s="70" t="str">
        <f>"F"&amp;B9</f>
        <v>F760</v>
      </c>
      <c r="D9" s="71" t="str">
        <f>"G"&amp;B9</f>
        <v>G760</v>
      </c>
      <c r="AA9" s="72" t="s">
        <v>388</v>
      </c>
      <c r="AB9" s="67">
        <f t="shared" si="9"/>
        <v>157.40499470222119</v>
      </c>
      <c r="AC9" s="62">
        <v>15.740499470222119</v>
      </c>
      <c r="AD9" s="48">
        <v>10</v>
      </c>
      <c r="AE9" s="58" t="s">
        <v>427</v>
      </c>
      <c r="AF9" s="62">
        <v>23.387959781515825</v>
      </c>
      <c r="AG9" s="62">
        <v>21.067030569598796</v>
      </c>
      <c r="AH9" s="62">
        <v>21.093952830990585</v>
      </c>
      <c r="AI9" s="62">
        <v>18.267711390371364</v>
      </c>
      <c r="AJ9" s="62">
        <v>18.267711390371364</v>
      </c>
      <c r="AK9" s="62"/>
      <c r="AL9" s="62"/>
      <c r="AM9" s="62"/>
      <c r="AW9" s="48">
        <v>-13250</v>
      </c>
      <c r="AX9" s="48">
        <f t="shared" si="0"/>
        <v>3.6702322410587948E-2</v>
      </c>
      <c r="AY9" s="48">
        <f t="shared" si="1"/>
        <v>3.1769528234273176E-2</v>
      </c>
      <c r="AZ9" s="48">
        <f t="shared" si="2"/>
        <v>4.9327941763147691E-3</v>
      </c>
      <c r="BA9" s="48">
        <f t="shared" si="3"/>
        <v>0.75988644668604455</v>
      </c>
      <c r="BB9" s="48">
        <f t="shared" si="4"/>
        <v>0.37040911433871665</v>
      </c>
      <c r="BC9" s="48">
        <f t="shared" si="5"/>
        <v>-2.367785990937441</v>
      </c>
      <c r="BD9" s="48">
        <f t="shared" si="6"/>
        <v>-2.4543514878916102</v>
      </c>
      <c r="BE9" s="48">
        <f t="shared" si="7"/>
        <v>4.1893840735497703</v>
      </c>
      <c r="BF9" s="48">
        <f t="shared" si="7"/>
        <v>4.1893897702674483</v>
      </c>
      <c r="BG9" s="48">
        <f t="shared" si="7"/>
        <v>4.1893557969654172</v>
      </c>
      <c r="BH9" s="48">
        <f t="shared" si="7"/>
        <v>4.189558431914211</v>
      </c>
      <c r="BI9" s="48">
        <f t="shared" si="7"/>
        <v>4.1883508610169908</v>
      </c>
      <c r="BJ9" s="48">
        <f t="shared" si="7"/>
        <v>4.1955850072044072</v>
      </c>
      <c r="BK9" s="48">
        <f t="shared" si="7"/>
        <v>4.1535166101345844</v>
      </c>
      <c r="BL9" s="48">
        <f t="shared" si="8"/>
        <v>4.4802121411972653</v>
      </c>
    </row>
    <row r="10" spans="1:64" ht="12.95" customHeight="1" thickBot="1" x14ac:dyDescent="0.25">
      <c r="C10" s="73" t="s">
        <v>1128</v>
      </c>
      <c r="D10" s="73" t="s">
        <v>1129</v>
      </c>
      <c r="Z10" s="48">
        <f>Y10/AD10</f>
        <v>0</v>
      </c>
      <c r="AA10" s="74" t="s">
        <v>424</v>
      </c>
      <c r="AB10" s="75">
        <f t="shared" si="9"/>
        <v>20570.648465342802</v>
      </c>
      <c r="AC10" s="76">
        <v>2.05706484653428</v>
      </c>
      <c r="AD10" s="48">
        <v>10000</v>
      </c>
      <c r="AE10" s="58" t="s">
        <v>423</v>
      </c>
      <c r="AF10" s="76">
        <v>2.5899757601487892</v>
      </c>
      <c r="AG10" s="76">
        <v>2.3869577575595664</v>
      </c>
      <c r="AH10" s="76">
        <v>2.4758384317737021</v>
      </c>
      <c r="AI10" s="76">
        <v>2.2660649845805549</v>
      </c>
      <c r="AJ10" s="76">
        <v>2.2660649845805549</v>
      </c>
      <c r="AK10" s="76"/>
      <c r="AL10" s="76"/>
      <c r="AM10" s="76"/>
      <c r="AW10" s="48">
        <v>-13000</v>
      </c>
      <c r="AX10" s="48">
        <f t="shared" si="0"/>
        <v>3.485662461284162E-2</v>
      </c>
      <c r="AY10" s="48">
        <f t="shared" si="1"/>
        <v>2.910474972641168E-2</v>
      </c>
      <c r="AZ10" s="48">
        <f t="shared" si="2"/>
        <v>5.751874886429943E-3</v>
      </c>
      <c r="BA10" s="48">
        <f t="shared" si="3"/>
        <v>0.78575836466851379</v>
      </c>
      <c r="BB10" s="48">
        <f t="shared" si="4"/>
        <v>0.46558644820727835</v>
      </c>
      <c r="BC10" s="48">
        <f t="shared" si="5"/>
        <v>-2.2629382692951423</v>
      </c>
      <c r="BD10" s="48">
        <f t="shared" si="6"/>
        <v>-2.1278458186627418</v>
      </c>
      <c r="BE10" s="48">
        <f t="shared" si="7"/>
        <v>4.3172259248476106</v>
      </c>
      <c r="BF10" s="48">
        <f t="shared" si="7"/>
        <v>4.3172269541254709</v>
      </c>
      <c r="BG10" s="48">
        <f t="shared" si="7"/>
        <v>4.3172189895986124</v>
      </c>
      <c r="BH10" s="48">
        <f t="shared" si="7"/>
        <v>4.3172806228774476</v>
      </c>
      <c r="BI10" s="48">
        <f t="shared" si="7"/>
        <v>4.3168039125902276</v>
      </c>
      <c r="BJ10" s="48">
        <f t="shared" si="7"/>
        <v>4.3205053960249504</v>
      </c>
      <c r="BK10" s="48">
        <f t="shared" si="7"/>
        <v>4.2925761446325481</v>
      </c>
      <c r="BL10" s="48">
        <f t="shared" si="8"/>
        <v>4.6270578716683906</v>
      </c>
    </row>
    <row r="11" spans="1:64" ht="12.95" customHeight="1" x14ac:dyDescent="0.2">
      <c r="A11" s="48" t="s">
        <v>1124</v>
      </c>
      <c r="C11" s="71">
        <f ca="1">INTERCEPT(INDIRECT($D$9):G908,INDIRECT($C$9):F908)</f>
        <v>-3.700011677023389E-2</v>
      </c>
      <c r="D11" s="53"/>
      <c r="AA11" s="77" t="s">
        <v>383</v>
      </c>
      <c r="AB11" s="71">
        <f>1-AB7^2</f>
        <v>0.88730337503230117</v>
      </c>
      <c r="AC11" s="71">
        <f>SUM(AE21:AE1867)</f>
        <v>2.7068740890290145E-2</v>
      </c>
      <c r="AD11" s="77" t="s">
        <v>384</v>
      </c>
      <c r="AE11" s="58"/>
      <c r="AF11" s="71">
        <v>1.3961003919681568E-2</v>
      </c>
      <c r="AG11" s="71">
        <v>1.2224240268696899E-2</v>
      </c>
      <c r="AH11" s="71">
        <v>1.1973647331510349E-2</v>
      </c>
      <c r="AI11" s="71">
        <v>1.18092699653931E-2</v>
      </c>
      <c r="AJ11" s="71">
        <v>1.1779715627634873E-2</v>
      </c>
      <c r="AK11" s="71"/>
      <c r="AL11" s="71"/>
      <c r="AM11" s="71"/>
      <c r="AW11" s="48">
        <v>-12750</v>
      </c>
      <c r="AX11" s="48">
        <f t="shared" si="0"/>
        <v>3.3018200994528721E-2</v>
      </c>
      <c r="AY11" s="48">
        <f t="shared" si="1"/>
        <v>2.6516684448299688E-2</v>
      </c>
      <c r="AZ11" s="48">
        <f t="shared" si="2"/>
        <v>6.5015165462290357E-3</v>
      </c>
      <c r="BA11" s="48">
        <f t="shared" si="3"/>
        <v>0.81615893071605772</v>
      </c>
      <c r="BB11" s="48">
        <f t="shared" si="4"/>
        <v>0.56208965812509071</v>
      </c>
      <c r="BC11" s="48">
        <f t="shared" si="5"/>
        <v>-2.1503252191338769</v>
      </c>
      <c r="BD11" s="48">
        <f t="shared" si="6"/>
        <v>-1.8496372166132147</v>
      </c>
      <c r="BE11" s="48">
        <f t="shared" si="7"/>
        <v>4.4497153124150381</v>
      </c>
      <c r="BF11" s="48">
        <f t="shared" si="7"/>
        <v>4.4497153730503536</v>
      </c>
      <c r="BG11" s="48">
        <f t="shared" si="7"/>
        <v>4.4497146774514018</v>
      </c>
      <c r="BH11" s="48">
        <f t="shared" si="7"/>
        <v>4.4497226573630497</v>
      </c>
      <c r="BI11" s="48">
        <f t="shared" si="7"/>
        <v>4.4496311260320116</v>
      </c>
      <c r="BJ11" s="48">
        <f t="shared" si="7"/>
        <v>4.4506828882841392</v>
      </c>
      <c r="BK11" s="48">
        <f t="shared" si="7"/>
        <v>4.4388353806050729</v>
      </c>
      <c r="BL11" s="48">
        <f t="shared" si="8"/>
        <v>4.7739036021395158</v>
      </c>
    </row>
    <row r="12" spans="1:64" ht="12.95" customHeight="1" x14ac:dyDescent="0.2">
      <c r="A12" s="48" t="s">
        <v>1125</v>
      </c>
      <c r="C12" s="71">
        <f ca="1">SLOPE(INDIRECT($D$9):G908,INDIRECT($C$9):F908)</f>
        <v>1.4959196682554651E-5</v>
      </c>
      <c r="D12" s="53"/>
      <c r="E12" s="155" t="s">
        <v>2376</v>
      </c>
      <c r="F12" s="160" t="s">
        <v>2379</v>
      </c>
      <c r="AA12" s="78" t="s">
        <v>418</v>
      </c>
      <c r="AB12" s="71">
        <f>AB7*SIN(RADIANS(AB9))</f>
        <v>0.12898214396459698</v>
      </c>
      <c r="AE12" s="58"/>
      <c r="AW12" s="48">
        <v>-12500</v>
      </c>
      <c r="AX12" s="48">
        <f t="shared" si="0"/>
        <v>3.1166070994365039E-2</v>
      </c>
      <c r="AY12" s="48">
        <f t="shared" si="1"/>
        <v>2.4005332399937213E-2</v>
      </c>
      <c r="AZ12" s="48">
        <f t="shared" si="2"/>
        <v>7.1607385944278254E-3</v>
      </c>
      <c r="BA12" s="48">
        <f t="shared" si="3"/>
        <v>0.85173057469822966</v>
      </c>
      <c r="BB12" s="48">
        <f t="shared" si="4"/>
        <v>0.65861888721829309</v>
      </c>
      <c r="BC12" s="48">
        <f t="shared" si="5"/>
        <v>-2.0282535561573436</v>
      </c>
      <c r="BD12" s="48">
        <f t="shared" si="6"/>
        <v>-1.6068912553710846</v>
      </c>
      <c r="BE12" s="48">
        <f t="shared" ref="BE12:BK21" si="10">$BL12+$AB$7*SIN(BF12)</f>
        <v>4.5876543266979217</v>
      </c>
      <c r="BF12" s="48">
        <f t="shared" si="10"/>
        <v>4.5876543260929594</v>
      </c>
      <c r="BG12" s="48">
        <f t="shared" si="10"/>
        <v>4.5876543405777568</v>
      </c>
      <c r="BH12" s="48">
        <f t="shared" si="10"/>
        <v>4.5876539937642002</v>
      </c>
      <c r="BI12" s="48">
        <f t="shared" si="10"/>
        <v>4.5876622978815282</v>
      </c>
      <c r="BJ12" s="48">
        <f t="shared" si="10"/>
        <v>4.587463614611158</v>
      </c>
      <c r="BK12" s="48">
        <f t="shared" si="10"/>
        <v>4.5923069423152061</v>
      </c>
      <c r="BL12" s="48">
        <f t="shared" si="8"/>
        <v>4.920749332610642</v>
      </c>
    </row>
    <row r="13" spans="1:64" ht="12.95" customHeight="1" x14ac:dyDescent="0.2">
      <c r="A13" s="48" t="s">
        <v>1127</v>
      </c>
      <c r="C13" s="53" t="s">
        <v>1122</v>
      </c>
      <c r="E13" s="156" t="s">
        <v>1186</v>
      </c>
      <c r="F13" s="157">
        <v>1</v>
      </c>
      <c r="R13" s="48" t="s">
        <v>1157</v>
      </c>
      <c r="S13" s="48">
        <v>0.2</v>
      </c>
      <c r="AA13" s="79" t="s">
        <v>389</v>
      </c>
      <c r="AB13" s="80">
        <f>AB6*86400*300000/149600000</f>
        <v>1.522109241848342</v>
      </c>
      <c r="AC13" s="48" t="s">
        <v>382</v>
      </c>
      <c r="AE13" s="58"/>
      <c r="AW13" s="48">
        <v>-12250</v>
      </c>
      <c r="AX13" s="48">
        <f t="shared" si="0"/>
        <v>2.9275298679119613E-2</v>
      </c>
      <c r="AY13" s="48">
        <f t="shared" si="1"/>
        <v>2.1570693581324268E-2</v>
      </c>
      <c r="AZ13" s="48">
        <f t="shared" si="2"/>
        <v>7.7046050977953454E-3</v>
      </c>
      <c r="BA13" s="48">
        <f t="shared" si="3"/>
        <v>0.89317002025665237</v>
      </c>
      <c r="BB13" s="48">
        <f t="shared" si="4"/>
        <v>0.75298059385088123</v>
      </c>
      <c r="BC13" s="48">
        <f t="shared" si="5"/>
        <v>-1.8946555161857883</v>
      </c>
      <c r="BD13" s="48">
        <f t="shared" si="6"/>
        <v>-1.3905142320461763</v>
      </c>
      <c r="BE13" s="48">
        <f t="shared" si="10"/>
        <v>4.7319561471843583</v>
      </c>
      <c r="BF13" s="48">
        <f t="shared" si="10"/>
        <v>4.73195614718475</v>
      </c>
      <c r="BG13" s="48">
        <f t="shared" si="10"/>
        <v>4.7319561472443192</v>
      </c>
      <c r="BH13" s="48">
        <f t="shared" si="10"/>
        <v>4.7319561563135366</v>
      </c>
      <c r="BI13" s="48">
        <f t="shared" si="10"/>
        <v>4.7319575370111453</v>
      </c>
      <c r="BJ13" s="48">
        <f t="shared" si="10"/>
        <v>4.7321666102669644</v>
      </c>
      <c r="BK13" s="48">
        <f t="shared" si="10"/>
        <v>4.7528482090961477</v>
      </c>
      <c r="BL13" s="48">
        <f t="shared" si="8"/>
        <v>5.0675950630817681</v>
      </c>
    </row>
    <row r="14" spans="1:64" ht="12.95" customHeight="1" x14ac:dyDescent="0.2">
      <c r="E14" s="156" t="s">
        <v>1174</v>
      </c>
      <c r="F14" s="163">
        <f ca="1">NOW()+15018.5+$C$5/24</f>
        <v>60574.682633564815</v>
      </c>
      <c r="R14" s="48" t="s">
        <v>1190</v>
      </c>
      <c r="S14" s="48">
        <v>0.1</v>
      </c>
      <c r="AA14" s="79" t="s">
        <v>419</v>
      </c>
      <c r="AB14" s="71">
        <f>2*AB5*365.24/C8</f>
        <v>3.2797456542030885E-7</v>
      </c>
      <c r="AC14" s="48" t="s">
        <v>432</v>
      </c>
      <c r="AE14" s="58"/>
      <c r="AW14" s="48">
        <v>-12000</v>
      </c>
      <c r="AX14" s="48">
        <f t="shared" si="0"/>
        <v>2.7316263976323168E-2</v>
      </c>
      <c r="AY14" s="48">
        <f t="shared" si="1"/>
        <v>1.9212767992460827E-2</v>
      </c>
      <c r="AZ14" s="48">
        <f t="shared" si="2"/>
        <v>8.1034959838623428E-3</v>
      </c>
      <c r="BA14" s="48">
        <f t="shared" si="3"/>
        <v>0.94114814525321755</v>
      </c>
      <c r="BB14" s="48">
        <f t="shared" si="4"/>
        <v>0.84158943675592268</v>
      </c>
      <c r="BC14" s="48">
        <f t="shared" si="5"/>
        <v>-1.7470161464694176</v>
      </c>
      <c r="BD14" s="48">
        <f t="shared" si="6"/>
        <v>-1.1937970227303258</v>
      </c>
      <c r="BE14" s="48">
        <f t="shared" si="10"/>
        <v>4.8836486607228933</v>
      </c>
      <c r="BF14" s="48">
        <f t="shared" si="10"/>
        <v>4.8836486842127487</v>
      </c>
      <c r="BG14" s="48">
        <f t="shared" si="10"/>
        <v>4.8836490947893774</v>
      </c>
      <c r="BH14" s="48">
        <f t="shared" si="10"/>
        <v>4.883656271056358</v>
      </c>
      <c r="BI14" s="48">
        <f t="shared" si="10"/>
        <v>4.8837816534502272</v>
      </c>
      <c r="BJ14" s="48">
        <f t="shared" si="10"/>
        <v>4.8859578394101195</v>
      </c>
      <c r="BK14" s="48">
        <f t="shared" si="10"/>
        <v>4.9201643852535595</v>
      </c>
      <c r="BL14" s="48">
        <f t="shared" si="8"/>
        <v>5.2144407935528934</v>
      </c>
    </row>
    <row r="15" spans="1:64" ht="12.95" customHeight="1" x14ac:dyDescent="0.2">
      <c r="A15" s="81" t="s">
        <v>1126</v>
      </c>
      <c r="C15" s="82">
        <f ca="1">(C7+C11)+(C8+C12)*INT(MAX(F21:F3439))</f>
        <v>60218.803150155945</v>
      </c>
      <c r="E15" s="156" t="s">
        <v>1187</v>
      </c>
      <c r="F15" s="163">
        <f ca="1">ROUND(2*($F$14-$C$7)/$C$8,0)/2+$F$13</f>
        <v>13067.5</v>
      </c>
      <c r="R15" s="48" t="s">
        <v>1211</v>
      </c>
      <c r="S15" s="48">
        <v>1</v>
      </c>
      <c r="AA15" s="78" t="s">
        <v>390</v>
      </c>
      <c r="AB15" s="84">
        <f>(AB10-AB2)/AD2</f>
        <v>-16200.335564744306</v>
      </c>
      <c r="AC15" s="48" t="s">
        <v>425</v>
      </c>
      <c r="AE15" s="58"/>
      <c r="AW15" s="48">
        <v>-11750</v>
      </c>
      <c r="AX15" s="48">
        <f t="shared" si="0"/>
        <v>2.5254141360201994E-2</v>
      </c>
      <c r="AY15" s="48">
        <f t="shared" si="1"/>
        <v>1.693155563334689E-2</v>
      </c>
      <c r="AZ15" s="48">
        <f t="shared" si="2"/>
        <v>8.322585726855106E-3</v>
      </c>
      <c r="BA15" s="48">
        <f t="shared" si="3"/>
        <v>0.9961289299943028</v>
      </c>
      <c r="BB15" s="48">
        <f t="shared" si="4"/>
        <v>0.91875186157514455</v>
      </c>
      <c r="BC15" s="48">
        <f t="shared" si="5"/>
        <v>-1.5823278106530958</v>
      </c>
      <c r="BD15" s="48">
        <f t="shared" si="6"/>
        <v>-1.011598486262886</v>
      </c>
      <c r="BE15" s="48">
        <f t="shared" si="10"/>
        <v>5.0438572465135962</v>
      </c>
      <c r="BF15" s="48">
        <f t="shared" si="10"/>
        <v>5.0438579960954382</v>
      </c>
      <c r="BG15" s="48">
        <f t="shared" si="10"/>
        <v>5.0438648572696314</v>
      </c>
      <c r="BH15" s="48">
        <f t="shared" si="10"/>
        <v>5.043927653545266</v>
      </c>
      <c r="BI15" s="48">
        <f t="shared" si="10"/>
        <v>5.0445018594907012</v>
      </c>
      <c r="BJ15" s="48">
        <f t="shared" si="10"/>
        <v>5.0497087172515585</v>
      </c>
      <c r="BK15" s="48">
        <f t="shared" si="10"/>
        <v>5.0938148455272874</v>
      </c>
      <c r="BL15" s="48">
        <f t="shared" si="8"/>
        <v>5.3612865240240186</v>
      </c>
    </row>
    <row r="16" spans="1:64" ht="12.95" customHeight="1" x14ac:dyDescent="0.2">
      <c r="A16" s="59" t="s">
        <v>1112</v>
      </c>
      <c r="C16" s="85">
        <f ca="1">+C8+C12</f>
        <v>1.3668887591966825</v>
      </c>
      <c r="E16" s="156" t="s">
        <v>1175</v>
      </c>
      <c r="F16" s="163">
        <f ca="1">ROUND(2*($F$14-$C$15)/$C$16,0)/2+$F$13</f>
        <v>261.5</v>
      </c>
      <c r="R16" s="48" t="s">
        <v>1209</v>
      </c>
      <c r="S16" s="48">
        <v>1</v>
      </c>
      <c r="AA16" s="77" t="s">
        <v>391</v>
      </c>
      <c r="AB16" s="84">
        <f>365.24*AB8</f>
        <v>14621.245061870131</v>
      </c>
      <c r="AC16" s="48" t="s">
        <v>395</v>
      </c>
      <c r="AD16" s="71"/>
      <c r="AE16" s="58"/>
      <c r="AW16" s="48">
        <v>-11500</v>
      </c>
      <c r="AX16" s="48">
        <f t="shared" si="0"/>
        <v>2.3049073477495342E-2</v>
      </c>
      <c r="AY16" s="48">
        <f t="shared" si="1"/>
        <v>1.4727056503982497E-2</v>
      </c>
      <c r="AZ16" s="48">
        <f t="shared" si="2"/>
        <v>8.3220169735128448E-3</v>
      </c>
      <c r="BA16" s="48">
        <f t="shared" si="3"/>
        <v>1.0580061373349345</v>
      </c>
      <c r="BB16" s="48">
        <f t="shared" si="4"/>
        <v>0.97574538927961796</v>
      </c>
      <c r="BC16" s="48">
        <f t="shared" si="5"/>
        <v>-1.3971347969146364</v>
      </c>
      <c r="BD16" s="48">
        <f t="shared" si="6"/>
        <v>-0.83984237000151307</v>
      </c>
      <c r="BE16" s="48">
        <f t="shared" si="10"/>
        <v>5.2137443444206353</v>
      </c>
      <c r="BF16" s="48">
        <f t="shared" si="10"/>
        <v>5.2137501542276663</v>
      </c>
      <c r="BG16" s="48">
        <f t="shared" si="10"/>
        <v>5.213786161520968</v>
      </c>
      <c r="BH16" s="48">
        <f t="shared" si="10"/>
        <v>5.2140092702711547</v>
      </c>
      <c r="BI16" s="48">
        <f t="shared" si="10"/>
        <v>5.2153896808257745</v>
      </c>
      <c r="BJ16" s="48">
        <f t="shared" si="10"/>
        <v>5.2238547736687506</v>
      </c>
      <c r="BK16" s="48">
        <f t="shared" si="10"/>
        <v>5.2732226195267673</v>
      </c>
      <c r="BL16" s="48">
        <f t="shared" si="8"/>
        <v>5.5081322544951448</v>
      </c>
    </row>
    <row r="17" spans="1:64" ht="12.95" customHeight="1" thickBot="1" x14ac:dyDescent="0.25">
      <c r="A17" s="83" t="s">
        <v>1170</v>
      </c>
      <c r="C17" s="48">
        <f>COUNT(C21:C2097)</f>
        <v>959</v>
      </c>
      <c r="E17" s="156" t="s">
        <v>2377</v>
      </c>
      <c r="F17" s="164">
        <f ca="1">+$C$15+$C$16*$F$16-15018.5-$C$5/24</f>
        <v>45558.14039401921</v>
      </c>
      <c r="AA17" s="77" t="s">
        <v>392</v>
      </c>
      <c r="AB17" s="86">
        <f>AB13^3/AB8^2</f>
        <v>2.2005205284108169E-3</v>
      </c>
      <c r="AE17" s="58"/>
      <c r="AW17" s="48">
        <v>-11250</v>
      </c>
      <c r="AX17" s="48">
        <f t="shared" si="0"/>
        <v>2.0658005012955026E-2</v>
      </c>
      <c r="AY17" s="48">
        <f t="shared" si="1"/>
        <v>1.2599270604367593E-2</v>
      </c>
      <c r="AZ17" s="48">
        <f t="shared" si="2"/>
        <v>8.0587344085874344E-3</v>
      </c>
      <c r="BA17" s="48">
        <f t="shared" si="3"/>
        <v>1.1254535959455478</v>
      </c>
      <c r="BB17" s="48">
        <f t="shared" si="4"/>
        <v>0.99993549668595227</v>
      </c>
      <c r="BC17" s="48">
        <f t="shared" si="5"/>
        <v>-1.1877972593704311</v>
      </c>
      <c r="BD17" s="48">
        <f t="shared" si="6"/>
        <v>-0.67521685603615578</v>
      </c>
      <c r="BE17" s="48">
        <f t="shared" si="10"/>
        <v>5.3943671280745313</v>
      </c>
      <c r="BF17" s="48">
        <f t="shared" si="10"/>
        <v>5.3943893581745783</v>
      </c>
      <c r="BG17" s="48">
        <f t="shared" si="10"/>
        <v>5.3944944038168146</v>
      </c>
      <c r="BH17" s="48">
        <f t="shared" si="10"/>
        <v>5.3949906005996242</v>
      </c>
      <c r="BI17" s="48">
        <f t="shared" si="10"/>
        <v>5.3973303705597981</v>
      </c>
      <c r="BJ17" s="48">
        <f t="shared" si="10"/>
        <v>5.4082744350433858</v>
      </c>
      <c r="BK17" s="48">
        <f t="shared" si="10"/>
        <v>5.4576868109881449</v>
      </c>
      <c r="BL17" s="48">
        <f t="shared" si="8"/>
        <v>5.65497798496627</v>
      </c>
    </row>
    <row r="18" spans="1:64" ht="12.95" customHeight="1" thickTop="1" thickBot="1" x14ac:dyDescent="0.25">
      <c r="A18" s="59" t="s">
        <v>1113</v>
      </c>
      <c r="C18" s="41">
        <f ca="1">+C15</f>
        <v>60218.803150155945</v>
      </c>
      <c r="D18" s="154">
        <f ca="1">+C16</f>
        <v>1.3668887591966825</v>
      </c>
      <c r="E18" s="159" t="s">
        <v>2378</v>
      </c>
      <c r="F18" s="165">
        <f ca="1">+($C$15+$C$16*$F$16)-($C$16/2)-15018.5-$C$5/24</f>
        <v>45557.456949639614</v>
      </c>
      <c r="AA18" s="87" t="s">
        <v>393</v>
      </c>
      <c r="AB18" s="88">
        <f>2*PI()/(AB8*365.2422)*AD2</f>
        <v>5.8738292188450245E-4</v>
      </c>
      <c r="AC18" s="89" t="s">
        <v>417</v>
      </c>
      <c r="AD18" s="89"/>
      <c r="AE18" s="90"/>
      <c r="AW18" s="48">
        <v>-11000</v>
      </c>
      <c r="AX18" s="48">
        <f t="shared" si="0"/>
        <v>1.8039812554248531E-2</v>
      </c>
      <c r="AY18" s="48">
        <f t="shared" si="1"/>
        <v>1.0548197934502221E-2</v>
      </c>
      <c r="AZ18" s="48">
        <f t="shared" si="2"/>
        <v>7.4916146197463122E-3</v>
      </c>
      <c r="BA18" s="48">
        <f t="shared" si="3"/>
        <v>1.1949460534377958</v>
      </c>
      <c r="BB18" s="48">
        <f t="shared" si="4"/>
        <v>0.97473991091295664</v>
      </c>
      <c r="BC18" s="48">
        <f t="shared" si="5"/>
        <v>-0.95119630238505593</v>
      </c>
      <c r="BD18" s="48">
        <f t="shared" si="6"/>
        <v>-0.51502869370885296</v>
      </c>
      <c r="BE18" s="48">
        <f t="shared" si="10"/>
        <v>5.5863969331011933</v>
      </c>
      <c r="BF18" s="48">
        <f t="shared" si="10"/>
        <v>5.586449030533605</v>
      </c>
      <c r="BG18" s="48">
        <f t="shared" si="10"/>
        <v>5.5866513614951661</v>
      </c>
      <c r="BH18" s="48">
        <f t="shared" si="10"/>
        <v>5.5874368304647062</v>
      </c>
      <c r="BI18" s="48">
        <f t="shared" si="10"/>
        <v>5.5904812339430627</v>
      </c>
      <c r="BJ18" s="48">
        <f t="shared" si="10"/>
        <v>5.6022093240108752</v>
      </c>
      <c r="BK18" s="48">
        <f t="shared" si="10"/>
        <v>5.6463976845292754</v>
      </c>
      <c r="BL18" s="48">
        <f t="shared" si="8"/>
        <v>5.8018237154373953</v>
      </c>
    </row>
    <row r="19" spans="1:64" ht="12.95" customHeight="1" thickTop="1" x14ac:dyDescent="0.2">
      <c r="E19" s="83"/>
      <c r="F19" s="91"/>
      <c r="AA19" s="92"/>
      <c r="AC19" s="92"/>
      <c r="AW19" s="48">
        <v>-10750</v>
      </c>
      <c r="AX19" s="48">
        <f t="shared" si="0"/>
        <v>1.5165729934242062E-2</v>
      </c>
      <c r="AY19" s="48">
        <f t="shared" si="1"/>
        <v>8.5738384943863585E-3</v>
      </c>
      <c r="AZ19" s="48">
        <f t="shared" si="2"/>
        <v>6.5918914398557021E-3</v>
      </c>
      <c r="BA19" s="48">
        <f t="shared" si="3"/>
        <v>1.2597351485399921</v>
      </c>
      <c r="BB19" s="48">
        <f t="shared" si="4"/>
        <v>0.88218651185899188</v>
      </c>
      <c r="BC19" s="48">
        <f t="shared" si="5"/>
        <v>-0.6861282184643781</v>
      </c>
      <c r="BD19" s="48">
        <f t="shared" si="6"/>
        <v>-0.35718815017703481</v>
      </c>
      <c r="BE19" s="48">
        <f t="shared" si="10"/>
        <v>5.7896585861130587</v>
      </c>
      <c r="BF19" s="48">
        <f t="shared" si="10"/>
        <v>5.7897376810071801</v>
      </c>
      <c r="BG19" s="48">
        <f t="shared" si="10"/>
        <v>5.7900051856104309</v>
      </c>
      <c r="BH19" s="48">
        <f t="shared" si="10"/>
        <v>5.7909096206024211</v>
      </c>
      <c r="BI19" s="48">
        <f t="shared" si="10"/>
        <v>5.7939642823644686</v>
      </c>
      <c r="BJ19" s="48">
        <f t="shared" si="10"/>
        <v>5.804244817165233</v>
      </c>
      <c r="BK19" s="48">
        <f t="shared" si="10"/>
        <v>5.8384540951609711</v>
      </c>
      <c r="BL19" s="48">
        <f t="shared" si="8"/>
        <v>5.9486694459085214</v>
      </c>
    </row>
    <row r="20" spans="1:64" ht="12.95" customHeight="1" thickBot="1" x14ac:dyDescent="0.25">
      <c r="A20" s="73" t="s">
        <v>1114</v>
      </c>
      <c r="B20" s="73" t="s">
        <v>1115</v>
      </c>
      <c r="C20" s="73" t="s">
        <v>1116</v>
      </c>
      <c r="D20" s="73" t="s">
        <v>1121</v>
      </c>
      <c r="E20" s="73" t="s">
        <v>1117</v>
      </c>
      <c r="F20" s="73" t="s">
        <v>1118</v>
      </c>
      <c r="G20" s="73" t="s">
        <v>1119</v>
      </c>
      <c r="H20" s="93" t="s">
        <v>1157</v>
      </c>
      <c r="I20" s="93" t="s">
        <v>1190</v>
      </c>
      <c r="J20" s="93" t="s">
        <v>1211</v>
      </c>
      <c r="K20" s="93" t="s">
        <v>1209</v>
      </c>
      <c r="L20" s="93" t="s">
        <v>951</v>
      </c>
      <c r="M20" s="93" t="s">
        <v>952</v>
      </c>
      <c r="N20" s="93" t="s">
        <v>953</v>
      </c>
      <c r="O20" s="93" t="s">
        <v>1131</v>
      </c>
      <c r="P20" s="94" t="s">
        <v>1130</v>
      </c>
      <c r="Q20" s="73" t="s">
        <v>1123</v>
      </c>
      <c r="S20" s="94" t="s">
        <v>958</v>
      </c>
      <c r="U20" s="95" t="s">
        <v>950</v>
      </c>
      <c r="Z20" s="73" t="s">
        <v>1118</v>
      </c>
      <c r="AA20" s="94" t="s">
        <v>426</v>
      </c>
      <c r="AB20" s="94" t="s">
        <v>428</v>
      </c>
      <c r="AC20" s="94" t="s">
        <v>429</v>
      </c>
      <c r="AD20" s="94" t="s">
        <v>420</v>
      </c>
      <c r="AE20" s="94" t="s">
        <v>430</v>
      </c>
      <c r="AF20" s="94" t="s">
        <v>394</v>
      </c>
      <c r="AG20" s="96"/>
      <c r="AH20" s="94" t="s">
        <v>402</v>
      </c>
      <c r="AI20" s="94" t="s">
        <v>403</v>
      </c>
      <c r="AJ20" s="94" t="s">
        <v>404</v>
      </c>
      <c r="AK20" s="94" t="s">
        <v>421</v>
      </c>
      <c r="AL20" s="94" t="s">
        <v>405</v>
      </c>
      <c r="AM20" s="94" t="s">
        <v>406</v>
      </c>
      <c r="AN20" s="73" t="s">
        <v>407</v>
      </c>
      <c r="AO20" s="73" t="s">
        <v>408</v>
      </c>
      <c r="AP20" s="73" t="s">
        <v>409</v>
      </c>
      <c r="AQ20" s="73" t="s">
        <v>410</v>
      </c>
      <c r="AR20" s="73" t="s">
        <v>411</v>
      </c>
      <c r="AS20" s="73" t="s">
        <v>412</v>
      </c>
      <c r="AT20" s="73" t="s">
        <v>413</v>
      </c>
      <c r="AU20" s="73" t="s">
        <v>431</v>
      </c>
      <c r="AV20" s="97"/>
      <c r="AW20" s="48">
        <v>-10500</v>
      </c>
      <c r="AX20" s="48">
        <f t="shared" si="0"/>
        <v>1.2035414145192576E-2</v>
      </c>
      <c r="AY20" s="48">
        <f t="shared" si="1"/>
        <v>6.6761922840199925E-3</v>
      </c>
      <c r="AZ20" s="48">
        <f t="shared" si="2"/>
        <v>5.3592218611725837E-3</v>
      </c>
      <c r="BA20" s="48">
        <f t="shared" si="3"/>
        <v>1.3098115797047183</v>
      </c>
      <c r="BB20" s="48">
        <f t="shared" si="4"/>
        <v>0.71012577729624049</v>
      </c>
      <c r="BC20" s="48">
        <f t="shared" si="5"/>
        <v>-0.39531959824590029</v>
      </c>
      <c r="BD20" s="48">
        <f t="shared" si="6"/>
        <v>-0.20027482337421418</v>
      </c>
      <c r="BE20" s="48">
        <f t="shared" si="10"/>
        <v>6.0025648576385526</v>
      </c>
      <c r="BF20" s="48">
        <f t="shared" si="10"/>
        <v>6.0026371156229086</v>
      </c>
      <c r="BG20" s="48">
        <f t="shared" si="10"/>
        <v>6.0028611096646145</v>
      </c>
      <c r="BH20" s="48">
        <f t="shared" si="10"/>
        <v>6.0035553817673346</v>
      </c>
      <c r="BI20" s="48">
        <f t="shared" si="10"/>
        <v>6.0057064087800027</v>
      </c>
      <c r="BJ20" s="48">
        <f t="shared" si="10"/>
        <v>6.0123625165235914</v>
      </c>
      <c r="BK20" s="48">
        <f t="shared" si="10"/>
        <v>6.0328828853852032</v>
      </c>
      <c r="BL20" s="48">
        <f t="shared" si="8"/>
        <v>6.0955151763796467</v>
      </c>
    </row>
    <row r="21" spans="1:64" ht="12.95" customHeight="1" x14ac:dyDescent="0.2">
      <c r="A21" s="98" t="s">
        <v>1223</v>
      </c>
      <c r="B21" s="99" t="s">
        <v>1142</v>
      </c>
      <c r="C21" s="98">
        <v>25404.416000000001</v>
      </c>
      <c r="D21" s="98" t="s">
        <v>1190</v>
      </c>
      <c r="E21" s="4">
        <f>+(C21-C$7)/C$8</f>
        <v>-12663.968465852513</v>
      </c>
      <c r="F21" s="48">
        <f>ROUND(2*E21,0)/2</f>
        <v>-12664</v>
      </c>
      <c r="G21" s="48">
        <f>+C21-(C$7+F21*C$8)</f>
        <v>4.3103200005134568E-2</v>
      </c>
      <c r="I21" s="48">
        <f>G21</f>
        <v>4.3103200005134568E-2</v>
      </c>
      <c r="Q21" s="100">
        <f>+C21-15018.5</f>
        <v>10385.916000000001</v>
      </c>
      <c r="S21" s="53">
        <f>S$14</f>
        <v>0.1</v>
      </c>
      <c r="Z21" s="48">
        <f>F21</f>
        <v>-12664</v>
      </c>
      <c r="AA21" s="54">
        <f>AB$3+AB$4*Z21+AB$5*Z21^2+AH21</f>
        <v>3.2383785109727198E-2</v>
      </c>
      <c r="AB21" s="54">
        <f>IF(S21&lt;&gt;0,G21-AH21, -9999)</f>
        <v>3.6363538531931278E-2</v>
      </c>
      <c r="AC21" s="54">
        <f>+G21-P21</f>
        <v>4.3103200005134568E-2</v>
      </c>
      <c r="AD21" s="54">
        <f>IF(S21&lt;&gt;0,G21-AA21, -9999)</f>
        <v>1.071941489540737E-2</v>
      </c>
      <c r="AE21" s="54">
        <f>+(G21-AA21)^2*S21</f>
        <v>1.149058556998814E-5</v>
      </c>
      <c r="AF21" s="48">
        <f>IF(S21&lt;&gt;0,G21-P21, -9999)</f>
        <v>4.3103200005134568E-2</v>
      </c>
      <c r="AG21" s="3"/>
      <c r="AH21" s="48">
        <f>$AB$6*($AB$11/AI21*AJ21+$AB$12)</f>
        <v>6.7396614732032917E-3</v>
      </c>
      <c r="AI21" s="48">
        <f>1+$AB$7*COS(AL21)</f>
        <v>0.82777754377259039</v>
      </c>
      <c r="AJ21" s="48">
        <f>SIN(AL21+RADIANS($AB$9))</f>
        <v>0.59538092165538359</v>
      </c>
      <c r="AK21" s="48">
        <f>$AB$7*SIN(AL21)</f>
        <v>-0.2881597656486708</v>
      </c>
      <c r="AL21" s="48">
        <f>2*ATAN(AM21)</f>
        <v>-2.1094957398968806</v>
      </c>
      <c r="AM21" s="48">
        <f>SQRT((1+$AB$7)/(1-$AB$7))*TAN(AN21/2)</f>
        <v>-1.7626528635717331</v>
      </c>
      <c r="AN21" s="54">
        <f>$AU21+$AB$7*SIN(AO21)</f>
        <v>4.4965076965319719</v>
      </c>
      <c r="AO21" s="54">
        <f>$AU21+$AB$7*SIN(AP21)</f>
        <v>4.4965077083973206</v>
      </c>
      <c r="AP21" s="54">
        <f>$AU21+$AB$7*SIN(AQ21)</f>
        <v>4.4965075433955652</v>
      </c>
      <c r="AQ21" s="54">
        <f>$AU21+$AB$7*SIN(AR21)</f>
        <v>4.4965098379517983</v>
      </c>
      <c r="AR21" s="54">
        <f>$AU21+$AB$7*SIN(AS21)</f>
        <v>4.496477931425451</v>
      </c>
      <c r="AS21" s="54">
        <f>$AU21+$AB$7*SIN(AT21)</f>
        <v>4.4969220190391486</v>
      </c>
      <c r="AT21" s="54">
        <f>$AU21+$AB$7*SIN(AU21)</f>
        <v>4.490819792826831</v>
      </c>
      <c r="AU21" s="54">
        <f>RADIANS($AB$9)+$AB$18*(F21-AB$15)</f>
        <v>4.8244185334215839</v>
      </c>
      <c r="AW21" s="48">
        <v>-10250</v>
      </c>
      <c r="AX21" s="48">
        <f t="shared" si="0"/>
        <v>8.6932252729566423E-3</v>
      </c>
      <c r="AY21" s="48">
        <f t="shared" si="1"/>
        <v>4.8552593034031644E-3</v>
      </c>
      <c r="AZ21" s="48">
        <f t="shared" si="2"/>
        <v>3.8379659695534783E-3</v>
      </c>
      <c r="BA21" s="48">
        <f t="shared" si="3"/>
        <v>1.3344313649380681</v>
      </c>
      <c r="BB21" s="48">
        <f t="shared" si="4"/>
        <v>0.46304783578267039</v>
      </c>
      <c r="BC21" s="48">
        <f t="shared" si="5"/>
        <v>-8.7073586756157714E-2</v>
      </c>
      <c r="BD21" s="48">
        <f t="shared" si="6"/>
        <v>-4.3564321555781722E-2</v>
      </c>
      <c r="BE21" s="48">
        <f t="shared" si="10"/>
        <v>6.2217595563740389</v>
      </c>
      <c r="BF21" s="48">
        <f t="shared" si="10"/>
        <v>6.2217789682999944</v>
      </c>
      <c r="BG21" s="48">
        <f t="shared" si="10"/>
        <v>6.2218369020603328</v>
      </c>
      <c r="BH21" s="48">
        <f t="shared" si="10"/>
        <v>6.2220098007626525</v>
      </c>
      <c r="BI21" s="48">
        <f t="shared" si="10"/>
        <v>6.2225257923291606</v>
      </c>
      <c r="BJ21" s="48">
        <f t="shared" si="10"/>
        <v>6.2240656001234731</v>
      </c>
      <c r="BK21" s="48">
        <f t="shared" si="10"/>
        <v>6.2286598323587548</v>
      </c>
      <c r="BL21" s="48">
        <f t="shared" si="8"/>
        <v>6.2423609068507719</v>
      </c>
    </row>
    <row r="22" spans="1:64" ht="12.95" customHeight="1" x14ac:dyDescent="0.2">
      <c r="A22" s="98" t="s">
        <v>1223</v>
      </c>
      <c r="B22" s="99" t="s">
        <v>1142</v>
      </c>
      <c r="C22" s="98">
        <v>25419.451000000001</v>
      </c>
      <c r="D22" s="98" t="s">
        <v>1190</v>
      </c>
      <c r="E22" s="4">
        <f>+(C22-C$7)/C$8</f>
        <v>-12652.968913443212</v>
      </c>
      <c r="F22" s="48">
        <f>ROUND(2*E22,0)/2</f>
        <v>-12653</v>
      </c>
      <c r="G22" s="48">
        <f>+C22-(C$7+F22*C$8)</f>
        <v>4.2491400003200397E-2</v>
      </c>
      <c r="I22" s="48">
        <f>G22</f>
        <v>4.2491400003200397E-2</v>
      </c>
      <c r="Q22" s="100">
        <f>+C22-15018.5</f>
        <v>10400.951000000001</v>
      </c>
      <c r="S22" s="53">
        <f>S$14</f>
        <v>0.1</v>
      </c>
      <c r="Z22" s="48">
        <f>F22</f>
        <v>-12653</v>
      </c>
      <c r="AA22" s="54">
        <f>AB$3+AB$4*Z22+AB$5*Z22^2+AH22</f>
        <v>3.2302476128683172E-2</v>
      </c>
      <c r="AB22" s="54">
        <f>IF(S22&lt;&gt;0,G22-AH22, -9999)</f>
        <v>3.5722095719710578E-2</v>
      </c>
      <c r="AC22" s="54">
        <f>+G22-P22</f>
        <v>4.2491400003200397E-2</v>
      </c>
      <c r="AD22" s="54">
        <f>IF(S22&lt;&gt;0,G22-AA22, -9999)</f>
        <v>1.0188923874517225E-2</v>
      </c>
      <c r="AE22" s="54">
        <f>+(G22-AA22)^2*S22</f>
        <v>1.038141697207071E-5</v>
      </c>
      <c r="AF22" s="48">
        <f>IF(S22&lt;&gt;0,G22-P22, -9999)</f>
        <v>4.2491400003200397E-2</v>
      </c>
      <c r="AG22" s="3"/>
      <c r="AH22" s="48">
        <f>$AB$6*($AB$11/AI22*AJ22+$AB$12)</f>
        <v>6.7693042834898161E-3</v>
      </c>
      <c r="AI22" s="48">
        <f>1+$AB$7*COS(AL22)</f>
        <v>0.82930917774586332</v>
      </c>
      <c r="AJ22" s="48">
        <f>SIN(AL22+RADIANS($AB$9))</f>
        <v>0.59963625959672795</v>
      </c>
      <c r="AK22" s="48">
        <f>$AB$7*SIN(AL22)</f>
        <v>-0.28906965971181686</v>
      </c>
      <c r="AL22" s="48">
        <f>2*ATAN(AM22)</f>
        <v>-2.1041889058671952</v>
      </c>
      <c r="AM22" s="48">
        <f>SQRT((1+$AB$7)/(1-$AB$7))*TAN(AN22/2)</f>
        <v>-1.751806130807215</v>
      </c>
      <c r="AN22" s="54">
        <f>$AU22+$AB$7*SIN(AO22)</f>
        <v>4.5025410207648662</v>
      </c>
      <c r="AO22" s="54">
        <f>$AU22+$AB$7*SIN(AP22)</f>
        <v>4.5025410298289019</v>
      </c>
      <c r="AP22" s="54">
        <f>$AU22+$AB$7*SIN(AQ22)</f>
        <v>4.5025409002144485</v>
      </c>
      <c r="AQ22" s="54">
        <f>$AU22+$AB$7*SIN(AR22)</f>
        <v>4.5025427536906211</v>
      </c>
      <c r="AR22" s="54">
        <f>$AU22+$AB$7*SIN(AS22)</f>
        <v>4.5025162506653666</v>
      </c>
      <c r="AS22" s="54">
        <f>$AU22+$AB$7*SIN(AT22)</f>
        <v>4.5028955339545176</v>
      </c>
      <c r="AT22" s="54">
        <f>$AU22+$AB$7*SIN(AU22)</f>
        <v>4.4975304563385361</v>
      </c>
      <c r="AU22" s="54">
        <f>RADIANS($AB$9)+$AB$18*(F22-AB$15)</f>
        <v>4.8308797455623136</v>
      </c>
      <c r="AW22" s="48">
        <v>-10000</v>
      </c>
      <c r="AX22" s="48">
        <f t="shared" si="0"/>
        <v>5.2322371501624353E-3</v>
      </c>
      <c r="AY22" s="48">
        <f t="shared" si="1"/>
        <v>3.1110395525358464E-3</v>
      </c>
      <c r="AZ22" s="48">
        <f t="shared" si="2"/>
        <v>2.1211975976265884E-3</v>
      </c>
      <c r="BA22" s="48">
        <f t="shared" si="3"/>
        <v>1.3272178212348202</v>
      </c>
      <c r="BB22" s="48">
        <f t="shared" si="4"/>
        <v>0.16823764117018397</v>
      </c>
      <c r="BC22" s="48">
        <f t="shared" si="5"/>
        <v>0.22531568351675535</v>
      </c>
      <c r="BD22" s="48">
        <f t="shared" si="6"/>
        <v>0.1131368837292397</v>
      </c>
      <c r="BE22" s="48">
        <f t="shared" ref="BE22:BK31" si="11">$BL22+$AB$7*SIN(BF22)</f>
        <v>6.4424213171898268</v>
      </c>
      <c r="BF22" s="48">
        <f t="shared" si="11"/>
        <v>6.442373844668035</v>
      </c>
      <c r="BG22" s="48">
        <f t="shared" si="11"/>
        <v>6.4422306232460986</v>
      </c>
      <c r="BH22" s="48">
        <f t="shared" si="11"/>
        <v>6.4417985537220721</v>
      </c>
      <c r="BI22" s="48">
        <f t="shared" si="11"/>
        <v>6.4404952695432964</v>
      </c>
      <c r="BJ22" s="48">
        <f t="shared" si="11"/>
        <v>6.436565696330975</v>
      </c>
      <c r="BK22" s="48">
        <f t="shared" si="11"/>
        <v>6.4247316942357244</v>
      </c>
      <c r="BL22" s="48">
        <f t="shared" si="8"/>
        <v>6.3892066373218981</v>
      </c>
    </row>
    <row r="23" spans="1:64" ht="12.95" customHeight="1" x14ac:dyDescent="0.2">
      <c r="A23" s="98" t="s">
        <v>1223</v>
      </c>
      <c r="B23" s="99" t="s">
        <v>1142</v>
      </c>
      <c r="C23" s="98">
        <v>25423.54</v>
      </c>
      <c r="D23" s="98" t="s">
        <v>1190</v>
      </c>
      <c r="E23" s="4">
        <f>+(C23-C$7)/C$8</f>
        <v>-12649.97741561803</v>
      </c>
      <c r="F23" s="48">
        <f>ROUND(2*E23,0)/2</f>
        <v>-12650</v>
      </c>
      <c r="G23" s="48">
        <f>+C23-(C$7+F23*C$8)</f>
        <v>3.0870000005961629E-2</v>
      </c>
      <c r="I23" s="48">
        <f>G23</f>
        <v>3.0870000005961629E-2</v>
      </c>
      <c r="Q23" s="100">
        <f>+C23-15018.5</f>
        <v>10405.040000000001</v>
      </c>
      <c r="S23" s="53">
        <f>S$14</f>
        <v>0.1</v>
      </c>
      <c r="Z23" s="48">
        <f>F23</f>
        <v>-12650</v>
      </c>
      <c r="AA23" s="54">
        <f>AB$3+AB$4*Z23+AB$5*Z23^2+AH23</f>
        <v>3.228029347359037E-2</v>
      </c>
      <c r="AB23" s="54">
        <f>IF(S23&lt;&gt;0,G23-AH23, -9999)</f>
        <v>2.4092644573756018E-2</v>
      </c>
      <c r="AC23" s="54">
        <f>+G23-P23</f>
        <v>3.0870000005961629E-2</v>
      </c>
      <c r="AD23" s="54">
        <f>IF(S23&lt;&gt;0,G23-AA23, -9999)</f>
        <v>-1.4102934676287412E-3</v>
      </c>
      <c r="AE23" s="54">
        <f>+(G23-AA23)^2*S23</f>
        <v>1.9889276648362996E-7</v>
      </c>
      <c r="AF23" s="48">
        <f>IF(S23&lt;&gt;0,G23-P23, -9999)</f>
        <v>3.0870000005961629E-2</v>
      </c>
      <c r="AG23" s="3"/>
      <c r="AH23" s="48">
        <f>$AB$6*($AB$11/AI23*AJ23+$AB$12)</f>
        <v>6.7773554322056086E-3</v>
      </c>
      <c r="AI23" s="48">
        <f>1+$AB$7*COS(AL23)</f>
        <v>0.82972871958731564</v>
      </c>
      <c r="AJ23" s="48">
        <f>SIN(AL23+RADIANS($AB$9))</f>
        <v>0.60079660871070895</v>
      </c>
      <c r="AK23" s="48">
        <f>$AB$7*SIN(AL23)</f>
        <v>-0.28931698193214289</v>
      </c>
      <c r="AL23" s="48">
        <f>2*ATAN(AM23)</f>
        <v>-2.1027381746861344</v>
      </c>
      <c r="AM23" s="48">
        <f>SQRT((1+$AB$7)/(1-$AB$7))*TAN(AN23/2)</f>
        <v>-1.7488584904108271</v>
      </c>
      <c r="AN23" s="54">
        <f>$AU23+$AB$7*SIN(AO23)</f>
        <v>4.5041884119058073</v>
      </c>
      <c r="AO23" s="54">
        <f>$AU23+$AB$7*SIN(AP23)</f>
        <v>4.5041884202955016</v>
      </c>
      <c r="AP23" s="54">
        <f>$AU23+$AB$7*SIN(AQ23)</f>
        <v>4.5041882993886793</v>
      </c>
      <c r="AQ23" s="54">
        <f>$AU23+$AB$7*SIN(AR23)</f>
        <v>4.5041900418259129</v>
      </c>
      <c r="AR23" s="54">
        <f>$AU23+$AB$7*SIN(AS23)</f>
        <v>4.5041649322452333</v>
      </c>
      <c r="AS23" s="54">
        <f>$AU23+$AB$7*SIN(AT23)</f>
        <v>4.5045270654248011</v>
      </c>
      <c r="AT23" s="54">
        <f>$AU23+$AB$7*SIN(AU23)</f>
        <v>4.4993630529863982</v>
      </c>
      <c r="AU23" s="54">
        <f>RADIANS($AB$9)+$AB$18*(F23-AB$15)</f>
        <v>4.832641894327967</v>
      </c>
      <c r="AW23" s="48">
        <v>-9750</v>
      </c>
      <c r="AX23" s="48">
        <f t="shared" si="0"/>
        <v>1.7762586080347852E-3</v>
      </c>
      <c r="AY23" s="48">
        <f t="shared" si="1"/>
        <v>1.4435330314180317E-3</v>
      </c>
      <c r="AZ23" s="48">
        <f t="shared" si="2"/>
        <v>3.3272557661675361E-4</v>
      </c>
      <c r="BA23" s="48">
        <f t="shared" si="3"/>
        <v>1.2901183340353448</v>
      </c>
      <c r="BB23" s="48">
        <f t="shared" si="4"/>
        <v>-0.13246877962708498</v>
      </c>
      <c r="BC23" s="48">
        <f t="shared" si="5"/>
        <v>0.52721653479858055</v>
      </c>
      <c r="BD23" s="48">
        <f t="shared" si="6"/>
        <v>0.26988888600482847</v>
      </c>
      <c r="BE23" s="48">
        <f t="shared" si="11"/>
        <v>6.659349430792652</v>
      </c>
      <c r="BF23" s="48">
        <f t="shared" si="11"/>
        <v>6.6592682464089226</v>
      </c>
      <c r="BG23" s="48">
        <f t="shared" si="11"/>
        <v>6.659008254254406</v>
      </c>
      <c r="BH23" s="48">
        <f t="shared" si="11"/>
        <v>6.6581758113863794</v>
      </c>
      <c r="BI23" s="48">
        <f t="shared" si="11"/>
        <v>6.6555123258557902</v>
      </c>
      <c r="BJ23" s="48">
        <f t="shared" si="11"/>
        <v>6.6470086935750112</v>
      </c>
      <c r="BK23" s="48">
        <f t="shared" si="11"/>
        <v>6.6200388811425164</v>
      </c>
      <c r="BL23" s="48">
        <f t="shared" si="8"/>
        <v>6.5360523677930242</v>
      </c>
    </row>
    <row r="24" spans="1:64" ht="12.95" customHeight="1" x14ac:dyDescent="0.2">
      <c r="A24" s="98" t="s">
        <v>1223</v>
      </c>
      <c r="B24" s="99" t="s">
        <v>1142</v>
      </c>
      <c r="C24" s="98">
        <v>25475.5</v>
      </c>
      <c r="D24" s="98" t="s">
        <v>1190</v>
      </c>
      <c r="E24" s="4">
        <f>+(C24-C$7)/C$8</f>
        <v>-12611.963664824065</v>
      </c>
      <c r="F24" s="48">
        <f>ROUND(2*E24,0)/2</f>
        <v>-12612</v>
      </c>
      <c r="G24" s="48">
        <f>+C24-(C$7+F24*C$8)</f>
        <v>4.9665600003208965E-2</v>
      </c>
      <c r="I24" s="48">
        <f>G24</f>
        <v>4.9665600003208965E-2</v>
      </c>
      <c r="Q24" s="100">
        <f>+C24-15018.5</f>
        <v>10457</v>
      </c>
      <c r="S24" s="53">
        <f>S$14</f>
        <v>0.1</v>
      </c>
      <c r="Z24" s="48">
        <f>F24</f>
        <v>-12612</v>
      </c>
      <c r="AA24" s="54">
        <f>AB$3+AB$4*Z24+AB$5*Z24^2+AH24</f>
        <v>3.1999014587529656E-2</v>
      </c>
      <c r="AB24" s="54">
        <f>IF(S24&lt;&gt;0,G24-AH24, -9999)</f>
        <v>4.2787518095850838E-2</v>
      </c>
      <c r="AC24" s="54">
        <f>+G24-P24</f>
        <v>4.9665600003208965E-2</v>
      </c>
      <c r="AD24" s="54">
        <f>IF(S24&lt;&gt;0,G24-AA24, -9999)</f>
        <v>1.7666585415679309E-2</v>
      </c>
      <c r="AE24" s="54">
        <f>+(G24-AA24)^2*S24</f>
        <v>3.1210824024949283E-5</v>
      </c>
      <c r="AF24" s="48">
        <f>IF(S24&lt;&gt;0,G24-P24, -9999)</f>
        <v>4.9665600003208965E-2</v>
      </c>
      <c r="AG24" s="3"/>
      <c r="AH24" s="48">
        <f>$AB$6*($AB$11/AI24*AJ24+$AB$12)</f>
        <v>6.8780819073581282E-3</v>
      </c>
      <c r="AI24" s="48">
        <f>1+$AB$7*COS(AL24)</f>
        <v>0.83511116624443305</v>
      </c>
      <c r="AJ24" s="48">
        <f>SIN(AL24+RADIANS($AB$9))</f>
        <v>0.6154852640087034</v>
      </c>
      <c r="AK24" s="48">
        <f>$AB$7*SIN(AL24)</f>
        <v>-0.29241801837511289</v>
      </c>
      <c r="AL24" s="48">
        <f>2*ATAN(AM24)</f>
        <v>-2.0842338967226999</v>
      </c>
      <c r="AM24" s="48">
        <f>SQRT((1+$AB$7)/(1-$AB$7))*TAN(AN24/2)</f>
        <v>-1.711905498835536</v>
      </c>
      <c r="AN24" s="54">
        <f>$AU24+$AB$7*SIN(AO24)</f>
        <v>4.5251280775105851</v>
      </c>
      <c r="AO24" s="54">
        <f>$AU24+$AB$7*SIN(AP24)</f>
        <v>4.5251280800206244</v>
      </c>
      <c r="AP24" s="54">
        <f>$AU24+$AB$7*SIN(AQ24)</f>
        <v>4.5251280398582736</v>
      </c>
      <c r="AQ24" s="54">
        <f>$AU24+$AB$7*SIN(AR24)</f>
        <v>4.5251286824844126</v>
      </c>
      <c r="AR24" s="54">
        <f>$AU24+$AB$7*SIN(AS24)</f>
        <v>4.5251184002712366</v>
      </c>
      <c r="AS24" s="54">
        <f>$AU24+$AB$7*SIN(AT24)</f>
        <v>4.5252829858153367</v>
      </c>
      <c r="AT24" s="54">
        <f>$AU24+$AB$7*SIN(AU24)</f>
        <v>4.5226654414478542</v>
      </c>
      <c r="AU24" s="54">
        <f>RADIANS($AB$9)+$AB$18*(F24-AB$15)</f>
        <v>4.8549624453595772</v>
      </c>
      <c r="AW24" s="48">
        <v>-9500</v>
      </c>
      <c r="AX24" s="48">
        <f t="shared" si="0"/>
        <v>-1.5528052289973142E-3</v>
      </c>
      <c r="AY24" s="48">
        <f t="shared" si="1"/>
        <v>-1.4726025995025205E-4</v>
      </c>
      <c r="AZ24" s="48">
        <f t="shared" si="2"/>
        <v>-1.4055449690470621E-3</v>
      </c>
      <c r="BA24" s="48">
        <f t="shared" si="3"/>
        <v>1.2321299386703233</v>
      </c>
      <c r="BB24" s="48">
        <f t="shared" si="4"/>
        <v>-0.40127823972586191</v>
      </c>
      <c r="BC24" s="48">
        <f t="shared" si="5"/>
        <v>0.80726918207051246</v>
      </c>
      <c r="BD24" s="48">
        <f t="shared" si="6"/>
        <v>0.42708412048335448</v>
      </c>
      <c r="BE24" s="48">
        <f t="shared" si="11"/>
        <v>6.8682803726485018</v>
      </c>
      <c r="BF24" s="48">
        <f t="shared" si="11"/>
        <v>6.8682109820616351</v>
      </c>
      <c r="BG24" s="48">
        <f t="shared" si="11"/>
        <v>6.8679630682391881</v>
      </c>
      <c r="BH24" s="48">
        <f t="shared" si="11"/>
        <v>6.8670776711856432</v>
      </c>
      <c r="BI24" s="48">
        <f t="shared" si="11"/>
        <v>6.8639197872858668</v>
      </c>
      <c r="BJ24" s="48">
        <f t="shared" si="11"/>
        <v>6.8527094704204767</v>
      </c>
      <c r="BK24" s="48">
        <f t="shared" si="11"/>
        <v>6.8135382627938021</v>
      </c>
      <c r="BL24" s="48">
        <f t="shared" si="8"/>
        <v>6.6828980982641495</v>
      </c>
    </row>
    <row r="25" spans="1:64" ht="12.95" customHeight="1" x14ac:dyDescent="0.2">
      <c r="A25" s="98" t="s">
        <v>1238</v>
      </c>
      <c r="B25" s="99" t="s">
        <v>1142</v>
      </c>
      <c r="C25" s="98">
        <v>25486.424999999999</v>
      </c>
      <c r="D25" s="98" t="s">
        <v>1190</v>
      </c>
      <c r="E25" s="4">
        <f>+(C25-C$7)/C$8</f>
        <v>-12603.970973765096</v>
      </c>
      <c r="F25" s="48">
        <f>ROUND(2*E25,0)/2</f>
        <v>-12604</v>
      </c>
      <c r="G25" s="48">
        <f>+C25-(C$7+F25*C$8)</f>
        <v>3.9675200001511257E-2</v>
      </c>
      <c r="I25" s="48">
        <f>G25</f>
        <v>3.9675200001511257E-2</v>
      </c>
      <c r="Q25" s="100">
        <f>+C25-15018.5</f>
        <v>10467.924999999999</v>
      </c>
      <c r="S25" s="53">
        <f>S$14</f>
        <v>0.1</v>
      </c>
      <c r="Z25" s="48">
        <f>F25</f>
        <v>-12604</v>
      </c>
      <c r="AA25" s="54">
        <f>AB$3+AB$4*Z25+AB$5*Z25^2+AH25</f>
        <v>3.1939722691039549E-2</v>
      </c>
      <c r="AB25" s="54">
        <f>IF(S25&lt;&gt;0,G25-AH25, -9999)</f>
        <v>3.2776213653083586E-2</v>
      </c>
      <c r="AC25" s="54">
        <f>+G25-P25</f>
        <v>3.9675200001511257E-2</v>
      </c>
      <c r="AD25" s="54">
        <f>IF(S25&lt;&gt;0,G25-AA25, -9999)</f>
        <v>7.7354773104717084E-3</v>
      </c>
      <c r="AE25" s="54">
        <f>+(G25-AA25)^2*S25</f>
        <v>5.9837609220822618E-6</v>
      </c>
      <c r="AF25" s="48">
        <f>IF(S25&lt;&gt;0,G25-P25, -9999)</f>
        <v>3.9675200001511257E-2</v>
      </c>
      <c r="AG25" s="3"/>
      <c r="AH25" s="48">
        <f>$AB$6*($AB$11/AI25*AJ25+$AB$12)</f>
        <v>6.8989863484276688E-3</v>
      </c>
      <c r="AI25" s="48">
        <f>1+$AB$7*COS(AL25)</f>
        <v>0.83626056919655456</v>
      </c>
      <c r="AJ25" s="48">
        <f>SIN(AL25+RADIANS($AB$9))</f>
        <v>0.61857505676514524</v>
      </c>
      <c r="AK25" s="48">
        <f>$AB$7*SIN(AL25)</f>
        <v>-0.2930631736807997</v>
      </c>
      <c r="AL25" s="48">
        <f>2*ATAN(AM25)</f>
        <v>-2.0803075486483396</v>
      </c>
      <c r="AM25" s="48">
        <f>SQRT((1+$AB$7)/(1-$AB$7))*TAN(AN25/2)</f>
        <v>-1.7042148434753897</v>
      </c>
      <c r="AN25" s="54">
        <f>$AU25+$AB$7*SIN(AO25)</f>
        <v>4.5295537776434092</v>
      </c>
      <c r="AO25" s="54">
        <f>$AU25+$AB$7*SIN(AP25)</f>
        <v>4.5295537794153047</v>
      </c>
      <c r="AP25" s="54">
        <f>$AU25+$AB$7*SIN(AQ25)</f>
        <v>4.5295537503854346</v>
      </c>
      <c r="AQ25" s="54">
        <f>$AU25+$AB$7*SIN(AR25)</f>
        <v>4.5295542259972796</v>
      </c>
      <c r="AR25" s="54">
        <f>$AU25+$AB$7*SIN(AS25)</f>
        <v>4.5295464339488332</v>
      </c>
      <c r="AS25" s="54">
        <f>$AU25+$AB$7*SIN(AT25)</f>
        <v>4.5296741341166262</v>
      </c>
      <c r="AT25" s="54">
        <f>$AU25+$AB$7*SIN(AU25)</f>
        <v>4.5275923198530581</v>
      </c>
      <c r="AU25" s="54">
        <f>RADIANS($AB$9)+$AB$18*(F25-AB$15)</f>
        <v>4.8596615087346535</v>
      </c>
      <c r="AW25" s="48">
        <v>-9250</v>
      </c>
      <c r="AX25" s="48">
        <f t="shared" si="0"/>
        <v>-4.6619039749445741E-3</v>
      </c>
      <c r="AY25" s="48">
        <f t="shared" si="1"/>
        <v>-1.6613403215690256E-3</v>
      </c>
      <c r="AZ25" s="48">
        <f t="shared" si="2"/>
        <v>-3.0005636533755485E-3</v>
      </c>
      <c r="BA25" s="48">
        <f t="shared" si="3"/>
        <v>1.1641887102078623</v>
      </c>
      <c r="BB25" s="48">
        <f t="shared" si="4"/>
        <v>-0.61736925905360462</v>
      </c>
      <c r="BC25" s="48">
        <f t="shared" si="5"/>
        <v>1.0597514009526052</v>
      </c>
      <c r="BD25" s="48">
        <f t="shared" si="6"/>
        <v>0.58575005336285169</v>
      </c>
      <c r="BE25" s="48">
        <f t="shared" si="11"/>
        <v>7.0666545308198243</v>
      </c>
      <c r="BF25" s="48">
        <f t="shared" si="11"/>
        <v>7.0666168429767957</v>
      </c>
      <c r="BG25" s="48">
        <f t="shared" si="11"/>
        <v>7.0664583995816823</v>
      </c>
      <c r="BH25" s="48">
        <f t="shared" si="11"/>
        <v>7.0657925612112589</v>
      </c>
      <c r="BI25" s="48">
        <f t="shared" si="11"/>
        <v>7.0629992619696731</v>
      </c>
      <c r="BJ25" s="48">
        <f t="shared" si="11"/>
        <v>7.0513637983627957</v>
      </c>
      <c r="BK25" s="48">
        <f t="shared" si="11"/>
        <v>7.004225621816718</v>
      </c>
      <c r="BL25" s="48">
        <f t="shared" si="8"/>
        <v>6.8297438287352747</v>
      </c>
    </row>
    <row r="26" spans="1:64" ht="12.95" customHeight="1" x14ac:dyDescent="0.2">
      <c r="A26" s="98" t="s">
        <v>1238</v>
      </c>
      <c r="B26" s="99" t="s">
        <v>1142</v>
      </c>
      <c r="C26" s="98">
        <v>25497.361000000001</v>
      </c>
      <c r="D26" s="98" t="s">
        <v>1190</v>
      </c>
      <c r="E26" s="4">
        <f>+(C26-C$7)/C$8</f>
        <v>-12595.970235145332</v>
      </c>
      <c r="F26" s="48">
        <f>ROUND(2*E26,0)/2</f>
        <v>-12596</v>
      </c>
      <c r="G26" s="48">
        <f>+C26-(C$7+F26*C$8)</f>
        <v>4.0684800005692523E-2</v>
      </c>
      <c r="I26" s="48">
        <f>G26</f>
        <v>4.0684800005692523E-2</v>
      </c>
      <c r="Q26" s="100">
        <f>+C26-15018.5</f>
        <v>10478.861000000001</v>
      </c>
      <c r="S26" s="53">
        <f>S$14</f>
        <v>0.1</v>
      </c>
      <c r="Z26" s="48">
        <f>F26</f>
        <v>-12596</v>
      </c>
      <c r="AA26" s="54">
        <f>AB$3+AB$4*Z26+AB$5*Z26^2+AH26</f>
        <v>3.1880402763390055E-2</v>
      </c>
      <c r="AB26" s="54">
        <f>IF(S26&lt;&gt;0,G26-AH26, -9999)</f>
        <v>3.3765015801701943E-2</v>
      </c>
      <c r="AC26" s="54">
        <f>+G26-P26</f>
        <v>4.0684800005692523E-2</v>
      </c>
      <c r="AD26" s="54">
        <f>IF(S26&lt;&gt;0,G26-AA26, -9999)</f>
        <v>8.8043972423024683E-3</v>
      </c>
      <c r="AE26" s="54">
        <f>+(G26-AA26)^2*S26</f>
        <v>7.7517410800263306E-6</v>
      </c>
      <c r="AF26" s="48">
        <f>IF(S26&lt;&gt;0,G26-P26, -9999)</f>
        <v>4.0684800005692523E-2</v>
      </c>
      <c r="AG26" s="3"/>
      <c r="AH26" s="48">
        <f>$AB$6*($AB$11/AI26*AJ26+$AB$12)</f>
        <v>6.9197842039905805E-3</v>
      </c>
      <c r="AI26" s="48">
        <f>1+$AB$7*COS(AL26)</f>
        <v>0.83741567863705624</v>
      </c>
      <c r="AJ26" s="48">
        <f>SIN(AL26+RADIANS($AB$9))</f>
        <v>0.62166380026526002</v>
      </c>
      <c r="AK26" s="48">
        <f>$AB$7*SIN(AL26)</f>
        <v>-0.29370557266529673</v>
      </c>
      <c r="AL26" s="48">
        <f>2*ATAN(AM26)</f>
        <v>-2.0763703657102832</v>
      </c>
      <c r="AM26" s="48">
        <f>SQRT((1+$AB$7)/(1-$AB$7))*TAN(AN26/2)</f>
        <v>-1.6965544667760373</v>
      </c>
      <c r="AN26" s="54">
        <f>$AU26+$AB$7*SIN(AO26)</f>
        <v>4.5339855799817386</v>
      </c>
      <c r="AO26" s="54">
        <f>$AU26+$AB$7*SIN(AP26)</f>
        <v>4.5339855811461787</v>
      </c>
      <c r="AP26" s="54">
        <f>$AU26+$AB$7*SIN(AQ26)</f>
        <v>4.5339855615998781</v>
      </c>
      <c r="AQ26" s="54">
        <f>$AU26+$AB$7*SIN(AR26)</f>
        <v>4.5339858897046641</v>
      </c>
      <c r="AR26" s="54">
        <f>$AU26+$AB$7*SIN(AS26)</f>
        <v>4.5339803822070612</v>
      </c>
      <c r="AS26" s="54">
        <f>$AU26+$AB$7*SIN(AT26)</f>
        <v>4.5340728521952673</v>
      </c>
      <c r="AT26" s="54">
        <f>$AU26+$AB$7*SIN(AU26)</f>
        <v>4.5325265307298155</v>
      </c>
      <c r="AU26" s="54">
        <f>RADIANS($AB$9)+$AB$18*(F26-AB$15)</f>
        <v>4.8643605721097298</v>
      </c>
      <c r="AW26" s="48">
        <v>-9000</v>
      </c>
      <c r="AX26" s="48">
        <f t="shared" si="0"/>
        <v>-7.495573633713371E-3</v>
      </c>
      <c r="AY26" s="48">
        <f t="shared" si="1"/>
        <v>-3.098707153438289E-3</v>
      </c>
      <c r="AZ26" s="48">
        <f t="shared" si="2"/>
        <v>-4.396866480275082E-3</v>
      </c>
      <c r="BA26" s="48">
        <f t="shared" si="3"/>
        <v>1.0949820232832614</v>
      </c>
      <c r="BB26" s="48">
        <f t="shared" si="4"/>
        <v>-0.77681161072047999</v>
      </c>
      <c r="BC26" s="48">
        <f t="shared" si="5"/>
        <v>1.2839440410360914</v>
      </c>
      <c r="BD26" s="48">
        <f t="shared" si="6"/>
        <v>0.74761353454725621</v>
      </c>
      <c r="BE26" s="48">
        <f t="shared" si="11"/>
        <v>7.25357840657602</v>
      </c>
      <c r="BF26" s="48">
        <f t="shared" si="11"/>
        <v>7.253565289745846</v>
      </c>
      <c r="BG26" s="48">
        <f t="shared" si="11"/>
        <v>7.2534961363059276</v>
      </c>
      <c r="BH26" s="48">
        <f t="shared" si="11"/>
        <v>7.2531316667859604</v>
      </c>
      <c r="BI26" s="48">
        <f t="shared" si="11"/>
        <v>7.2512139421354629</v>
      </c>
      <c r="BJ26" s="48">
        <f t="shared" si="11"/>
        <v>7.2412100807868125</v>
      </c>
      <c r="BK26" s="48">
        <f t="shared" si="11"/>
        <v>7.1911572694766708</v>
      </c>
      <c r="BL26" s="48">
        <f t="shared" si="8"/>
        <v>6.9765895592064009</v>
      </c>
    </row>
    <row r="27" spans="1:64" ht="12.95" customHeight="1" x14ac:dyDescent="0.2">
      <c r="A27" s="98" t="s">
        <v>1223</v>
      </c>
      <c r="B27" s="99" t="s">
        <v>1142</v>
      </c>
      <c r="C27" s="98">
        <v>25501.456999999999</v>
      </c>
      <c r="D27" s="98" t="s">
        <v>1190</v>
      </c>
      <c r="E27" s="4">
        <f>+(C27-C$7)/C$8</f>
        <v>-12592.973616145102</v>
      </c>
      <c r="F27" s="48">
        <f>ROUND(2*E27,0)/2</f>
        <v>-12593</v>
      </c>
      <c r="G27" s="48">
        <f>+C27-(C$7+F27*C$8)</f>
        <v>3.6063400002603885E-2</v>
      </c>
      <c r="I27" s="48">
        <f>G27</f>
        <v>3.6063400002603885E-2</v>
      </c>
      <c r="Q27" s="100">
        <f>+C27-15018.5</f>
        <v>10482.956999999999</v>
      </c>
      <c r="S27" s="53">
        <f>S$14</f>
        <v>0.1</v>
      </c>
      <c r="Z27" s="48">
        <f>F27</f>
        <v>-12593</v>
      </c>
      <c r="AA27" s="54">
        <f>AB$3+AB$4*Z27+AB$5*Z27^2+AH27</f>
        <v>3.1858150394822364E-2</v>
      </c>
      <c r="AB27" s="54">
        <f>IF(S27&lt;&gt;0,G27-AH27, -9999)</f>
        <v>2.9135844250769E-2</v>
      </c>
      <c r="AC27" s="54">
        <f>+G27-P27</f>
        <v>3.6063400002603885E-2</v>
      </c>
      <c r="AD27" s="54">
        <f>IF(S27&lt;&gt;0,G27-AA27, -9999)</f>
        <v>4.2052496077815207E-3</v>
      </c>
      <c r="AE27" s="54">
        <f>+(G27-AA27)^2*S27</f>
        <v>1.7684124263746635E-6</v>
      </c>
      <c r="AF27" s="48">
        <f>IF(S27&lt;&gt;0,G27-P27, -9999)</f>
        <v>3.6063400002603885E-2</v>
      </c>
      <c r="AG27" s="3"/>
      <c r="AH27" s="48">
        <f>$AB$6*($AB$11/AI27*AJ27+$AB$12)</f>
        <v>6.9275557518348836E-3</v>
      </c>
      <c r="AI27" s="48">
        <f>1+$AB$7*COS(AL27)</f>
        <v>0.83785032062140186</v>
      </c>
      <c r="AJ27" s="48">
        <f>SIN(AL27+RADIANS($AB$9))</f>
        <v>0.62282179360045864</v>
      </c>
      <c r="AK27" s="48">
        <f>$AB$7*SIN(AL27)</f>
        <v>-0.29394575425597952</v>
      </c>
      <c r="AL27" s="48">
        <f>2*ATAN(AM27)</f>
        <v>-2.0748911147150837</v>
      </c>
      <c r="AM27" s="48">
        <f>SQRT((1+$AB$7)/(1-$AB$7))*TAN(AN27/2)</f>
        <v>-1.693689573772267</v>
      </c>
      <c r="AN27" s="54">
        <f>$AU27+$AB$7*SIN(AO27)</f>
        <v>4.5356490852605313</v>
      </c>
      <c r="AO27" s="54">
        <f>$AU27+$AB$7*SIN(AP27)</f>
        <v>4.535649086227501</v>
      </c>
      <c r="AP27" s="54">
        <f>$AU27+$AB$7*SIN(AQ27)</f>
        <v>4.5356490698447711</v>
      </c>
      <c r="AQ27" s="54">
        <f>$AU27+$AB$7*SIN(AR27)</f>
        <v>4.5356493474067054</v>
      </c>
      <c r="AR27" s="54">
        <f>$AU27+$AB$7*SIN(AS27)</f>
        <v>4.5356446449138419</v>
      </c>
      <c r="AS27" s="54">
        <f>$AU27+$AB$7*SIN(AT27)</f>
        <v>4.5357243319291562</v>
      </c>
      <c r="AT27" s="54">
        <f>$AU27+$AB$7*SIN(AU27)</f>
        <v>4.5343787491568195</v>
      </c>
      <c r="AU27" s="54">
        <f>RADIANS($AB$9)+$AB$18*(F27-AB$15)</f>
        <v>4.8661227208753832</v>
      </c>
      <c r="AW27" s="48">
        <v>-8750</v>
      </c>
      <c r="AX27" s="48">
        <f t="shared" si="0"/>
        <v>-1.0030109364262511E-2</v>
      </c>
      <c r="AY27" s="48">
        <f t="shared" si="1"/>
        <v>-4.4593607555580353E-3</v>
      </c>
      <c r="AZ27" s="48">
        <f t="shared" si="2"/>
        <v>-5.5707486087044769E-3</v>
      </c>
      <c r="BA27" s="48">
        <f t="shared" si="3"/>
        <v>1.0297291007144471</v>
      </c>
      <c r="BB27" s="48">
        <f t="shared" si="4"/>
        <v>-0.88559115287049284</v>
      </c>
      <c r="BC27" s="48">
        <f t="shared" si="5"/>
        <v>1.4821224669040978</v>
      </c>
      <c r="BD27" s="48">
        <f t="shared" si="6"/>
        <v>0.91503743979585517</v>
      </c>
      <c r="BE27" s="48">
        <f t="shared" si="11"/>
        <v>7.4293204017642083</v>
      </c>
      <c r="BF27" s="48">
        <f t="shared" si="11"/>
        <v>7.4293177892598097</v>
      </c>
      <c r="BG27" s="48">
        <f t="shared" si="11"/>
        <v>7.4292989015197879</v>
      </c>
      <c r="BH27" s="48">
        <f t="shared" si="11"/>
        <v>7.4291623714423061</v>
      </c>
      <c r="BI27" s="48">
        <f t="shared" si="11"/>
        <v>7.4281766860831455</v>
      </c>
      <c r="BJ27" s="48">
        <f t="shared" si="11"/>
        <v>7.4211230085616426</v>
      </c>
      <c r="BK27" s="48">
        <f t="shared" si="11"/>
        <v>7.3734703585274088</v>
      </c>
      <c r="BL27" s="48">
        <f t="shared" si="8"/>
        <v>7.1234352896775253</v>
      </c>
    </row>
    <row r="28" spans="1:64" ht="12.95" customHeight="1" x14ac:dyDescent="0.2">
      <c r="A28" s="98" t="s">
        <v>1238</v>
      </c>
      <c r="B28" s="99" t="s">
        <v>1142</v>
      </c>
      <c r="C28" s="98">
        <v>25501.460999999999</v>
      </c>
      <c r="D28" s="98" t="s">
        <v>1190</v>
      </c>
      <c r="E28" s="4">
        <f>+(C28-C$7)/C$8</f>
        <v>-12592.970689759359</v>
      </c>
      <c r="F28" s="48">
        <f>ROUND(2*E28,0)/2</f>
        <v>-12593</v>
      </c>
      <c r="G28" s="48">
        <f>+C28-(C$7+F28*C$8)</f>
        <v>4.0063400003418792E-2</v>
      </c>
      <c r="I28" s="48">
        <f>G28</f>
        <v>4.0063400003418792E-2</v>
      </c>
      <c r="Q28" s="100">
        <f>+C28-15018.5</f>
        <v>10482.960999999999</v>
      </c>
      <c r="S28" s="53">
        <f>S$14</f>
        <v>0.1</v>
      </c>
      <c r="Z28" s="48">
        <f>F28</f>
        <v>-12593</v>
      </c>
      <c r="AA28" s="54">
        <f>AB$3+AB$4*Z28+AB$5*Z28^2+AH28</f>
        <v>3.1858150394822364E-2</v>
      </c>
      <c r="AB28" s="54">
        <f>IF(S28&lt;&gt;0,G28-AH28, -9999)</f>
        <v>3.3135844251583911E-2</v>
      </c>
      <c r="AC28" s="54">
        <f>+G28-P28</f>
        <v>4.0063400003418792E-2</v>
      </c>
      <c r="AD28" s="54">
        <f>IF(S28&lt;&gt;0,G28-AA28, -9999)</f>
        <v>8.205249608596428E-3</v>
      </c>
      <c r="AE28" s="54">
        <f>+(G28-AA28)^2*S28</f>
        <v>6.7326121139371834E-6</v>
      </c>
      <c r="AF28" s="48">
        <f>IF(S28&lt;&gt;0,G28-P28, -9999)</f>
        <v>4.0063400003418792E-2</v>
      </c>
      <c r="AG28" s="3"/>
      <c r="AH28" s="48">
        <f>$AB$6*($AB$11/AI28*AJ28+$AB$12)</f>
        <v>6.9275557518348836E-3</v>
      </c>
      <c r="AI28" s="48">
        <f>1+$AB$7*COS(AL28)</f>
        <v>0.83785032062140186</v>
      </c>
      <c r="AJ28" s="48">
        <f>SIN(AL28+RADIANS($AB$9))</f>
        <v>0.62282179360045864</v>
      </c>
      <c r="AK28" s="48">
        <f>$AB$7*SIN(AL28)</f>
        <v>-0.29394575425597952</v>
      </c>
      <c r="AL28" s="48">
        <f>2*ATAN(AM28)</f>
        <v>-2.0748911147150837</v>
      </c>
      <c r="AM28" s="48">
        <f>SQRT((1+$AB$7)/(1-$AB$7))*TAN(AN28/2)</f>
        <v>-1.693689573772267</v>
      </c>
      <c r="AN28" s="54">
        <f>$AU28+$AB$7*SIN(AO28)</f>
        <v>4.5356490852605313</v>
      </c>
      <c r="AO28" s="54">
        <f>$AU28+$AB$7*SIN(AP28)</f>
        <v>4.535649086227501</v>
      </c>
      <c r="AP28" s="54">
        <f>$AU28+$AB$7*SIN(AQ28)</f>
        <v>4.5356490698447711</v>
      </c>
      <c r="AQ28" s="54">
        <f>$AU28+$AB$7*SIN(AR28)</f>
        <v>4.5356493474067054</v>
      </c>
      <c r="AR28" s="54">
        <f>$AU28+$AB$7*SIN(AS28)</f>
        <v>4.5356446449138419</v>
      </c>
      <c r="AS28" s="54">
        <f>$AU28+$AB$7*SIN(AT28)</f>
        <v>4.5357243319291562</v>
      </c>
      <c r="AT28" s="54">
        <f>$AU28+$AB$7*SIN(AU28)</f>
        <v>4.5343787491568195</v>
      </c>
      <c r="AU28" s="54">
        <f>RADIANS($AB$9)+$AB$18*(F28-AB$15)</f>
        <v>4.8661227208753832</v>
      </c>
      <c r="AW28" s="48">
        <v>-8500</v>
      </c>
      <c r="AX28" s="48">
        <f t="shared" si="0"/>
        <v>-1.2262926493682012E-2</v>
      </c>
      <c r="AY28" s="48">
        <f t="shared" si="1"/>
        <v>-5.7433011279282645E-3</v>
      </c>
      <c r="AZ28" s="48">
        <f t="shared" si="2"/>
        <v>-6.5196253657537478E-3</v>
      </c>
      <c r="BA28" s="48">
        <f t="shared" si="3"/>
        <v>0.97084165873006945</v>
      </c>
      <c r="BB28" s="48">
        <f t="shared" si="4"/>
        <v>-0.95312648431394997</v>
      </c>
      <c r="BC28" s="48">
        <f t="shared" si="5"/>
        <v>1.6577634182772365</v>
      </c>
      <c r="BD28" s="48">
        <f t="shared" si="6"/>
        <v>1.090980600420268</v>
      </c>
      <c r="BE28" s="48">
        <f t="shared" si="11"/>
        <v>7.5947690460652577</v>
      </c>
      <c r="BF28" s="48">
        <f t="shared" si="11"/>
        <v>7.5947688370763933</v>
      </c>
      <c r="BG28" s="48">
        <f t="shared" si="11"/>
        <v>7.5947664083216084</v>
      </c>
      <c r="BH28" s="48">
        <f t="shared" si="11"/>
        <v>7.5947381842871531</v>
      </c>
      <c r="BI28" s="48">
        <f t="shared" si="11"/>
        <v>7.5944104188656754</v>
      </c>
      <c r="BJ28" s="48">
        <f t="shared" si="11"/>
        <v>7.5906332837870565</v>
      </c>
      <c r="BK28" s="48">
        <f t="shared" si="11"/>
        <v>7.5504014559523478</v>
      </c>
      <c r="BL28" s="48">
        <f t="shared" si="8"/>
        <v>7.2702810201486514</v>
      </c>
    </row>
    <row r="29" spans="1:64" ht="12.95" customHeight="1" x14ac:dyDescent="0.2">
      <c r="A29" s="98" t="s">
        <v>1223</v>
      </c>
      <c r="B29" s="99" t="s">
        <v>1142</v>
      </c>
      <c r="C29" s="98">
        <v>25512.399000000001</v>
      </c>
      <c r="D29" s="98" t="s">
        <v>1190</v>
      </c>
      <c r="E29" s="4">
        <f>+(C29-C$7)/C$8</f>
        <v>-12584.968487946726</v>
      </c>
      <c r="F29" s="48">
        <f>ROUND(2*E29,0)/2</f>
        <v>-12585</v>
      </c>
      <c r="G29" s="48">
        <f>+C29-(C$7+F29*C$8)</f>
        <v>4.3073000004369533E-2</v>
      </c>
      <c r="I29" s="48">
        <f>G29</f>
        <v>4.3073000004369533E-2</v>
      </c>
      <c r="Q29" s="100">
        <f>+C29-15018.5</f>
        <v>10493.899000000001</v>
      </c>
      <c r="S29" s="53">
        <f>S$14</f>
        <v>0.1</v>
      </c>
      <c r="Z29" s="48">
        <f>F29</f>
        <v>-12585</v>
      </c>
      <c r="AA29" s="54">
        <f>AB$3+AB$4*Z29+AB$5*Z29^2+AH29</f>
        <v>3.1798790570874459E-2</v>
      </c>
      <c r="AB29" s="54">
        <f>IF(S29&lt;&gt;0,G29-AH29, -9999)</f>
        <v>3.6124794305497636E-2</v>
      </c>
      <c r="AC29" s="54">
        <f>+G29-P29</f>
        <v>4.3073000004369533E-2</v>
      </c>
      <c r="AD29" s="54">
        <f>IF(S29&lt;&gt;0,G29-AA29, -9999)</f>
        <v>1.1274209433495073E-2</v>
      </c>
      <c r="AE29" s="54">
        <f>+(G29-AA29)^2*S29</f>
        <v>1.2710779835030932E-5</v>
      </c>
      <c r="AF29" s="48">
        <f>IF(S29&lt;&gt;0,G29-P29, -9999)</f>
        <v>4.3073000004369533E-2</v>
      </c>
      <c r="AG29" s="3"/>
      <c r="AH29" s="48">
        <f>$AB$6*($AB$11/AI29*AJ29+$AB$12)</f>
        <v>6.948205698871896E-3</v>
      </c>
      <c r="AI29" s="48">
        <f>1+$AB$7*COS(AL29)</f>
        <v>0.83901331441709548</v>
      </c>
      <c r="AJ29" s="48">
        <f>SIN(AL29+RADIANS($AB$9))</f>
        <v>0.62590897409723689</v>
      </c>
      <c r="AK29" s="48">
        <f>$AB$7*SIN(AL29)</f>
        <v>-0.29458430377861267</v>
      </c>
      <c r="AL29" s="48">
        <f>2*ATAN(AM29)</f>
        <v>-2.0709389213954661</v>
      </c>
      <c r="AM29" s="48">
        <f>SQRT((1+$AB$7)/(1-$AB$7))*TAN(AN29/2)</f>
        <v>-1.6860703678752642</v>
      </c>
      <c r="AN29" s="54">
        <f>$AU29+$AB$7*SIN(AO29)</f>
        <v>4.540089327604365</v>
      </c>
      <c r="AO29" s="54">
        <f>$AU29+$AB$7*SIN(AP29)</f>
        <v>4.5400893281172809</v>
      </c>
      <c r="AP29" s="54">
        <f>$AU29+$AB$7*SIN(AQ29)</f>
        <v>4.5400893192056495</v>
      </c>
      <c r="AQ29" s="54">
        <f>$AU29+$AB$7*SIN(AR29)</f>
        <v>4.5400894740404096</v>
      </c>
      <c r="AR29" s="54">
        <f>$AU29+$AB$7*SIN(AS29)</f>
        <v>4.5400867838899179</v>
      </c>
      <c r="AS29" s="54">
        <f>$AU29+$AB$7*SIN(AT29)</f>
        <v>4.5401335293740424</v>
      </c>
      <c r="AT29" s="54">
        <f>$AU29+$AB$7*SIN(AU29)</f>
        <v>4.5393230336708363</v>
      </c>
      <c r="AU29" s="54">
        <f>RADIANS($AB$9)+$AB$18*(F29-AB$15)</f>
        <v>4.8708217842504595</v>
      </c>
      <c r="AW29" s="48">
        <v>-8250</v>
      </c>
      <c r="AX29" s="48">
        <f t="shared" si="0"/>
        <v>-1.4203315506550719E-2</v>
      </c>
      <c r="AY29" s="48">
        <f t="shared" si="1"/>
        <v>-6.9505282705489765E-3</v>
      </c>
      <c r="AZ29" s="48">
        <f t="shared" si="2"/>
        <v>-7.2527872360017434E-3</v>
      </c>
      <c r="BA29" s="48">
        <f t="shared" si="3"/>
        <v>0.91900196877413809</v>
      </c>
      <c r="BB29" s="48">
        <f t="shared" si="4"/>
        <v>-0.98867013812133808</v>
      </c>
      <c r="BC29" s="48">
        <f t="shared" si="5"/>
        <v>1.8144796041614322</v>
      </c>
      <c r="BD29" s="48">
        <f t="shared" si="6"/>
        <v>1.2790676630130577</v>
      </c>
      <c r="BE29" s="48">
        <f t="shared" si="11"/>
        <v>7.7510532372969321</v>
      </c>
      <c r="BF29" s="48">
        <f t="shared" si="11"/>
        <v>7.7510532356833819</v>
      </c>
      <c r="BG29" s="48">
        <f t="shared" si="11"/>
        <v>7.7510531889035228</v>
      </c>
      <c r="BH29" s="48">
        <f t="shared" si="11"/>
        <v>7.751051832676791</v>
      </c>
      <c r="BI29" s="48">
        <f t="shared" si="11"/>
        <v>7.7510125211232035</v>
      </c>
      <c r="BJ29" s="48">
        <f t="shared" si="11"/>
        <v>7.7498794658632013</v>
      </c>
      <c r="BK29" s="48">
        <f t="shared" si="11"/>
        <v>7.7213029758198424</v>
      </c>
      <c r="BL29" s="48">
        <f t="shared" si="8"/>
        <v>7.4171267506197776</v>
      </c>
    </row>
    <row r="30" spans="1:64" ht="12.95" customHeight="1" x14ac:dyDescent="0.2">
      <c r="A30" s="98" t="s">
        <v>1223</v>
      </c>
      <c r="B30" s="99" t="s">
        <v>1142</v>
      </c>
      <c r="C30" s="98">
        <v>25523.339</v>
      </c>
      <c r="D30" s="98" t="s">
        <v>1190</v>
      </c>
      <c r="E30" s="4">
        <f>+(C30-C$7)/C$8</f>
        <v>-12576.964822941223</v>
      </c>
      <c r="F30" s="48">
        <f>ROUND(2*E30,0)/2</f>
        <v>-12577</v>
      </c>
      <c r="G30" s="48">
        <f>+C30-(C$7+F30*C$8)</f>
        <v>4.8082600002089748E-2</v>
      </c>
      <c r="I30" s="48">
        <f>G30</f>
        <v>4.8082600002089748E-2</v>
      </c>
      <c r="Q30" s="100">
        <f>+C30-15018.5</f>
        <v>10504.839</v>
      </c>
      <c r="S30" s="53">
        <f>S$14</f>
        <v>0.1</v>
      </c>
      <c r="Z30" s="48">
        <f>F30</f>
        <v>-12577</v>
      </c>
      <c r="AA30" s="54">
        <f>AB$3+AB$4*Z30+AB$5*Z30^2+AH30</f>
        <v>3.1739400740902694E-2</v>
      </c>
      <c r="AB30" s="54">
        <f>IF(S30&lt;&gt;0,G30-AH30, -9999)</f>
        <v>4.1113852916551959E-2</v>
      </c>
      <c r="AC30" s="54">
        <f>+G30-P30</f>
        <v>4.8082600002089748E-2</v>
      </c>
      <c r="AD30" s="54">
        <f>IF(S30&lt;&gt;0,G30-AA30, -9999)</f>
        <v>1.6343199261187054E-2</v>
      </c>
      <c r="AE30" s="54">
        <f>+(G30-AA30)^2*S30</f>
        <v>2.6710016209086509E-5</v>
      </c>
      <c r="AF30" s="48">
        <f>IF(S30&lt;&gt;0,G30-P30, -9999)</f>
        <v>4.8082600002089748E-2</v>
      </c>
      <c r="AG30" s="3"/>
      <c r="AH30" s="48">
        <f>$AB$6*($AB$11/AI30*AJ30+$AB$12)</f>
        <v>6.9687470855377878E-3</v>
      </c>
      <c r="AI30" s="48">
        <f>1+$AB$7*COS(AL30)</f>
        <v>0.8401820699128012</v>
      </c>
      <c r="AJ30" s="48">
        <f>SIN(AL30+RADIANS($AB$9))</f>
        <v>0.62899492878586416</v>
      </c>
      <c r="AK30" s="48">
        <f>$AB$7*SIN(AL30)</f>
        <v>-0.29522000980682545</v>
      </c>
      <c r="AL30" s="48">
        <f>2*ATAN(AM30)</f>
        <v>-2.0669757290654296</v>
      </c>
      <c r="AM30" s="48">
        <f>SQRT((1+$AB$7)/(1-$AB$7))*TAN(AN30/2)</f>
        <v>-1.6784807719192814</v>
      </c>
      <c r="AN30" s="54">
        <f>$AU30+$AB$7*SIN(AO30)</f>
        <v>4.544535744278603</v>
      </c>
      <c r="AO30" s="54">
        <f>$AU30+$AB$7*SIN(AP30)</f>
        <v>4.5445357444317303</v>
      </c>
      <c r="AP30" s="54">
        <f>$AU30+$AB$7*SIN(AQ30)</f>
        <v>4.5445357417014431</v>
      </c>
      <c r="AQ30" s="54">
        <f>$AU30+$AB$7*SIN(AR30)</f>
        <v>4.5445357903829935</v>
      </c>
      <c r="AR30" s="54">
        <f>$AU30+$AB$7*SIN(AS30)</f>
        <v>4.5445349223834359</v>
      </c>
      <c r="AS30" s="54">
        <f>$AU30+$AB$7*SIN(AT30)</f>
        <v>4.5445503996167833</v>
      </c>
      <c r="AT30" s="54">
        <f>$AU30+$AB$7*SIN(AU30)</f>
        <v>4.5442746380604699</v>
      </c>
      <c r="AU30" s="54">
        <f>RADIANS($AB$9)+$AB$18*(F30-AB$15)</f>
        <v>4.8755208476255358</v>
      </c>
      <c r="AW30" s="48">
        <v>-8000</v>
      </c>
      <c r="AX30" s="48">
        <f t="shared" si="0"/>
        <v>-1.5866228883705431E-2</v>
      </c>
      <c r="AY30" s="48">
        <f t="shared" si="1"/>
        <v>-8.0810421834201784E-3</v>
      </c>
      <c r="AZ30" s="48">
        <f t="shared" si="2"/>
        <v>-7.7851867002852546E-3</v>
      </c>
      <c r="BA30" s="48">
        <f t="shared" si="3"/>
        <v>0.87400232607226158</v>
      </c>
      <c r="BB30" s="48">
        <f t="shared" si="4"/>
        <v>-0.99995382194220439</v>
      </c>
      <c r="BC30" s="48">
        <f t="shared" si="5"/>
        <v>1.9555433178391106</v>
      </c>
      <c r="BD30" s="48">
        <f t="shared" si="6"/>
        <v>1.4838001894778068</v>
      </c>
      <c r="BE30" s="48">
        <f t="shared" si="11"/>
        <v>7.8993305295607863</v>
      </c>
      <c r="BF30" s="48">
        <f t="shared" si="11"/>
        <v>7.8993305295704284</v>
      </c>
      <c r="BG30" s="48">
        <f t="shared" si="11"/>
        <v>7.8993305289368054</v>
      </c>
      <c r="BH30" s="48">
        <f t="shared" si="11"/>
        <v>7.8993305705717427</v>
      </c>
      <c r="BI30" s="48">
        <f t="shared" si="11"/>
        <v>7.8993278346900553</v>
      </c>
      <c r="BJ30" s="48">
        <f t="shared" si="11"/>
        <v>7.8995072634340175</v>
      </c>
      <c r="BK30" s="48">
        <f t="shared" si="11"/>
        <v>7.8856571185361055</v>
      </c>
      <c r="BL30" s="48">
        <f t="shared" si="8"/>
        <v>7.5639724810909037</v>
      </c>
    </row>
    <row r="31" spans="1:64" ht="12.95" customHeight="1" x14ac:dyDescent="0.2">
      <c r="A31" s="98" t="s">
        <v>1223</v>
      </c>
      <c r="B31" s="99" t="s">
        <v>1142</v>
      </c>
      <c r="C31" s="98">
        <v>25624.484</v>
      </c>
      <c r="D31" s="98" t="s">
        <v>1190</v>
      </c>
      <c r="E31" s="4">
        <f>+(C31-C$7)/C$8</f>
        <v>-12502.967501462092</v>
      </c>
      <c r="F31" s="48">
        <f>ROUND(2*E31,0)/2</f>
        <v>-12503</v>
      </c>
      <c r="G31" s="48">
        <f>+C31-(C$7+F31*C$8)</f>
        <v>4.4421400005376199E-2</v>
      </c>
      <c r="I31" s="48">
        <f>G31</f>
        <v>4.4421400005376199E-2</v>
      </c>
      <c r="Q31" s="100">
        <f>+C31-15018.5</f>
        <v>10605.984</v>
      </c>
      <c r="S31" s="53">
        <f>S$14</f>
        <v>0.1</v>
      </c>
      <c r="Z31" s="48">
        <f>F31</f>
        <v>-12503</v>
      </c>
      <c r="AA31" s="54">
        <f>AB$3+AB$4*Z31+AB$5*Z31^2+AH31</f>
        <v>3.1188471382846018E-2</v>
      </c>
      <c r="AB31" s="54">
        <f>IF(S31&lt;&gt;0,G31-AH31, -9999)</f>
        <v>3.7267942491021805E-2</v>
      </c>
      <c r="AC31" s="54">
        <f>+G31-P31</f>
        <v>4.4421400005376199E-2</v>
      </c>
      <c r="AD31" s="54">
        <f>IF(S31&lt;&gt;0,G31-AA31, -9999)</f>
        <v>1.3232928622530182E-2</v>
      </c>
      <c r="AE31" s="54">
        <f>+(G31-AA31)^2*S31</f>
        <v>1.7511039992897854E-5</v>
      </c>
      <c r="AF31" s="48">
        <f>IF(S31&lt;&gt;0,G31-P31, -9999)</f>
        <v>4.4421400005376199E-2</v>
      </c>
      <c r="AG31" s="3"/>
      <c r="AH31" s="48">
        <f>$AB$6*($AB$11/AI31*AJ31+$AB$12)</f>
        <v>7.1534575143543978E-3</v>
      </c>
      <c r="AI31" s="48">
        <f>1+$AB$7*COS(AL31)</f>
        <v>0.85127034486710074</v>
      </c>
      <c r="AJ31" s="48">
        <f>SIN(AL31+RADIANS($AB$9))</f>
        <v>0.65746785521321527</v>
      </c>
      <c r="AK31" s="48">
        <f>$AB$7*SIN(AL31)</f>
        <v>-0.30095865937325633</v>
      </c>
      <c r="AL31" s="48">
        <f>2*ATAN(AM31)</f>
        <v>-2.0297821921531196</v>
      </c>
      <c r="AM31" s="48">
        <f>SQRT((1+$AB$7)/(1-$AB$7))*TAN(AN31/2)</f>
        <v>-1.6096324857410844</v>
      </c>
      <c r="AN31" s="54">
        <f>$AU31+$AB$7*SIN(AO31)</f>
        <v>4.5859632812206916</v>
      </c>
      <c r="AO31" s="54">
        <f>$AU31+$AB$7*SIN(AP31)</f>
        <v>4.5859632805996968</v>
      </c>
      <c r="AP31" s="54">
        <f>$AU31+$AB$7*SIN(AQ31)</f>
        <v>4.5859632952705303</v>
      </c>
      <c r="AQ31" s="54">
        <f>$AU31+$AB$7*SIN(AR31)</f>
        <v>4.5859629486765838</v>
      </c>
      <c r="AR31" s="54">
        <f>$AU31+$AB$7*SIN(AS31)</f>
        <v>4.5859711371047993</v>
      </c>
      <c r="AS31" s="54">
        <f>$AU31+$AB$7*SIN(AT31)</f>
        <v>4.5857778228175077</v>
      </c>
      <c r="AT31" s="54">
        <f>$AU31+$AB$7*SIN(AU31)</f>
        <v>4.5904229360337396</v>
      </c>
      <c r="AU31" s="54">
        <f>RADIANS($AB$9)+$AB$18*(F31-AB$15)</f>
        <v>4.9189871838449886</v>
      </c>
      <c r="AW31" s="48">
        <v>-7750</v>
      </c>
      <c r="AX31" s="48">
        <f t="shared" si="0"/>
        <v>-1.7268632163664595E-2</v>
      </c>
      <c r="AY31" s="48">
        <f t="shared" si="1"/>
        <v>-9.1348428665418632E-3</v>
      </c>
      <c r="AZ31" s="48">
        <f t="shared" si="2"/>
        <v>-8.1337892971227316E-3</v>
      </c>
      <c r="BA31" s="48">
        <f t="shared" si="3"/>
        <v>0.83525515889741819</v>
      </c>
      <c r="BB31" s="48">
        <f t="shared" si="4"/>
        <v>-0.99297668201339473</v>
      </c>
      <c r="BC31" s="48">
        <f t="shared" si="5"/>
        <v>2.0837415444586731</v>
      </c>
      <c r="BD31" s="48">
        <f t="shared" si="6"/>
        <v>1.710938281495086</v>
      </c>
      <c r="BE31" s="48">
        <f t="shared" si="11"/>
        <v>8.040687233517664</v>
      </c>
      <c r="BF31" s="48">
        <f t="shared" si="11"/>
        <v>8.0406872311080644</v>
      </c>
      <c r="BG31" s="48">
        <f t="shared" si="11"/>
        <v>8.0406872697766403</v>
      </c>
      <c r="BH31" s="48">
        <f t="shared" si="11"/>
        <v>8.040686649233292</v>
      </c>
      <c r="BI31" s="48">
        <f t="shared" si="11"/>
        <v>8.0406966073070301</v>
      </c>
      <c r="BJ31" s="48">
        <f t="shared" si="11"/>
        <v>8.040536743224175</v>
      </c>
      <c r="BK31" s="48">
        <f t="shared" si="11"/>
        <v>8.0430870164540558</v>
      </c>
      <c r="BL31" s="48">
        <f t="shared" si="8"/>
        <v>7.7108182115620281</v>
      </c>
    </row>
    <row r="32" spans="1:64" ht="12.95" customHeight="1" x14ac:dyDescent="0.2">
      <c r="A32" s="98" t="s">
        <v>1259</v>
      </c>
      <c r="B32" s="99" t="s">
        <v>1142</v>
      </c>
      <c r="C32" s="98">
        <v>25687.352999999999</v>
      </c>
      <c r="D32" s="98" t="s">
        <v>1190</v>
      </c>
      <c r="E32" s="4">
        <f>+(C32-C$7)/C$8</f>
        <v>-12456.972765152128</v>
      </c>
      <c r="F32" s="48">
        <f>ROUND(2*E32,0)/2</f>
        <v>-12457</v>
      </c>
      <c r="G32" s="48">
        <f>+C32-(C$7+F32*C$8)</f>
        <v>3.7226600001304178E-2</v>
      </c>
      <c r="I32" s="48">
        <f>G32</f>
        <v>3.7226600001304178E-2</v>
      </c>
      <c r="Q32" s="100">
        <f>+C32-15018.5</f>
        <v>10668.852999999999</v>
      </c>
      <c r="S32" s="53">
        <f>S$14</f>
        <v>0.1</v>
      </c>
      <c r="Z32" s="48">
        <f>F32</f>
        <v>-12457</v>
      </c>
      <c r="AA32" s="54">
        <f>AB$3+AB$4*Z32+AB$5*Z32^2+AH32</f>
        <v>3.0844370442598502E-2</v>
      </c>
      <c r="AB32" s="54">
        <f>IF(S32&lt;&gt;0,G32-AH32, -9999)</f>
        <v>2.9963341486177457E-2</v>
      </c>
      <c r="AC32" s="54">
        <f>+G32-P32</f>
        <v>3.7226600001304178E-2</v>
      </c>
      <c r="AD32" s="54">
        <f>IF(S32&lt;&gt;0,G32-AA32, -9999)</f>
        <v>6.3822295587056752E-3</v>
      </c>
      <c r="AE32" s="54">
        <f>+(G32-AA32)^2*S32</f>
        <v>4.0732854140016435E-6</v>
      </c>
      <c r="AF32" s="48">
        <f>IF(S32&lt;&gt;0,G32-P32, -9999)</f>
        <v>3.7226600001304178E-2</v>
      </c>
      <c r="AG32" s="3"/>
      <c r="AH32" s="48">
        <f>$AB$6*($AB$11/AI32*AJ32+$AB$12)</f>
        <v>7.2632585151267215E-3</v>
      </c>
      <c r="AI32" s="48">
        <f>1+$AB$7*COS(AL32)</f>
        <v>0.85842067264964195</v>
      </c>
      <c r="AJ32" s="48">
        <f>SIN(AL32+RADIANS($AB$9))</f>
        <v>0.67508214688063206</v>
      </c>
      <c r="AK32" s="48">
        <f>$AB$7*SIN(AL32)</f>
        <v>-0.30438777740691075</v>
      </c>
      <c r="AL32" s="48">
        <f>2*ATAN(AM32)</f>
        <v>-2.0061593711292129</v>
      </c>
      <c r="AM32" s="48">
        <f>SQRT((1+$AB$7)/(1-$AB$7))*TAN(AN32/2)</f>
        <v>-1.5680081219939994</v>
      </c>
      <c r="AN32" s="54">
        <f>$AU32+$AB$7*SIN(AO32)</f>
        <v>4.6119939996026975</v>
      </c>
      <c r="AO32" s="54">
        <f>$AU32+$AB$7*SIN(AP32)</f>
        <v>4.6119939992834214</v>
      </c>
      <c r="AP32" s="54">
        <f>$AU32+$AB$7*SIN(AQ32)</f>
        <v>4.6119940087726015</v>
      </c>
      <c r="AQ32" s="54">
        <f>$AU32+$AB$7*SIN(AR32)</f>
        <v>4.6119937267457587</v>
      </c>
      <c r="AR32" s="54">
        <f>$AU32+$AB$7*SIN(AS32)</f>
        <v>4.6120021091708656</v>
      </c>
      <c r="AS32" s="54">
        <f>$AU32+$AB$7*SIN(AT32)</f>
        <v>4.6117532630621998</v>
      </c>
      <c r="AT32" s="54">
        <f>$AU32+$AB$7*SIN(AU32)</f>
        <v>4.6194229134671296</v>
      </c>
      <c r="AU32" s="54">
        <f>RADIANS($AB$9)+$AB$18*(F32-AB$15)</f>
        <v>4.9460067982516751</v>
      </c>
      <c r="AW32" s="48">
        <v>-7500</v>
      </c>
      <c r="AX32" s="48">
        <f t="shared" si="0"/>
        <v>-1.8427558598824639E-2</v>
      </c>
      <c r="AY32" s="48">
        <f t="shared" si="1"/>
        <v>-1.0111930319914031E-2</v>
      </c>
      <c r="AZ32" s="48">
        <f t="shared" si="2"/>
        <v>-8.3156282789106101E-3</v>
      </c>
      <c r="BA32" s="48">
        <f t="shared" si="3"/>
        <v>0.80206325392403732</v>
      </c>
      <c r="BB32" s="48">
        <f t="shared" si="4"/>
        <v>-0.97222745126971166</v>
      </c>
      <c r="BC32" s="48">
        <f t="shared" si="5"/>
        <v>2.2013825280392552</v>
      </c>
      <c r="BD32" s="48">
        <f t="shared" si="6"/>
        <v>1.9681239641196902</v>
      </c>
      <c r="BE32" s="48">
        <f t="shared" ref="BE32:BK41" si="12">$BL32+$AB$7*SIN(BF32)</f>
        <v>8.176100815430269</v>
      </c>
      <c r="BF32" s="48">
        <f t="shared" si="12"/>
        <v>8.1761005504931408</v>
      </c>
      <c r="BG32" s="48">
        <f t="shared" si="12"/>
        <v>8.176103043400321</v>
      </c>
      <c r="BH32" s="48">
        <f t="shared" si="12"/>
        <v>8.1760795858296351</v>
      </c>
      <c r="BI32" s="48">
        <f t="shared" si="12"/>
        <v>8.1763002499208337</v>
      </c>
      <c r="BJ32" s="48">
        <f t="shared" si="12"/>
        <v>8.1742186719469192</v>
      </c>
      <c r="BK32" s="48">
        <f t="shared" si="12"/>
        <v>8.1933648459294925</v>
      </c>
      <c r="BL32" s="48">
        <f t="shared" si="8"/>
        <v>7.8576639420331542</v>
      </c>
    </row>
    <row r="33" spans="1:64" ht="12.95" customHeight="1" x14ac:dyDescent="0.2">
      <c r="A33" s="98" t="s">
        <v>1262</v>
      </c>
      <c r="B33" s="99" t="s">
        <v>1142</v>
      </c>
      <c r="C33" s="98">
        <v>25732.46</v>
      </c>
      <c r="D33" s="98" t="s">
        <v>1190</v>
      </c>
      <c r="E33" s="4">
        <f>+(C33-C$7)/C$8</f>
        <v>-12423.972644731355</v>
      </c>
      <c r="F33" s="48">
        <f>ROUND(2*E33,0)/2</f>
        <v>-12424</v>
      </c>
      <c r="G33" s="48">
        <f>+C33-(C$7+F33*C$8)</f>
        <v>3.7391200003185077E-2</v>
      </c>
      <c r="I33" s="48">
        <f>G33</f>
        <v>3.7391200003185077E-2</v>
      </c>
      <c r="Q33" s="100">
        <f>+C33-15018.5</f>
        <v>10713.96</v>
      </c>
      <c r="S33" s="53">
        <f>S$14</f>
        <v>0.1</v>
      </c>
      <c r="Z33" s="48">
        <f>F33</f>
        <v>-12424</v>
      </c>
      <c r="AA33" s="54">
        <f>AB$3+AB$4*Z33+AB$5*Z33^2+AH33</f>
        <v>3.0596628851140759E-2</v>
      </c>
      <c r="AB33" s="54">
        <f>IF(S33&lt;&gt;0,G33-AH33, -9999)</f>
        <v>3.0051657705121537E-2</v>
      </c>
      <c r="AC33" s="54">
        <f>+G33-P33</f>
        <v>3.7391200003185077E-2</v>
      </c>
      <c r="AD33" s="54">
        <f>IF(S33&lt;&gt;0,G33-AA33, -9999)</f>
        <v>6.7945711520443174E-3</v>
      </c>
      <c r="AE33" s="54">
        <f>+(G33-AA33)^2*S33</f>
        <v>4.6166197140192845E-6</v>
      </c>
      <c r="AF33" s="48">
        <f>IF(S33&lt;&gt;0,G33-P33, -9999)</f>
        <v>3.7391200003185077E-2</v>
      </c>
      <c r="AG33" s="3"/>
      <c r="AH33" s="48">
        <f>$AB$6*($AB$11/AI33*AJ33+$AB$12)</f>
        <v>7.339542298063541E-3</v>
      </c>
      <c r="AI33" s="48">
        <f>1+$AB$7*COS(AL33)</f>
        <v>0.86367495115583304</v>
      </c>
      <c r="AJ33" s="48">
        <f>SIN(AL33+RADIANS($AB$9))</f>
        <v>0.68766640022702108</v>
      </c>
      <c r="AK33" s="48">
        <f>$AB$7*SIN(AL33)</f>
        <v>-0.30677696462631343</v>
      </c>
      <c r="AL33" s="48">
        <f>2*ATAN(AM33)</f>
        <v>-1.9889654831289381</v>
      </c>
      <c r="AM33" s="48">
        <f>SQRT((1+$AB$7)/(1-$AB$7))*TAN(AN33/2)</f>
        <v>-1.5386690760126871</v>
      </c>
      <c r="AN33" s="54">
        <f>$AU33+$AB$7*SIN(AO33)</f>
        <v>4.630803877095655</v>
      </c>
      <c r="AO33" s="54">
        <f>$AU33+$AB$7*SIN(AP33)</f>
        <v>4.630803876953582</v>
      </c>
      <c r="AP33" s="54">
        <f>$AU33+$AB$7*SIN(AQ33)</f>
        <v>4.6308038821466759</v>
      </c>
      <c r="AQ33" s="54">
        <f>$AU33+$AB$7*SIN(AR33)</f>
        <v>4.6308036923269986</v>
      </c>
      <c r="AR33" s="54">
        <f>$AU33+$AB$7*SIN(AS33)</f>
        <v>4.6308106309652644</v>
      </c>
      <c r="AS33" s="54">
        <f>$AU33+$AB$7*SIN(AT33)</f>
        <v>4.6305573785480254</v>
      </c>
      <c r="AT33" s="54">
        <f>$AU33+$AB$7*SIN(AU33)</f>
        <v>4.6403742021182737</v>
      </c>
      <c r="AU33" s="54">
        <f>RADIANS($AB$9)+$AB$18*(F33-AB$15)</f>
        <v>4.9653904346738642</v>
      </c>
      <c r="AW33" s="48">
        <v>-7250</v>
      </c>
      <c r="AX33" s="48">
        <f t="shared" si="0"/>
        <v>-1.9359176069080261E-2</v>
      </c>
      <c r="AY33" s="48">
        <f t="shared" si="1"/>
        <v>-1.1012304543536695E-2</v>
      </c>
      <c r="AZ33" s="48">
        <f t="shared" si="2"/>
        <v>-8.3468715255435675E-3</v>
      </c>
      <c r="BA33" s="48">
        <f t="shared" si="3"/>
        <v>0.77374798456228444</v>
      </c>
      <c r="BB33" s="48">
        <f t="shared" si="4"/>
        <v>-0.94100614993892118</v>
      </c>
      <c r="BC33" s="48">
        <f t="shared" si="5"/>
        <v>2.3103584235972479</v>
      </c>
      <c r="BD33" s="48">
        <f t="shared" si="6"/>
        <v>2.2658995448670578</v>
      </c>
      <c r="BE33" s="48">
        <f t="shared" si="12"/>
        <v>8.3064339819415078</v>
      </c>
      <c r="BF33" s="48">
        <f t="shared" si="12"/>
        <v>8.3064315790048155</v>
      </c>
      <c r="BG33" s="48">
        <f t="shared" si="12"/>
        <v>8.3064479520302861</v>
      </c>
      <c r="BH33" s="48">
        <f t="shared" si="12"/>
        <v>8.3063363792959688</v>
      </c>
      <c r="BI33" s="48">
        <f t="shared" si="12"/>
        <v>8.3070961765749374</v>
      </c>
      <c r="BJ33" s="48">
        <f t="shared" si="12"/>
        <v>8.3018983155695008</v>
      </c>
      <c r="BK33" s="48">
        <f t="shared" si="12"/>
        <v>8.336416731212962</v>
      </c>
      <c r="BL33" s="48">
        <f t="shared" si="8"/>
        <v>8.0045096725042804</v>
      </c>
    </row>
    <row r="34" spans="1:64" ht="12.95" customHeight="1" x14ac:dyDescent="0.2">
      <c r="A34" s="98" t="s">
        <v>1238</v>
      </c>
      <c r="B34" s="99" t="s">
        <v>1142</v>
      </c>
      <c r="C34" s="98">
        <v>25900.59</v>
      </c>
      <c r="D34" s="98" t="s">
        <v>1190</v>
      </c>
      <c r="E34" s="4">
        <f>+(C34-C$7)/C$8</f>
        <v>-12300.969336013315</v>
      </c>
      <c r="F34" s="48">
        <f>ROUND(2*E34,0)/2</f>
        <v>-12301</v>
      </c>
      <c r="G34" s="48">
        <f>+C34-(C$7+F34*C$8)</f>
        <v>4.1913800003385404E-2</v>
      </c>
      <c r="I34" s="48">
        <f>G34</f>
        <v>4.1913800003385404E-2</v>
      </c>
      <c r="Q34" s="100">
        <f>+C34-15018.5</f>
        <v>10882.09</v>
      </c>
      <c r="S34" s="53">
        <f>S$14</f>
        <v>0.1</v>
      </c>
      <c r="Z34" s="48">
        <f>F34</f>
        <v>-12301</v>
      </c>
      <c r="AA34" s="54">
        <f>AB$3+AB$4*Z34+AB$5*Z34^2+AH34</f>
        <v>2.9665519444451571E-2</v>
      </c>
      <c r="AB34" s="54">
        <f>IF(S34&lt;&gt;0,G34-AH34, -9999)</f>
        <v>3.4309411958705308E-2</v>
      </c>
      <c r="AC34" s="54">
        <f>+G34-P34</f>
        <v>4.1913800003385404E-2</v>
      </c>
      <c r="AD34" s="54">
        <f>IF(S34&lt;&gt;0,G34-AA34, -9999)</f>
        <v>1.2248280558933834E-2</v>
      </c>
      <c r="AE34" s="54">
        <f>+(G34-AA34)^2*S34</f>
        <v>1.5002037665035651E-5</v>
      </c>
      <c r="AF34" s="48">
        <f>IF(S34&lt;&gt;0,G34-P34, -9999)</f>
        <v>4.1913800003385404E-2</v>
      </c>
      <c r="AG34" s="3"/>
      <c r="AH34" s="48">
        <f>$AB$6*($AB$11/AI34*AJ34+$AB$12)</f>
        <v>7.6043880446800939E-3</v>
      </c>
      <c r="AI34" s="48">
        <f>1+$AB$7*COS(AL34)</f>
        <v>0.88420589929527837</v>
      </c>
      <c r="AJ34" s="48">
        <f>SIN(AL34+RADIANS($AB$9))</f>
        <v>0.73405554956657548</v>
      </c>
      <c r="AK34" s="48">
        <f>$AB$7*SIN(AL34)</f>
        <v>-0.31510054143032451</v>
      </c>
      <c r="AL34" s="48">
        <f>2*ATAN(AM34)</f>
        <v>-1.9229605430936461</v>
      </c>
      <c r="AM34" s="48">
        <f>SQRT((1+$AB$7)/(1-$AB$7))*TAN(AN34/2)</f>
        <v>-1.432867358826601</v>
      </c>
      <c r="AN34" s="54">
        <f>$AU34+$AB$7*SIN(AO34)</f>
        <v>4.7019536324886717</v>
      </c>
      <c r="AO34" s="54">
        <f>$AU34+$AB$7*SIN(AP34)</f>
        <v>4.7019536324886699</v>
      </c>
      <c r="AP34" s="54">
        <f>$AU34+$AB$7*SIN(AQ34)</f>
        <v>4.7019536324890892</v>
      </c>
      <c r="AQ34" s="54">
        <f>$AU34+$AB$7*SIN(AR34)</f>
        <v>4.7019536323695226</v>
      </c>
      <c r="AR34" s="54">
        <f>$AU34+$AB$7*SIN(AS34)</f>
        <v>4.7019536665009616</v>
      </c>
      <c r="AS34" s="54">
        <f>$AU34+$AB$7*SIN(AT34)</f>
        <v>4.7019439278475659</v>
      </c>
      <c r="AT34" s="54">
        <f>$AU34+$AB$7*SIN(AU34)</f>
        <v>4.7195359321193804</v>
      </c>
      <c r="AU34" s="54">
        <f>RADIANS($AB$9)+$AB$18*(F34-AB$15)</f>
        <v>5.0376385340656578</v>
      </c>
      <c r="AW34" s="48">
        <v>-7000</v>
      </c>
      <c r="AX34" s="48">
        <f t="shared" ref="AX34:AX65" si="13">AB$3+AB$4*AW34+AB$5*AW34^2+AZ34</f>
        <v>-2.00784131532026E-2</v>
      </c>
      <c r="AY34" s="48">
        <f t="shared" ref="AY34:AY65" si="14">AB$3+AB$4*AW34+AB$5*AW34^2</f>
        <v>-1.1835965537409829E-2</v>
      </c>
      <c r="AZ34" s="48">
        <f t="shared" ref="AZ34:AZ65" si="15">$AB$6*($AB$11/BA34*BB34+$AB$12)</f>
        <v>-8.2424476157927709E-3</v>
      </c>
      <c r="BA34" s="48">
        <f t="shared" ref="BA34:BA65" si="16">1+$AB$7*COS(BC34)</f>
        <v>0.74970217859200994</v>
      </c>
      <c r="BB34" s="48">
        <f t="shared" ref="BB34:BB65" si="17">SIN(BC34+RADIANS($AB$9))</f>
        <v>-0.90171920574282338</v>
      </c>
      <c r="BC34" s="48">
        <f t="shared" ref="BC34:BC65" si="18">2*ATAN(BD34)</f>
        <v>2.4122200448097528</v>
      </c>
      <c r="BD34" s="48">
        <f t="shared" ref="BD34:BD65" si="19">SQRT((1+$AB$7)/(1-$AB$7))*TAN(BE34/2)</f>
        <v>2.6194289265057087</v>
      </c>
      <c r="BE34" s="48">
        <f t="shared" si="12"/>
        <v>8.4324431348625826</v>
      </c>
      <c r="BF34" s="48">
        <f t="shared" si="12"/>
        <v>8.4324330550976843</v>
      </c>
      <c r="BG34" s="48">
        <f t="shared" si="12"/>
        <v>8.4324879719209704</v>
      </c>
      <c r="BH34" s="48">
        <f t="shared" si="12"/>
        <v>8.432188716741285</v>
      </c>
      <c r="BI34" s="48">
        <f t="shared" si="12"/>
        <v>8.4338177726265346</v>
      </c>
      <c r="BJ34" s="48">
        <f t="shared" si="12"/>
        <v>8.4248998786343794</v>
      </c>
      <c r="BK34" s="48">
        <f t="shared" si="12"/>
        <v>8.4723243346213657</v>
      </c>
      <c r="BL34" s="48">
        <f t="shared" ref="BL34:BL65" si="20">RADIANS($AB$9)+$AB$18*(AW34-AB$15)</f>
        <v>8.1513554029754047</v>
      </c>
    </row>
    <row r="35" spans="1:64" ht="12.95" customHeight="1" x14ac:dyDescent="0.2">
      <c r="A35" s="98" t="s">
        <v>1238</v>
      </c>
      <c r="B35" s="99" t="s">
        <v>1142</v>
      </c>
      <c r="C35" s="98">
        <v>25966.191999999999</v>
      </c>
      <c r="D35" s="98" t="s">
        <v>1190</v>
      </c>
      <c r="E35" s="4">
        <f>+(C35-C$7)/C$8</f>
        <v>-12252.975146644845</v>
      </c>
      <c r="F35" s="48">
        <f>ROUND(2*E35,0)/2</f>
        <v>-12253</v>
      </c>
      <c r="G35" s="48">
        <f>+C35-(C$7+F35*C$8)</f>
        <v>3.3971400003792951E-2</v>
      </c>
      <c r="I35" s="48">
        <f>G35</f>
        <v>3.3971400003792951E-2</v>
      </c>
      <c r="Q35" s="100">
        <f>+C35-15018.5</f>
        <v>10947.691999999999</v>
      </c>
      <c r="S35" s="53">
        <f>S$14</f>
        <v>0.1</v>
      </c>
      <c r="Z35" s="48">
        <f>F35</f>
        <v>-12253</v>
      </c>
      <c r="AA35" s="54">
        <f>AB$3+AB$4*Z35+AB$5*Z35^2+AH35</f>
        <v>2.9298328329020223E-2</v>
      </c>
      <c r="AB35" s="54">
        <f>IF(S35&lt;&gt;0,G35-AH35, -9999)</f>
        <v>2.6272526165894389E-2</v>
      </c>
      <c r="AC35" s="54">
        <f>+G35-P35</f>
        <v>3.3971400003792951E-2</v>
      </c>
      <c r="AD35" s="54">
        <f>IF(S35&lt;&gt;0,G35-AA35, -9999)</f>
        <v>4.6730716747727281E-3</v>
      </c>
      <c r="AE35" s="54">
        <f>+(G35-AA35)^2*S35</f>
        <v>2.1837598877563191E-6</v>
      </c>
      <c r="AF35" s="48">
        <f>IF(S35&lt;&gt;0,G35-P35, -9999)</f>
        <v>3.3971400003792951E-2</v>
      </c>
      <c r="AG35" s="3"/>
      <c r="AH35" s="48">
        <f>$AB$6*($AB$11/AI35*AJ35+$AB$12)</f>
        <v>7.6988738378985623E-3</v>
      </c>
      <c r="AI35" s="48">
        <f>1+$AB$7*COS(AL35)</f>
        <v>0.89263522181041022</v>
      </c>
      <c r="AJ35" s="48">
        <f>SIN(AL35+RADIANS($AB$9))</f>
        <v>0.75187342501960952</v>
      </c>
      <c r="AK35" s="48">
        <f>$AB$7*SIN(AL35)</f>
        <v>-0.31807142180962922</v>
      </c>
      <c r="AL35" s="48">
        <f>2*ATAN(AM35)</f>
        <v>-1.8963364186039113</v>
      </c>
      <c r="AM35" s="48">
        <f>SQRT((1+$AB$7)/(1-$AB$7))*TAN(AN35/2)</f>
        <v>-1.392982606007755</v>
      </c>
      <c r="AN35" s="54">
        <f>$AU35+$AB$7*SIN(AO35)</f>
        <v>4.7301828786977627</v>
      </c>
      <c r="AO35" s="54">
        <f>$AU35+$AB$7*SIN(AP35)</f>
        <v>4.7301828786980114</v>
      </c>
      <c r="AP35" s="54">
        <f>$AU35+$AB$7*SIN(AQ35)</f>
        <v>4.730182878739658</v>
      </c>
      <c r="AQ35" s="54">
        <f>$AU35+$AB$7*SIN(AR35)</f>
        <v>4.7301828857120967</v>
      </c>
      <c r="AR35" s="54">
        <f>$AU35+$AB$7*SIN(AS35)</f>
        <v>4.7301840529694417</v>
      </c>
      <c r="AS35" s="54">
        <f>$AU35+$AB$7*SIN(AT35)</f>
        <v>4.730378396243851</v>
      </c>
      <c r="AT35" s="54">
        <f>$AU35+$AB$7*SIN(AU35)</f>
        <v>4.7508808146142298</v>
      </c>
      <c r="AU35" s="54">
        <f>RADIANS($AB$9)+$AB$18*(F35-AB$15)</f>
        <v>5.0658329143161147</v>
      </c>
      <c r="AW35" s="48">
        <v>-6750</v>
      </c>
      <c r="AX35" s="48">
        <f t="shared" si="13"/>
        <v>-2.0598877976030262E-2</v>
      </c>
      <c r="AY35" s="48">
        <f t="shared" si="14"/>
        <v>-1.2582913301533452E-2</v>
      </c>
      <c r="AZ35" s="48">
        <f t="shared" si="15"/>
        <v>-8.0159646744968095E-3</v>
      </c>
      <c r="BA35" s="48">
        <f t="shared" si="16"/>
        <v>0.72940603399618165</v>
      </c>
      <c r="BB35" s="48">
        <f t="shared" si="17"/>
        <v>-0.85611471872658218</v>
      </c>
      <c r="BC35" s="48">
        <f t="shared" si="18"/>
        <v>2.5082458668527847</v>
      </c>
      <c r="BD35" s="48">
        <f t="shared" si="19"/>
        <v>3.0515573481662286</v>
      </c>
      <c r="BE35" s="48">
        <f t="shared" si="12"/>
        <v>8.5547917552941541</v>
      </c>
      <c r="BF35" s="48">
        <f t="shared" si="12"/>
        <v>8.5547642533304344</v>
      </c>
      <c r="BG35" s="48">
        <f t="shared" si="12"/>
        <v>8.5548912931007948</v>
      </c>
      <c r="BH35" s="48">
        <f t="shared" si="12"/>
        <v>8.5543042985026148</v>
      </c>
      <c r="BI35" s="48">
        <f t="shared" si="12"/>
        <v>8.5570131355637997</v>
      </c>
      <c r="BJ35" s="48">
        <f t="shared" si="12"/>
        <v>8.5444388927365011</v>
      </c>
      <c r="BK35" s="48">
        <f t="shared" si="12"/>
        <v>8.6013230987609166</v>
      </c>
      <c r="BL35" s="48">
        <f t="shared" si="20"/>
        <v>8.2982011334465309</v>
      </c>
    </row>
    <row r="36" spans="1:64" ht="12.95" customHeight="1" x14ac:dyDescent="0.2">
      <c r="A36" s="98" t="s">
        <v>1238</v>
      </c>
      <c r="B36" s="99" t="s">
        <v>1142</v>
      </c>
      <c r="C36" s="98">
        <v>26693.361000000001</v>
      </c>
      <c r="D36" s="98" t="s">
        <v>1190</v>
      </c>
      <c r="E36" s="4">
        <f>+(C36-C$7)/C$8</f>
        <v>-11720.980898163381</v>
      </c>
      <c r="F36" s="48">
        <f>ROUND(2*E36,0)/2</f>
        <v>-11721</v>
      </c>
      <c r="G36" s="48">
        <f>+C36-(C$7+F36*C$8)</f>
        <v>2.6109800004633144E-2</v>
      </c>
      <c r="I36" s="48">
        <f>G36</f>
        <v>2.6109800004633144E-2</v>
      </c>
      <c r="Q36" s="100">
        <f>+C36-15018.5</f>
        <v>11674.861000000001</v>
      </c>
      <c r="S36" s="53">
        <f>S$14</f>
        <v>0.1</v>
      </c>
      <c r="Z36" s="48">
        <f>F36</f>
        <v>-11721</v>
      </c>
      <c r="AA36" s="54">
        <f>AB$3+AB$4*Z36+AB$5*Z36^2+AH36</f>
        <v>2.5006486895999644E-2</v>
      </c>
      <c r="AB36" s="54">
        <f>IF(S36&lt;&gt;0,G36-AH36, -9999)</f>
        <v>1.7775213602258408E-2</v>
      </c>
      <c r="AC36" s="54">
        <f>+G36-P36</f>
        <v>2.6109800004633144E-2</v>
      </c>
      <c r="AD36" s="54">
        <f>IF(S36&lt;&gt;0,G36-AA36, -9999)</f>
        <v>1.1033131086334996E-3</v>
      </c>
      <c r="AE36" s="54">
        <f>+(G36-AA36)^2*S36</f>
        <v>1.2172998156825167E-7</v>
      </c>
      <c r="AF36" s="48">
        <f>IF(S36&lt;&gt;0,G36-P36, -9999)</f>
        <v>2.6109800004633144E-2</v>
      </c>
      <c r="AG36" s="3"/>
      <c r="AH36" s="48">
        <f>$AB$6*($AB$11/AI36*AJ36+$AB$12)</f>
        <v>8.3345864023747374E-3</v>
      </c>
      <c r="AI36" s="48">
        <f>1+$AB$7*COS(AL36)</f>
        <v>1.0029642763383371</v>
      </c>
      <c r="AJ36" s="48">
        <f>SIN(AL36+RADIANS($AB$9))</f>
        <v>0.92660035769877735</v>
      </c>
      <c r="AK36" s="48">
        <f>$AB$7*SIN(AL36)</f>
        <v>-0.33569009224802698</v>
      </c>
      <c r="AL36" s="48">
        <f>2*ATAN(AM36)</f>
        <v>-1.5619661606296358</v>
      </c>
      <c r="AM36" s="48">
        <f>SQRT((1+$AB$7)/(1-$AB$7))*TAN(AN36/2)</f>
        <v>-0.99120859151004082</v>
      </c>
      <c r="AN36" s="54">
        <f>$AU36+$AB$7*SIN(AO36)</f>
        <v>5.0630460407956983</v>
      </c>
      <c r="AO36" s="54">
        <f>$AU36+$AB$7*SIN(AP36)</f>
        <v>5.0630470404866319</v>
      </c>
      <c r="AP36" s="54">
        <f>$AU36+$AB$7*SIN(AQ36)</f>
        <v>5.0630557092732431</v>
      </c>
      <c r="AQ36" s="54">
        <f>$AU36+$AB$7*SIN(AR36)</f>
        <v>5.0631308717543906</v>
      </c>
      <c r="AR36" s="54">
        <f>$AU36+$AB$7*SIN(AS36)</f>
        <v>5.0637819198751899</v>
      </c>
      <c r="AS36" s="54">
        <f>$AU36+$AB$7*SIN(AT36)</f>
        <v>5.0693735962920954</v>
      </c>
      <c r="AT36" s="54">
        <f>$AU36+$AB$7*SIN(AU36)</f>
        <v>5.1143432660859123</v>
      </c>
      <c r="AU36" s="54">
        <f>RADIANS($AB$9)+$AB$18*(F36-AB$15)</f>
        <v>5.3783206287586696</v>
      </c>
      <c r="AW36" s="48">
        <v>-6500</v>
      </c>
      <c r="AX36" s="48">
        <f t="shared" si="13"/>
        <v>-2.0932924787271344E-2</v>
      </c>
      <c r="AY36" s="48">
        <f t="shared" si="14"/>
        <v>-1.3253147835907562E-2</v>
      </c>
      <c r="AZ36" s="48">
        <f t="shared" si="15"/>
        <v>-7.679776951363783E-3</v>
      </c>
      <c r="BA36" s="48">
        <f t="shared" si="16"/>
        <v>0.71242630394140893</v>
      </c>
      <c r="BB36" s="48">
        <f t="shared" si="17"/>
        <v>-0.80545927073388535</v>
      </c>
      <c r="BC36" s="48">
        <f t="shared" si="18"/>
        <v>2.5994998870993875</v>
      </c>
      <c r="BD36" s="48">
        <f t="shared" si="19"/>
        <v>3.5986110183145152</v>
      </c>
      <c r="BE36" s="48">
        <f t="shared" si="12"/>
        <v>8.67406421723806</v>
      </c>
      <c r="BF36" s="48">
        <f t="shared" si="12"/>
        <v>8.6740080153439987</v>
      </c>
      <c r="BG36" s="48">
        <f t="shared" si="12"/>
        <v>8.6742369620606645</v>
      </c>
      <c r="BH36" s="48">
        <f t="shared" si="12"/>
        <v>8.6733040073624306</v>
      </c>
      <c r="BI36" s="48">
        <f t="shared" si="12"/>
        <v>8.6771007160809663</v>
      </c>
      <c r="BJ36" s="48">
        <f t="shared" si="12"/>
        <v>8.6615645115633342</v>
      </c>
      <c r="BK36" s="48">
        <f t="shared" si="12"/>
        <v>8.7237971786374882</v>
      </c>
      <c r="BL36" s="48">
        <f t="shared" si="20"/>
        <v>8.445046863917657</v>
      </c>
    </row>
    <row r="37" spans="1:64" ht="12.95" customHeight="1" x14ac:dyDescent="0.2">
      <c r="A37" s="98" t="s">
        <v>1275</v>
      </c>
      <c r="B37" s="99" t="s">
        <v>1142</v>
      </c>
      <c r="C37" s="98">
        <v>27416.428</v>
      </c>
      <c r="D37" s="98" t="s">
        <v>1190</v>
      </c>
      <c r="E37" s="4">
        <f>+(C37-C$7)/C$8</f>
        <v>-11191.987658260767</v>
      </c>
      <c r="F37" s="48">
        <f>ROUND(2*E37,0)/2</f>
        <v>-11192</v>
      </c>
      <c r="G37" s="48">
        <f>+C37-(C$7+F37*C$8)</f>
        <v>1.6869600003701635E-2</v>
      </c>
      <c r="I37" s="48">
        <f>G37</f>
        <v>1.6869600003701635E-2</v>
      </c>
      <c r="Q37" s="100">
        <f>+C37-15018.5</f>
        <v>12397.928</v>
      </c>
      <c r="S37" s="53">
        <f>S$14</f>
        <v>0.1</v>
      </c>
      <c r="Z37" s="48">
        <f>F37</f>
        <v>-11192</v>
      </c>
      <c r="AA37" s="54">
        <f>AB$3+AB$4*Z37+AB$5*Z37^2+AH37</f>
        <v>2.0072170384615645E-2</v>
      </c>
      <c r="AB37" s="54">
        <f>IF(S37&lt;&gt;0,G37-AH37, -9999)</f>
        <v>8.9140171358328846E-3</v>
      </c>
      <c r="AC37" s="54">
        <f>+G37-P37</f>
        <v>1.6869600003701635E-2</v>
      </c>
      <c r="AD37" s="54">
        <f>IF(S37&lt;&gt;0,G37-AA37, -9999)</f>
        <v>-3.2025703809140105E-3</v>
      </c>
      <c r="AE37" s="54">
        <f>+(G37-AA37)^2*S37</f>
        <v>1.0256457044707711E-6</v>
      </c>
      <c r="AF37" s="48">
        <f>IF(S37&lt;&gt;0,G37-P37, -9999)</f>
        <v>1.6869600003701635E-2</v>
      </c>
      <c r="AG37" s="3"/>
      <c r="AH37" s="48">
        <f>$AB$6*($AB$11/AI37*AJ37+$AB$12)</f>
        <v>7.9555828678687501E-3</v>
      </c>
      <c r="AI37" s="48">
        <f>1+$AB$7*COS(AL37)</f>
        <v>1.141582515013855</v>
      </c>
      <c r="AJ37" s="48">
        <f>SIN(AL37+RADIANS($AB$9))</f>
        <v>0.9991589503168502</v>
      </c>
      <c r="AK37" s="48">
        <f>$AB$7*SIN(AL37)</f>
        <v>-0.30438629471454598</v>
      </c>
      <c r="AL37" s="48">
        <f>2*ATAN(AM37)</f>
        <v>-1.1354228100582795</v>
      </c>
      <c r="AM37" s="48">
        <f>SQRT((1+$AB$7)/(1-$AB$7))*TAN(AN37/2)</f>
        <v>-0.63774443270374992</v>
      </c>
      <c r="AN37" s="54">
        <f>$AU37+$AB$7*SIN(AO37)</f>
        <v>5.437890519147893</v>
      </c>
      <c r="AO37" s="54">
        <f>$AU37+$AB$7*SIN(AP37)</f>
        <v>5.4379187050296345</v>
      </c>
      <c r="AP37" s="54">
        <f>$AU37+$AB$7*SIN(AQ37)</f>
        <v>5.4380452320908521</v>
      </c>
      <c r="AQ37" s="54">
        <f>$AU37+$AB$7*SIN(AR37)</f>
        <v>5.4386129927738756</v>
      </c>
      <c r="AR37" s="54">
        <f>$AU37+$AB$7*SIN(AS37)</f>
        <v>5.4411562333640848</v>
      </c>
      <c r="AS37" s="54">
        <f>$AU37+$AB$7*SIN(AT37)</f>
        <v>5.452460908446449</v>
      </c>
      <c r="AT37" s="54">
        <f>$AU37+$AB$7*SIN(AU37)</f>
        <v>5.5011210299691822</v>
      </c>
      <c r="AU37" s="54">
        <f>RADIANS($AB$9)+$AB$18*(F37-AB$15)</f>
        <v>5.689046194435571</v>
      </c>
      <c r="AW37" s="48">
        <v>-6250</v>
      </c>
      <c r="AX37" s="48">
        <f t="shared" si="13"/>
        <v>-2.1091790639026109E-2</v>
      </c>
      <c r="AY37" s="48">
        <f t="shared" si="14"/>
        <v>-1.3846669140532161E-2</v>
      </c>
      <c r="AZ37" s="48">
        <f t="shared" si="15"/>
        <v>-7.2451214984939486E-3</v>
      </c>
      <c r="BA37" s="48">
        <f t="shared" si="16"/>
        <v>0.69840877015272151</v>
      </c>
      <c r="BB37" s="48">
        <f t="shared" si="17"/>
        <v>-0.75066726822452423</v>
      </c>
      <c r="BC37" s="48">
        <f t="shared" si="18"/>
        <v>2.6868784190105277</v>
      </c>
      <c r="BD37" s="48">
        <f t="shared" si="19"/>
        <v>4.3223186536504379</v>
      </c>
      <c r="BE37" s="48">
        <f t="shared" si="12"/>
        <v>8.790778594486838</v>
      </c>
      <c r="BF37" s="48">
        <f t="shared" si="12"/>
        <v>8.7906863116747029</v>
      </c>
      <c r="BG37" s="48">
        <f t="shared" si="12"/>
        <v>8.7910274935481212</v>
      </c>
      <c r="BH37" s="48">
        <f t="shared" si="12"/>
        <v>8.7897656714146049</v>
      </c>
      <c r="BI37" s="48">
        <f t="shared" si="12"/>
        <v>8.7944265580099454</v>
      </c>
      <c r="BJ37" s="48">
        <f t="shared" si="12"/>
        <v>8.7771296203450415</v>
      </c>
      <c r="BK37" s="48">
        <f t="shared" si="12"/>
        <v>8.8402711727404384</v>
      </c>
      <c r="BL37" s="48">
        <f t="shared" si="20"/>
        <v>8.5918925943887814</v>
      </c>
    </row>
    <row r="38" spans="1:64" ht="12.95" customHeight="1" x14ac:dyDescent="0.2">
      <c r="A38" s="98" t="s">
        <v>1280</v>
      </c>
      <c r="B38" s="99" t="s">
        <v>1142</v>
      </c>
      <c r="C38" s="98">
        <v>28438.843499999999</v>
      </c>
      <c r="D38" s="98" t="s">
        <v>1190</v>
      </c>
      <c r="E38" s="4">
        <f>+(C38-C$7)/C$8</f>
        <v>-10443.992122754857</v>
      </c>
      <c r="F38" s="48">
        <f>ROUND(2*E38,0)/2</f>
        <v>-10444</v>
      </c>
      <c r="G38" s="48">
        <f>+C38-(C$7+F38*C$8)</f>
        <v>1.0767200004920596E-2</v>
      </c>
      <c r="I38" s="48">
        <f>G38</f>
        <v>1.0767200004920596E-2</v>
      </c>
      <c r="Q38" s="100">
        <f>+C38-15018.5</f>
        <v>13420.343499999999</v>
      </c>
      <c r="S38" s="53">
        <f>S$14</f>
        <v>0.1</v>
      </c>
      <c r="Z38" s="48">
        <f>F38</f>
        <v>-10444</v>
      </c>
      <c r="AA38" s="54">
        <f>AB$3+AB$4*Z38+AB$5*Z38^2+AH38</f>
        <v>1.1302594306561161E-2</v>
      </c>
      <c r="AB38" s="54">
        <f>IF(S38&lt;&gt;0,G38-AH38, -9999)</f>
        <v>5.7262416944972687E-3</v>
      </c>
      <c r="AC38" s="54">
        <f>+G38-P38</f>
        <v>1.0767200004920596E-2</v>
      </c>
      <c r="AD38" s="54">
        <f>IF(S38&lt;&gt;0,G38-AA38, -9999)</f>
        <v>-5.3539430164056476E-4</v>
      </c>
      <c r="AE38" s="54">
        <f>+(G38-AA38)^2*S38</f>
        <v>2.8664705822918807E-8</v>
      </c>
      <c r="AF38" s="48">
        <f>IF(S38&lt;&gt;0,G38-P38, -9999)</f>
        <v>1.0767200004920596E-2</v>
      </c>
      <c r="AG38" s="3"/>
      <c r="AH38" s="48">
        <f>$AB$6*($AB$11/AI38*AJ38+$AB$12)</f>
        <v>5.0409583104233276E-3</v>
      </c>
      <c r="AI38" s="48">
        <f>1+$AB$7*COS(AL38)</f>
        <v>1.3178734906321328</v>
      </c>
      <c r="AJ38" s="48">
        <f>SIN(AL38+RADIANS($AB$9))</f>
        <v>0.66068870889380416</v>
      </c>
      <c r="AK38" s="48">
        <f>$AB$7*SIN(AL38)</f>
        <v>-0.10794938129068733</v>
      </c>
      <c r="AL38" s="48">
        <f>2*ATAN(AM38)</f>
        <v>-0.32737862506869531</v>
      </c>
      <c r="AM38" s="48">
        <f>SQRT((1+$AB$7)/(1-$AB$7))*TAN(AN38/2)</f>
        <v>-0.16516712753762408</v>
      </c>
      <c r="AN38" s="54">
        <f>$AU38+$AB$7*SIN(AO38)</f>
        <v>6.0512712489287184</v>
      </c>
      <c r="AO38" s="54">
        <f>$AU38+$AB$7*SIN(AP38)</f>
        <v>6.0513352262948263</v>
      </c>
      <c r="AP38" s="54">
        <f>$AU38+$AB$7*SIN(AQ38)</f>
        <v>6.0515310384278509</v>
      </c>
      <c r="AQ38" s="54">
        <f>$AU38+$AB$7*SIN(AR38)</f>
        <v>6.05213029407967</v>
      </c>
      <c r="AR38" s="54">
        <f>$AU38+$AB$7*SIN(AS38)</f>
        <v>6.053963708453173</v>
      </c>
      <c r="AS38" s="54">
        <f>$AU38+$AB$7*SIN(AT38)</f>
        <v>6.0595681764614024</v>
      </c>
      <c r="AT38" s="54">
        <f>$AU38+$AB$7*SIN(AU38)</f>
        <v>6.076656799145935</v>
      </c>
      <c r="AU38" s="54">
        <f>RADIANS($AB$9)+$AB$18*(F38-AB$15)</f>
        <v>6.1284086200051791</v>
      </c>
      <c r="AW38" s="48">
        <v>-6000</v>
      </c>
      <c r="AX38" s="48">
        <f t="shared" si="13"/>
        <v>-2.1085757780440764E-2</v>
      </c>
      <c r="AY38" s="48">
        <f t="shared" si="14"/>
        <v>-1.4363477215407237E-2</v>
      </c>
      <c r="AZ38" s="48">
        <f t="shared" si="15"/>
        <v>-6.7222805650335284E-3</v>
      </c>
      <c r="BA38" s="48">
        <f t="shared" si="16"/>
        <v>0.68706878093441004</v>
      </c>
      <c r="BB38" s="48">
        <f t="shared" si="17"/>
        <v>-0.69239422465445566</v>
      </c>
      <c r="BC38" s="48">
        <f t="shared" si="18"/>
        <v>2.7711477888506351</v>
      </c>
      <c r="BD38" s="48">
        <f t="shared" si="19"/>
        <v>5.337031605846442</v>
      </c>
      <c r="BE38" s="48">
        <f t="shared" si="12"/>
        <v>8.9053985178809469</v>
      </c>
      <c r="BF38" s="48">
        <f t="shared" si="12"/>
        <v>8.9052723453233789</v>
      </c>
      <c r="BG38" s="48">
        <f t="shared" si="12"/>
        <v>8.9057052612842966</v>
      </c>
      <c r="BH38" s="48">
        <f t="shared" si="12"/>
        <v>8.9042194176750762</v>
      </c>
      <c r="BI38" s="48">
        <f t="shared" si="12"/>
        <v>8.9093138465887289</v>
      </c>
      <c r="BJ38" s="48">
        <f t="shared" si="12"/>
        <v>8.8917842023606646</v>
      </c>
      <c r="BK38" s="48">
        <f t="shared" si="12"/>
        <v>8.9513988310879089</v>
      </c>
      <c r="BL38" s="48">
        <f t="shared" si="20"/>
        <v>8.7387383248599075</v>
      </c>
    </row>
    <row r="39" spans="1:64" ht="12.95" customHeight="1" x14ac:dyDescent="0.2">
      <c r="A39" s="98" t="s">
        <v>1285</v>
      </c>
      <c r="B39" s="99" t="s">
        <v>1142</v>
      </c>
      <c r="C39" s="98">
        <v>29499.518</v>
      </c>
      <c r="D39" s="98" t="s">
        <v>1190</v>
      </c>
      <c r="E39" s="4">
        <f>+(C39-C$7)/C$8</f>
        <v>-9668.0064392191853</v>
      </c>
      <c r="F39" s="48">
        <f>ROUND(2*E39,0)/2</f>
        <v>-9668</v>
      </c>
      <c r="G39" s="48">
        <f>+C39-(C$7+F39*C$8)</f>
        <v>-8.8015999972412828E-3</v>
      </c>
      <c r="I39" s="48">
        <f>G39</f>
        <v>-8.8015999972412828E-3</v>
      </c>
      <c r="Q39" s="100">
        <f>+C39-15018.5</f>
        <v>14481.018</v>
      </c>
      <c r="S39" s="53">
        <f>S$14</f>
        <v>0.1</v>
      </c>
      <c r="Z39" s="48">
        <f>F39</f>
        <v>-9668</v>
      </c>
      <c r="AA39" s="54">
        <f>AB$3+AB$4*Z39+AB$5*Z39^2+AH39</f>
        <v>6.6504559953671992E-4</v>
      </c>
      <c r="AB39" s="54">
        <f>IF(S39&lt;&gt;0,G39-AH39, -9999)</f>
        <v>-8.5533471765529955E-3</v>
      </c>
      <c r="AC39" s="54">
        <f>+G39-P39</f>
        <v>-8.8015999972412828E-3</v>
      </c>
      <c r="AD39" s="54">
        <f>IF(S39&lt;&gt;0,G39-AA39, -9999)</f>
        <v>-9.466645596778003E-3</v>
      </c>
      <c r="AE39" s="54">
        <f>+(G39-AA39)^2*S39</f>
        <v>8.9617378854996361E-6</v>
      </c>
      <c r="AF39" s="48">
        <f>IF(S39&lt;&gt;0,G39-P39, -9999)</f>
        <v>-8.8015999972412828E-3</v>
      </c>
      <c r="AG39" s="3"/>
      <c r="AH39" s="48">
        <f>$AB$6*($AB$11/AI39*AJ39+$AB$12)</f>
        <v>-2.4825282068828753E-4</v>
      </c>
      <c r="AI39" s="48">
        <f>1+$AB$7*COS(AL39)</f>
        <v>1.2728543475512291</v>
      </c>
      <c r="AJ39" s="48">
        <f>SIN(AL39+RADIANS($AB$9))</f>
        <v>-0.22556508160192465</v>
      </c>
      <c r="AK39" s="48">
        <f>$AB$7*SIN(AL39)</f>
        <v>0.19556873469471545</v>
      </c>
      <c r="AL39" s="48">
        <f>2*ATAN(AM39)</f>
        <v>0.6218802642984903</v>
      </c>
      <c r="AM39" s="48">
        <f>SQRT((1+$AB$7)/(1-$AB$7))*TAN(AN39/2)</f>
        <v>0.32136441648639819</v>
      </c>
      <c r="AN39" s="54">
        <f>$AU39+$AB$7*SIN(AO39)</f>
        <v>6.7289224693605441</v>
      </c>
      <c r="AO39" s="54">
        <f>$AU39+$AB$7*SIN(AP39)</f>
        <v>6.7288409103226607</v>
      </c>
      <c r="AP39" s="54">
        <f>$AU39+$AB$7*SIN(AQ39)</f>
        <v>6.7285716798852073</v>
      </c>
      <c r="AQ39" s="54">
        <f>$AU39+$AB$7*SIN(AR39)</f>
        <v>6.7276831822647623</v>
      </c>
      <c r="AR39" s="54">
        <f>$AU39+$AB$7*SIN(AS39)</f>
        <v>6.7247536777858228</v>
      </c>
      <c r="AS39" s="54">
        <f>$AU39+$AB$7*SIN(AT39)</f>
        <v>6.715123153244634</v>
      </c>
      <c r="AT39" s="54">
        <f>$AU39+$AB$7*SIN(AU39)</f>
        <v>6.6837559073357715</v>
      </c>
      <c r="AU39" s="54">
        <f>RADIANS($AB$9)+$AB$18*(F39-AB$15)</f>
        <v>6.5842177673875533</v>
      </c>
      <c r="AW39" s="48">
        <v>-5750</v>
      </c>
      <c r="AX39" s="48">
        <f t="shared" si="13"/>
        <v>-2.0924315240748389E-2</v>
      </c>
      <c r="AY39" s="48">
        <f t="shared" si="14"/>
        <v>-1.4803572060532798E-2</v>
      </c>
      <c r="AZ39" s="48">
        <f t="shared" si="15"/>
        <v>-6.1207431802155904E-3</v>
      </c>
      <c r="BA39" s="48">
        <f t="shared" si="16"/>
        <v>0.67818208784192691</v>
      </c>
      <c r="BB39" s="48">
        <f t="shared" si="17"/>
        <v>-0.63110339118698255</v>
      </c>
      <c r="BC39" s="48">
        <f t="shared" si="18"/>
        <v>2.8529750525295841</v>
      </c>
      <c r="BD39" s="48">
        <f t="shared" si="19"/>
        <v>6.8814144611164956</v>
      </c>
      <c r="BE39" s="48">
        <f t="shared" si="12"/>
        <v>9.0183444325085063</v>
      </c>
      <c r="BF39" s="48">
        <f t="shared" si="12"/>
        <v>9.0181989672699849</v>
      </c>
      <c r="BG39" s="48">
        <f t="shared" si="12"/>
        <v>9.0186706939110159</v>
      </c>
      <c r="BH39" s="48">
        <f t="shared" si="12"/>
        <v>9.0171405911959859</v>
      </c>
      <c r="BI39" s="48">
        <f t="shared" si="12"/>
        <v>9.0221000128805855</v>
      </c>
      <c r="BJ39" s="48">
        <f t="shared" si="12"/>
        <v>9.0059864137611498</v>
      </c>
      <c r="BK39" s="48">
        <f t="shared" si="12"/>
        <v>9.0579489832922508</v>
      </c>
      <c r="BL39" s="48">
        <f t="shared" si="20"/>
        <v>8.8855840553310337</v>
      </c>
    </row>
    <row r="40" spans="1:64" ht="12.95" customHeight="1" x14ac:dyDescent="0.2">
      <c r="A40" s="98" t="s">
        <v>1290</v>
      </c>
      <c r="B40" s="99" t="s">
        <v>1142</v>
      </c>
      <c r="C40" s="98">
        <v>30755.678</v>
      </c>
      <c r="D40" s="98" t="s">
        <v>1190</v>
      </c>
      <c r="E40" s="4">
        <f>+(C40-C$7)/C$8</f>
        <v>-8749.0042606713196</v>
      </c>
      <c r="F40" s="48">
        <f>ROUND(2*E40,0)/2</f>
        <v>-8749</v>
      </c>
      <c r="G40" s="48">
        <f>+C40-(C$7+F40*C$8)</f>
        <v>-5.8237999983248301E-3</v>
      </c>
      <c r="I40" s="48">
        <f>G40</f>
        <v>-5.8237999983248301E-3</v>
      </c>
      <c r="Q40" s="100">
        <f>+C40-15018.5</f>
        <v>15737.178</v>
      </c>
      <c r="S40" s="53">
        <f>S$14</f>
        <v>0.1</v>
      </c>
      <c r="Z40" s="48">
        <f>F40</f>
        <v>-8749</v>
      </c>
      <c r="AA40" s="54">
        <f>AB$3+AB$4*Z40+AB$5*Z40^2+AH40</f>
        <v>-1.0039638381786505E-2</v>
      </c>
      <c r="AB40" s="54">
        <f>IF(S40&lt;&gt;0,G40-AH40, -9999)</f>
        <v>-2.4881094633950451E-4</v>
      </c>
      <c r="AC40" s="54">
        <f>+G40-P40</f>
        <v>-5.8237999983248301E-3</v>
      </c>
      <c r="AD40" s="54">
        <f>IF(S40&lt;&gt;0,G40-AA40, -9999)</f>
        <v>4.2158383834616751E-3</v>
      </c>
      <c r="AE40" s="54">
        <f>+(G40-AA40)^2*S40</f>
        <v>1.7773293275468751E-6</v>
      </c>
      <c r="AF40" s="48">
        <f>IF(S40&lt;&gt;0,G40-P40, -9999)</f>
        <v>-5.8237999983248301E-3</v>
      </c>
      <c r="AG40" s="3"/>
      <c r="AH40" s="48">
        <f>$AB$6*($AB$11/AI40*AJ40+$AB$12)</f>
        <v>-5.5749890519853256E-3</v>
      </c>
      <c r="AI40" s="48">
        <f>1+$AB$7*COS(AL40)</f>
        <v>1.029479976108155</v>
      </c>
      <c r="AJ40" s="48">
        <f>SIN(AL40+RADIANS($AB$9))</f>
        <v>-0.88593693415020081</v>
      </c>
      <c r="AK40" s="48">
        <f>$AB$7*SIN(AL40)</f>
        <v>0.33440627382924726</v>
      </c>
      <c r="AL40" s="48">
        <f>2*ATAN(AM40)</f>
        <v>1.4828674673120017</v>
      </c>
      <c r="AM40" s="48">
        <f>SQRT((1+$AB$7)/(1-$AB$7))*TAN(AN40/2)</f>
        <v>0.915722065392788</v>
      </c>
      <c r="AN40" s="54">
        <f>$AU40+$AB$7*SIN(AO40)</f>
        <v>7.4300019900700907</v>
      </c>
      <c r="AO40" s="54">
        <f>$AU40+$AB$7*SIN(AP40)</f>
        <v>7.4299993981448349</v>
      </c>
      <c r="AP40" s="54">
        <f>$AU40+$AB$7*SIN(AQ40)</f>
        <v>7.4299806308910448</v>
      </c>
      <c r="AQ40" s="54">
        <f>$AU40+$AB$7*SIN(AR40)</f>
        <v>7.4298447668282002</v>
      </c>
      <c r="AR40" s="54">
        <f>$AU40+$AB$7*SIN(AS40)</f>
        <v>7.428862406005484</v>
      </c>
      <c r="AS40" s="54">
        <f>$AU40+$AB$7*SIN(AT40)</f>
        <v>7.4218218711167712</v>
      </c>
      <c r="AT40" s="54">
        <f>$AU40+$AB$7*SIN(AU40)</f>
        <v>7.3741892761332508</v>
      </c>
      <c r="AU40" s="54">
        <f>RADIANS($AB$9)+$AB$18*(F40-AB$15)</f>
        <v>7.1240226725994109</v>
      </c>
      <c r="AW40" s="48">
        <v>-5500</v>
      </c>
      <c r="AX40" s="48">
        <f t="shared" si="13"/>
        <v>-2.0616306713852062E-2</v>
      </c>
      <c r="AY40" s="48">
        <f t="shared" si="14"/>
        <v>-1.5166953675908854E-2</v>
      </c>
      <c r="AZ40" s="48">
        <f t="shared" si="15"/>
        <v>-5.4493530379432073E-3</v>
      </c>
      <c r="BA40" s="48">
        <f t="shared" si="16"/>
        <v>0.67157699430224371</v>
      </c>
      <c r="BB40" s="48">
        <f t="shared" si="17"/>
        <v>-0.56711309598900606</v>
      </c>
      <c r="BC40" s="48">
        <f t="shared" si="18"/>
        <v>2.932953338226425</v>
      </c>
      <c r="BD40" s="48">
        <f t="shared" si="19"/>
        <v>9.5511225524539487</v>
      </c>
      <c r="BE40" s="48">
        <f t="shared" si="12"/>
        <v>9.1300042664803911</v>
      </c>
      <c r="BF40" s="48">
        <f t="shared" si="12"/>
        <v>9.1298645455219862</v>
      </c>
      <c r="BG40" s="48">
        <f t="shared" si="12"/>
        <v>9.1302995000546616</v>
      </c>
      <c r="BH40" s="48">
        <f t="shared" si="12"/>
        <v>9.1289452875003168</v>
      </c>
      <c r="BI40" s="48">
        <f t="shared" si="12"/>
        <v>9.1331597456772027</v>
      </c>
      <c r="BJ40" s="48">
        <f t="shared" si="12"/>
        <v>9.1200259572989246</v>
      </c>
      <c r="BK40" s="48">
        <f t="shared" si="12"/>
        <v>9.1607889895433221</v>
      </c>
      <c r="BL40" s="48">
        <f t="shared" si="20"/>
        <v>9.0324297858021598</v>
      </c>
    </row>
    <row r="41" spans="1:64" ht="12.95" customHeight="1" x14ac:dyDescent="0.2">
      <c r="A41" s="98" t="s">
        <v>1285</v>
      </c>
      <c r="B41" s="99" t="s">
        <v>1142</v>
      </c>
      <c r="C41" s="98">
        <v>31701.536</v>
      </c>
      <c r="D41" s="98" t="s">
        <v>1190</v>
      </c>
      <c r="E41" s="4">
        <f>+(C41-C$7)/C$8</f>
        <v>-8057.0179192841333</v>
      </c>
      <c r="F41" s="48">
        <f>ROUND(2*E41,0)/2</f>
        <v>-8057</v>
      </c>
      <c r="G41" s="48">
        <f>+C41-(C$7+F41*C$8)</f>
        <v>-2.4493399996572407E-2</v>
      </c>
      <c r="I41" s="48">
        <f>G41</f>
        <v>-2.4493399996572407E-2</v>
      </c>
      <c r="Q41" s="100">
        <f>+C41-15018.5</f>
        <v>16683.036</v>
      </c>
      <c r="S41" s="53">
        <f>S$14</f>
        <v>0.1</v>
      </c>
      <c r="Z41" s="48">
        <f>F41</f>
        <v>-8057</v>
      </c>
      <c r="AA41" s="54">
        <f>AB$3+AB$4*Z41+AB$5*Z41^2+AH41</f>
        <v>-1.5510633505210016E-2</v>
      </c>
      <c r="AB41" s="54">
        <f>IF(S41&lt;&gt;0,G41-AH41, -9999)</f>
        <v>-1.6812802880571735E-2</v>
      </c>
      <c r="AC41" s="54">
        <f>+G41-P41</f>
        <v>-2.4493399996572407E-2</v>
      </c>
      <c r="AD41" s="54">
        <f>IF(S41&lt;&gt;0,G41-AA41, -9999)</f>
        <v>-8.9827664913623914E-3</v>
      </c>
      <c r="AE41" s="54">
        <f>+(G41-AA41)^2*S41</f>
        <v>8.0690093838343012E-6</v>
      </c>
      <c r="AF41" s="48">
        <f>IF(S41&lt;&gt;0,G41-P41, -9999)</f>
        <v>-2.4493399996572407E-2</v>
      </c>
      <c r="AG41" s="3"/>
      <c r="AH41" s="48">
        <f>$AB$6*($AB$11/AI41*AJ41+$AB$12)</f>
        <v>-7.6805971160006717E-3</v>
      </c>
      <c r="AI41" s="48">
        <f>1+$AB$7*COS(AL41)</f>
        <v>0.88368773286120494</v>
      </c>
      <c r="AJ41" s="48">
        <f>SIN(AL41+RADIANS($AB$9))</f>
        <v>-0.99917803944281303</v>
      </c>
      <c r="AK41" s="48">
        <f>$AB$7*SIN(AL41)</f>
        <v>0.3149096401838668</v>
      </c>
      <c r="AL41" s="48">
        <f>2*ATAN(AM41)</f>
        <v>1.9246054889448572</v>
      </c>
      <c r="AM41" s="48">
        <f>SQRT((1+$AB$7)/(1-$AB$7))*TAN(AN41/2)</f>
        <v>1.4353814215857461</v>
      </c>
      <c r="AN41" s="54">
        <f>$AU41+$AB$7*SIN(AO41)</f>
        <v>7.8661698997163674</v>
      </c>
      <c r="AO41" s="54">
        <f>$AU41+$AB$7*SIN(AP41)</f>
        <v>7.8661698997163736</v>
      </c>
      <c r="AP41" s="54">
        <f>$AU41+$AB$7*SIN(AQ41)</f>
        <v>7.8661698997149694</v>
      </c>
      <c r="AQ41" s="54">
        <f>$AU41+$AB$7*SIN(AR41)</f>
        <v>7.8661699000581207</v>
      </c>
      <c r="AR41" s="54">
        <f>$AU41+$AB$7*SIN(AS41)</f>
        <v>7.8661698161892533</v>
      </c>
      <c r="AS41" s="54">
        <f>$AU41+$AB$7*SIN(AT41)</f>
        <v>7.8661902972485374</v>
      </c>
      <c r="AT41" s="54">
        <f>$AU41+$AB$7*SIN(AU41)</f>
        <v>7.84878251763904</v>
      </c>
      <c r="AU41" s="54">
        <f>RADIANS($AB$9)+$AB$18*(F41-AB$15)</f>
        <v>7.5304916545434857</v>
      </c>
      <c r="AW41" s="48">
        <v>-5250</v>
      </c>
      <c r="AX41" s="48">
        <f t="shared" si="13"/>
        <v>-2.017006404344163E-2</v>
      </c>
      <c r="AY41" s="48">
        <f t="shared" si="14"/>
        <v>-1.5453622061535388E-2</v>
      </c>
      <c r="AZ41" s="48">
        <f t="shared" si="15"/>
        <v>-4.7164419819062412E-3</v>
      </c>
      <c r="BA41" s="48">
        <f t="shared" si="16"/>
        <v>0.66712820427217212</v>
      </c>
      <c r="BB41" s="48">
        <f t="shared" si="17"/>
        <v>-0.50063054286316555</v>
      </c>
      <c r="BC41" s="48">
        <f t="shared" si="18"/>
        <v>3.0116228736007074</v>
      </c>
      <c r="BD41" s="48">
        <f t="shared" si="19"/>
        <v>15.366524817846525</v>
      </c>
      <c r="BE41" s="48">
        <f t="shared" si="12"/>
        <v>9.2407431215508673</v>
      </c>
      <c r="BF41" s="48">
        <f t="shared" si="12"/>
        <v>9.240638051070091</v>
      </c>
      <c r="BG41" s="48">
        <f t="shared" si="12"/>
        <v>9.240956410199006</v>
      </c>
      <c r="BH41" s="48">
        <f t="shared" si="12"/>
        <v>9.239991737360576</v>
      </c>
      <c r="BI41" s="48">
        <f t="shared" si="12"/>
        <v>9.2429143004171177</v>
      </c>
      <c r="BJ41" s="48">
        <f t="shared" si="12"/>
        <v>9.2340551926721499</v>
      </c>
      <c r="BK41" s="48">
        <f t="shared" si="12"/>
        <v>9.2608660707262924</v>
      </c>
      <c r="BL41" s="48">
        <f t="shared" si="20"/>
        <v>9.1792755162732842</v>
      </c>
    </row>
    <row r="42" spans="1:64" ht="12.95" customHeight="1" x14ac:dyDescent="0.2">
      <c r="A42" s="98" t="s">
        <v>1285</v>
      </c>
      <c r="B42" s="99" t="s">
        <v>1142</v>
      </c>
      <c r="C42" s="98">
        <v>31712.481</v>
      </c>
      <c r="D42" s="98" t="s">
        <v>1190</v>
      </c>
      <c r="E42" s="4">
        <f>+(C42-C$7)/C$8</f>
        <v>-8049.0105962964517</v>
      </c>
      <c r="F42" s="48">
        <f>ROUND(2*E42,0)/2</f>
        <v>-8049</v>
      </c>
      <c r="G42" s="48">
        <f>+C42-(C$7+F42*C$8)</f>
        <v>-1.4483799997833557E-2</v>
      </c>
      <c r="I42" s="48">
        <f>G42</f>
        <v>-1.4483799997833557E-2</v>
      </c>
      <c r="Q42" s="100">
        <f>+C42-15018.5</f>
        <v>16693.981</v>
      </c>
      <c r="S42" s="53">
        <f>S$14</f>
        <v>0.1</v>
      </c>
      <c r="Z42" s="48">
        <f>F42</f>
        <v>-8049</v>
      </c>
      <c r="AA42" s="54">
        <f>AB$3+AB$4*Z42+AB$5*Z42^2+AH42</f>
        <v>-1.5561366252089835E-2</v>
      </c>
      <c r="AB42" s="54">
        <f>IF(S42&lt;&gt;0,G42-AH42, -9999)</f>
        <v>-6.7879395910395721E-3</v>
      </c>
      <c r="AC42" s="54">
        <f>+G42-P42</f>
        <v>-1.4483799997833557E-2</v>
      </c>
      <c r="AD42" s="54">
        <f>IF(S42&lt;&gt;0,G42-AA42, -9999)</f>
        <v>1.0775662542562778E-3</v>
      </c>
      <c r="AE42" s="54">
        <f>+(G42-AA42)^2*S42</f>
        <v>1.1611490323119051E-7</v>
      </c>
      <c r="AF42" s="48">
        <f>IF(S42&lt;&gt;0,G42-P42, -9999)</f>
        <v>-1.4483799997833557E-2</v>
      </c>
      <c r="AG42" s="3"/>
      <c r="AH42" s="48">
        <f>$AB$6*($AB$11/AI42*AJ42+$AB$12)</f>
        <v>-7.6958604067939853E-3</v>
      </c>
      <c r="AI42" s="48">
        <f>1+$AB$7*COS(AL42)</f>
        <v>0.88230844463679292</v>
      </c>
      <c r="AJ42" s="48">
        <f>SIN(AL42+RADIANS($AB$9))</f>
        <v>-0.99934613346078649</v>
      </c>
      <c r="AK42" s="48">
        <f>$AB$7*SIN(AL42)</f>
        <v>0.31439676010399353</v>
      </c>
      <c r="AL42" s="48">
        <f>2*ATAN(AM42)</f>
        <v>1.9289890007450707</v>
      </c>
      <c r="AM42" s="48">
        <f>SQRT((1+$AB$7)/(1-$AB$7))*TAN(AN42/2)</f>
        <v>1.4421100747749962</v>
      </c>
      <c r="AN42" s="54">
        <f>$AU42+$AB$7*SIN(AO42)</f>
        <v>7.8708461598638104</v>
      </c>
      <c r="AO42" s="54">
        <f>$AU42+$AB$7*SIN(AP42)</f>
        <v>7.8708461598638602</v>
      </c>
      <c r="AP42" s="54">
        <f>$AU42+$AB$7*SIN(AQ42)</f>
        <v>7.8708461598551374</v>
      </c>
      <c r="AQ42" s="54">
        <f>$AU42+$AB$7*SIN(AR42)</f>
        <v>7.8708461613959289</v>
      </c>
      <c r="AR42" s="54">
        <f>$AU42+$AB$7*SIN(AS42)</f>
        <v>7.8708458892271569</v>
      </c>
      <c r="AS42" s="54">
        <f>$AU42+$AB$7*SIN(AT42)</f>
        <v>7.8708938977771865</v>
      </c>
      <c r="AT42" s="54">
        <f>$AU42+$AB$7*SIN(AU42)</f>
        <v>7.8539795137170856</v>
      </c>
      <c r="AU42" s="54">
        <f>RADIANS($AB$9)+$AB$18*(F42-AB$15)</f>
        <v>7.535190717918562</v>
      </c>
      <c r="AW42" s="48">
        <v>-5000</v>
      </c>
      <c r="AX42" s="48">
        <f t="shared" si="13"/>
        <v>-1.9593534231422537E-2</v>
      </c>
      <c r="AY42" s="48">
        <f t="shared" si="14"/>
        <v>-1.5663577217412405E-2</v>
      </c>
      <c r="AZ42" s="48">
        <f t="shared" si="15"/>
        <v>-3.9299570140101294E-3</v>
      </c>
      <c r="BA42" s="48">
        <f t="shared" si="16"/>
        <v>0.6647524085183909</v>
      </c>
      <c r="BB42" s="48">
        <f t="shared" si="17"/>
        <v>-0.43177652702836755</v>
      </c>
      <c r="BC42" s="48">
        <f t="shared" si="18"/>
        <v>3.0894884554712454</v>
      </c>
      <c r="BD42" s="48">
        <f t="shared" si="19"/>
        <v>38.375938545278736</v>
      </c>
      <c r="BE42" s="48">
        <f t="shared" ref="BE42:BK51" si="21">$BL42+$AB$7*SIN(BF42)</f>
        <v>9.350911490352896</v>
      </c>
      <c r="BF42" s="48">
        <f t="shared" si="21"/>
        <v>9.3508649579913605</v>
      </c>
      <c r="BG42" s="48">
        <f t="shared" si="21"/>
        <v>9.3510039483869551</v>
      </c>
      <c r="BH42" s="48">
        <f t="shared" si="21"/>
        <v>9.3505887851095508</v>
      </c>
      <c r="BI42" s="48">
        <f t="shared" si="21"/>
        <v>9.3518288369986706</v>
      </c>
      <c r="BJ42" s="48">
        <f t="shared" si="21"/>
        <v>9.3481245828629174</v>
      </c>
      <c r="BK42" s="48">
        <f t="shared" si="21"/>
        <v>9.3591869195422195</v>
      </c>
      <c r="BL42" s="48">
        <f t="shared" si="20"/>
        <v>9.3261212467444103</v>
      </c>
    </row>
    <row r="43" spans="1:64" ht="12.95" customHeight="1" x14ac:dyDescent="0.2">
      <c r="A43" s="98" t="s">
        <v>1300</v>
      </c>
      <c r="B43" s="99" t="s">
        <v>1142</v>
      </c>
      <c r="C43" s="98">
        <v>32472.4575</v>
      </c>
      <c r="D43" s="98" t="s">
        <v>1190</v>
      </c>
      <c r="E43" s="4">
        <f>+(C43-C$7)/C$8</f>
        <v>-7493.014497753923</v>
      </c>
      <c r="F43" s="48">
        <f>ROUND(2*E43,0)/2</f>
        <v>-7493</v>
      </c>
      <c r="G43" s="48">
        <f>+C43-(C$7+F43*C$8)</f>
        <v>-1.9816599993646378E-2</v>
      </c>
      <c r="J43" s="48">
        <f>G43</f>
        <v>-1.9816599993646378E-2</v>
      </c>
      <c r="Q43" s="100">
        <f>+C43-15018.5</f>
        <v>17453.9575</v>
      </c>
      <c r="S43" s="53">
        <f>S$15</f>
        <v>1</v>
      </c>
      <c r="Z43" s="48">
        <f>F43</f>
        <v>-7493</v>
      </c>
      <c r="AA43" s="54">
        <f>AB$3+AB$4*Z43+AB$5*Z43^2+AH43</f>
        <v>-1.8456664474667366E-2</v>
      </c>
      <c r="AB43" s="54">
        <f>IF(S43&lt;&gt;0,G43-AH43, -9999)</f>
        <v>-1.1498120230784911E-2</v>
      </c>
      <c r="AC43" s="54">
        <f>+G43-P43</f>
        <v>-1.9816599993646378E-2</v>
      </c>
      <c r="AD43" s="54">
        <f>IF(S43&lt;&gt;0,G43-AA43, -9999)</f>
        <v>-1.3599355189790122E-3</v>
      </c>
      <c r="AE43" s="54">
        <f>+(G43-AA43)^2*S43</f>
        <v>1.8494246157807152E-6</v>
      </c>
      <c r="AF43" s="48">
        <f>IF(S43&lt;&gt;0,G43-P43, -9999)</f>
        <v>-1.9816599993646378E-2</v>
      </c>
      <c r="AG43" s="3"/>
      <c r="AH43" s="48">
        <f>$AB$6*($AB$11/AI43*AJ43+$AB$12)</f>
        <v>-8.3184797628614669E-3</v>
      </c>
      <c r="AI43" s="48">
        <f>1+$AB$7*COS(AL43)</f>
        <v>0.80120708712653887</v>
      </c>
      <c r="AJ43" s="48">
        <f>SIN(AL43+RADIANS($AB$9))</f>
        <v>-0.97148273187924383</v>
      </c>
      <c r="AK43" s="48">
        <f>$AB$7*SIN(AL43)</f>
        <v>0.27051433004368436</v>
      </c>
      <c r="AL43" s="48">
        <f>2*ATAN(AM43)</f>
        <v>2.2045438203720642</v>
      </c>
      <c r="AM43" s="48">
        <f>SQRT((1+$AB$7)/(1-$AB$7))*TAN(AN43/2)</f>
        <v>1.9758513075685367</v>
      </c>
      <c r="AN43" s="54">
        <f>$AU43+$AB$7*SIN(AO43)</f>
        <v>8.1798155183964294</v>
      </c>
      <c r="AO43" s="54">
        <f>$AU43+$AB$7*SIN(AP43)</f>
        <v>8.1798152317198003</v>
      </c>
      <c r="AP43" s="54">
        <f>$AU43+$AB$7*SIN(AQ43)</f>
        <v>8.1798178995077055</v>
      </c>
      <c r="AQ43" s="54">
        <f>$AU43+$AB$7*SIN(AR43)</f>
        <v>8.1797930724902201</v>
      </c>
      <c r="AR43" s="54">
        <f>$AU43+$AB$7*SIN(AS43)</f>
        <v>8.1800240476797761</v>
      </c>
      <c r="AS43" s="54">
        <f>$AU43+$AB$7*SIN(AT43)</f>
        <v>8.1778690623950681</v>
      </c>
      <c r="AT43" s="54">
        <f>$AU43+$AB$7*SIN(AU43)</f>
        <v>8.197468606041534</v>
      </c>
      <c r="AU43" s="54">
        <f>RADIANS($AB$9)+$AB$18*(F43-AB$15)</f>
        <v>7.8617756224863449</v>
      </c>
      <c r="AW43" s="48">
        <v>-4750</v>
      </c>
      <c r="AX43" s="48">
        <f t="shared" si="13"/>
        <v>-1.8894410529214572E-2</v>
      </c>
      <c r="AY43" s="48">
        <f t="shared" si="14"/>
        <v>-1.5796819143539913E-2</v>
      </c>
      <c r="AZ43" s="48">
        <f t="shared" si="15"/>
        <v>-3.0975913856746604E-3</v>
      </c>
      <c r="BA43" s="48">
        <f t="shared" si="16"/>
        <v>0.66440545913488791</v>
      </c>
      <c r="BB43" s="48">
        <f t="shared" si="17"/>
        <v>-0.360604378605062</v>
      </c>
      <c r="BC43" s="48">
        <f t="shared" si="18"/>
        <v>-3.1161512040808801</v>
      </c>
      <c r="BD43" s="48">
        <f t="shared" si="19"/>
        <v>-78.607632801872924</v>
      </c>
      <c r="BE43" s="48">
        <f t="shared" si="21"/>
        <v>9.4608517755279014</v>
      </c>
      <c r="BF43" s="48">
        <f t="shared" si="21"/>
        <v>9.4608748278827637</v>
      </c>
      <c r="BG43" s="48">
        <f t="shared" si="21"/>
        <v>9.4608061143458535</v>
      </c>
      <c r="BH43" s="48">
        <f t="shared" si="21"/>
        <v>9.4610109334107104</v>
      </c>
      <c r="BI43" s="48">
        <f t="shared" si="21"/>
        <v>9.4604004198923004</v>
      </c>
      <c r="BJ43" s="48">
        <f t="shared" si="21"/>
        <v>9.4622202454585818</v>
      </c>
      <c r="BK43" s="48">
        <f t="shared" si="21"/>
        <v>9.4567960315009199</v>
      </c>
      <c r="BL43" s="48">
        <f t="shared" si="20"/>
        <v>9.4729669772155365</v>
      </c>
    </row>
    <row r="44" spans="1:64" ht="12.95" customHeight="1" x14ac:dyDescent="0.2">
      <c r="A44" s="98" t="s">
        <v>1305</v>
      </c>
      <c r="B44" s="99" t="s">
        <v>1142</v>
      </c>
      <c r="C44" s="98">
        <v>32673.392</v>
      </c>
      <c r="D44" s="98" t="s">
        <v>1190</v>
      </c>
      <c r="E44" s="4">
        <f>+(C44-C$7)/C$8</f>
        <v>-7346.0115337641237</v>
      </c>
      <c r="F44" s="48">
        <f>ROUND(2*E44,0)/2</f>
        <v>-7346</v>
      </c>
      <c r="G44" s="48">
        <f>+C44-(C$7+F44*C$8)</f>
        <v>-1.5765199997986201E-2</v>
      </c>
      <c r="I44" s="48">
        <f>G44</f>
        <v>-1.5765199997986201E-2</v>
      </c>
      <c r="Q44" s="100">
        <f>+C44-15018.5</f>
        <v>17654.892</v>
      </c>
      <c r="S44" s="53">
        <f>S$14</f>
        <v>0.1</v>
      </c>
      <c r="Z44" s="48">
        <f>F44</f>
        <v>-7346</v>
      </c>
      <c r="AA44" s="54">
        <f>AB$3+AB$4*Z44+AB$5*Z44^2+AH44</f>
        <v>-1.9027338995989643E-2</v>
      </c>
      <c r="AB44" s="54">
        <f>IF(S44&lt;&gt;0,G44-AH44, -9999)</f>
        <v>-7.4134948707710868E-3</v>
      </c>
      <c r="AC44" s="54">
        <f>+G44-P44</f>
        <v>-1.5765199997986201E-2</v>
      </c>
      <c r="AD44" s="54">
        <f>IF(S44&lt;&gt;0,G44-AA44, -9999)</f>
        <v>3.2621389980034415E-3</v>
      </c>
      <c r="AE44" s="54">
        <f>+(G44-AA44)^2*S44</f>
        <v>1.0641550842294898E-6</v>
      </c>
      <c r="AF44" s="48">
        <f>IF(S44&lt;&gt;0,G44-P44, -9999)</f>
        <v>-1.5765199997986201E-2</v>
      </c>
      <c r="AG44" s="3"/>
      <c r="AH44" s="48">
        <f>$AB$6*($AB$11/AI44*AJ44+$AB$12)</f>
        <v>-8.3517051272151144E-3</v>
      </c>
      <c r="AI44" s="48">
        <f>1+$AB$7*COS(AL44)</f>
        <v>0.7840848277418262</v>
      </c>
      <c r="AJ44" s="48">
        <f>SIN(AL44+RADIANS($AB$9))</f>
        <v>-0.95406367420649774</v>
      </c>
      <c r="AK44" s="48">
        <f>$AB$7*SIN(AL44)</f>
        <v>0.25705498119356102</v>
      </c>
      <c r="AL44" s="48">
        <f>2*ATAN(AM44)</f>
        <v>2.2694310343893322</v>
      </c>
      <c r="AM44" s="48">
        <f>SQRT((1+$AB$7)/(1-$AB$7))*TAN(AN44/2)</f>
        <v>2.1459158253081574</v>
      </c>
      <c r="AN44" s="54">
        <f>$AU44+$AB$7*SIN(AO44)</f>
        <v>8.2569365301478186</v>
      </c>
      <c r="AO44" s="54">
        <f>$AU44+$AB$7*SIN(AP44)</f>
        <v>8.2569353641797942</v>
      </c>
      <c r="AP44" s="54">
        <f>$AU44+$AB$7*SIN(AQ44)</f>
        <v>8.2569442212201558</v>
      </c>
      <c r="AQ44" s="54">
        <f>$AU44+$AB$7*SIN(AR44)</f>
        <v>8.256876935892441</v>
      </c>
      <c r="AR44" s="54">
        <f>$AU44+$AB$7*SIN(AS44)</f>
        <v>8.2573878244863259</v>
      </c>
      <c r="AS44" s="54">
        <f>$AU44+$AB$7*SIN(AT44)</f>
        <v>8.253493258478505</v>
      </c>
      <c r="AT44" s="54">
        <f>$AU44+$AB$7*SIN(AU44)</f>
        <v>8.2823376551321797</v>
      </c>
      <c r="AU44" s="54">
        <f>RADIANS($AB$9)+$AB$18*(F44-AB$15)</f>
        <v>7.9481209120033682</v>
      </c>
      <c r="AW44" s="48">
        <v>-4500</v>
      </c>
      <c r="AX44" s="48">
        <f t="shared" si="13"/>
        <v>-1.8080274946660639E-2</v>
      </c>
      <c r="AY44" s="48">
        <f t="shared" si="14"/>
        <v>-1.5853347839917903E-2</v>
      </c>
      <c r="AZ44" s="48">
        <f t="shared" si="15"/>
        <v>-2.2269271067427371E-3</v>
      </c>
      <c r="BA44" s="48">
        <f t="shared" si="16"/>
        <v>0.66608092824811416</v>
      </c>
      <c r="BB44" s="48">
        <f t="shared" si="17"/>
        <v>-0.28711540764889565</v>
      </c>
      <c r="BC44" s="48">
        <f t="shared" si="18"/>
        <v>-3.0384495058778773</v>
      </c>
      <c r="BD44" s="48">
        <f t="shared" si="19"/>
        <v>-19.373333517981553</v>
      </c>
      <c r="BE44" s="48">
        <f t="shared" si="21"/>
        <v>9.5709033873374736</v>
      </c>
      <c r="BF44" s="48">
        <f t="shared" si="21"/>
        <v>9.5709905191702251</v>
      </c>
      <c r="BG44" s="48">
        <f t="shared" si="21"/>
        <v>9.5707281747429942</v>
      </c>
      <c r="BH44" s="48">
        <f t="shared" si="21"/>
        <v>9.5715180958495409</v>
      </c>
      <c r="BI44" s="48">
        <f t="shared" si="21"/>
        <v>9.5691399143938298</v>
      </c>
      <c r="BJ44" s="48">
        <f t="shared" si="21"/>
        <v>9.576302348540219</v>
      </c>
      <c r="BK44" s="48">
        <f t="shared" si="21"/>
        <v>9.5547532222104046</v>
      </c>
      <c r="BL44" s="48">
        <f t="shared" si="20"/>
        <v>9.6198127076866609</v>
      </c>
    </row>
    <row r="45" spans="1:64" ht="12.95" customHeight="1" x14ac:dyDescent="0.2">
      <c r="A45" s="98" t="s">
        <v>1305</v>
      </c>
      <c r="B45" s="99" t="s">
        <v>1142</v>
      </c>
      <c r="C45" s="98">
        <v>33001.421999999999</v>
      </c>
      <c r="D45" s="98" t="s">
        <v>1190</v>
      </c>
      <c r="E45" s="4">
        <f>+(C45-C$7)/C$8</f>
        <v>-7106.0259549930634</v>
      </c>
      <c r="F45" s="48">
        <f>ROUND(2*E45,0)/2</f>
        <v>-7106</v>
      </c>
      <c r="G45" s="48">
        <f>+C45-(C$7+F45*C$8)</f>
        <v>-3.5477199999149889E-2</v>
      </c>
      <c r="I45" s="48">
        <f>G45</f>
        <v>-3.5477199999149889E-2</v>
      </c>
      <c r="Q45" s="100">
        <f>+C45-15018.5</f>
        <v>17982.921999999999</v>
      </c>
      <c r="S45" s="53">
        <f>S$14</f>
        <v>0.1</v>
      </c>
      <c r="Z45" s="48">
        <f>F45</f>
        <v>-7106</v>
      </c>
      <c r="AA45" s="54">
        <f>AB$3+AB$4*Z45+AB$5*Z45^2+AH45</f>
        <v>-1.9798488029951593E-2</v>
      </c>
      <c r="AB45" s="54">
        <f>IF(S45&lt;&gt;0,G45-AH45, -9999)</f>
        <v>-2.7174812851117093E-2</v>
      </c>
      <c r="AC45" s="54">
        <f>+G45-P45</f>
        <v>-3.5477199999149889E-2</v>
      </c>
      <c r="AD45" s="54">
        <f>IF(S45&lt;&gt;0,G45-AA45, -9999)</f>
        <v>-1.5678711969198296E-2</v>
      </c>
      <c r="AE45" s="54">
        <f>+(G45-AA45)^2*S45</f>
        <v>2.4582200901308193E-5</v>
      </c>
      <c r="AF45" s="48">
        <f>IF(S45&lt;&gt;0,G45-P45, -9999)</f>
        <v>-3.5477199999149889E-2</v>
      </c>
      <c r="AG45" s="3"/>
      <c r="AH45" s="48">
        <f>$AB$6*($AB$11/AI45*AJ45+$AB$12)</f>
        <v>-8.3023871480327974E-3</v>
      </c>
      <c r="AI45" s="48">
        <f>1+$AB$7*COS(AL45)</f>
        <v>0.75941162620978986</v>
      </c>
      <c r="AJ45" s="48">
        <f>SIN(AL45+RADIANS($AB$9))</f>
        <v>-0.91923694202289508</v>
      </c>
      <c r="AK45" s="48">
        <f>$AB$7*SIN(AL45)</f>
        <v>0.23412359847883982</v>
      </c>
      <c r="AL45" s="48">
        <f>2*ATAN(AM45)</f>
        <v>2.3698119594884783</v>
      </c>
      <c r="AM45" s="48">
        <f>SQRT((1+$AB$7)/(1-$AB$7))*TAN(AN45/2)</f>
        <v>2.4614842646956623</v>
      </c>
      <c r="AN45" s="54">
        <f>$AU45+$AB$7*SIN(AO45)</f>
        <v>8.3794987502083611</v>
      </c>
      <c r="AO45" s="54">
        <f>$AU45+$AB$7*SIN(AP45)</f>
        <v>8.3794928933991741</v>
      </c>
      <c r="AP45" s="54">
        <f>$AU45+$AB$7*SIN(AQ45)</f>
        <v>8.3795276700019681</v>
      </c>
      <c r="AQ45" s="54">
        <f>$AU45+$AB$7*SIN(AR45)</f>
        <v>8.3793211426616345</v>
      </c>
      <c r="AR45" s="54">
        <f>$AU45+$AB$7*SIN(AS45)</f>
        <v>8.3805465673025807</v>
      </c>
      <c r="AS45" s="54">
        <f>$AU45+$AB$7*SIN(AT45)</f>
        <v>8.3732371887300747</v>
      </c>
      <c r="AT45" s="54">
        <f>$AU45+$AB$7*SIN(AU45)</f>
        <v>8.4155602776279093</v>
      </c>
      <c r="AU45" s="54">
        <f>RADIANS($AB$9)+$AB$18*(F45-AB$15)</f>
        <v>8.0890928132556486</v>
      </c>
      <c r="AW45" s="48">
        <v>-4250</v>
      </c>
      <c r="AX45" s="48">
        <f t="shared" si="13"/>
        <v>-1.7158753450957361E-2</v>
      </c>
      <c r="AY45" s="48">
        <f t="shared" si="14"/>
        <v>-1.5833163306546376E-2</v>
      </c>
      <c r="AZ45" s="48">
        <f t="shared" si="15"/>
        <v>-1.325590144410984E-3</v>
      </c>
      <c r="BA45" s="48">
        <f t="shared" si="16"/>
        <v>0.6698099021422933</v>
      </c>
      <c r="BB45" s="48">
        <f t="shared" si="17"/>
        <v>-0.21127229470262573</v>
      </c>
      <c r="BC45" s="48">
        <f t="shared" si="18"/>
        <v>-2.9601118708384599</v>
      </c>
      <c r="BD45" s="48">
        <f t="shared" si="19"/>
        <v>-10.990187180340815</v>
      </c>
      <c r="BE45" s="48">
        <f t="shared" si="21"/>
        <v>9.681407178194732</v>
      </c>
      <c r="BF45" s="48">
        <f t="shared" si="21"/>
        <v>9.6815381879667193</v>
      </c>
      <c r="BG45" s="48">
        <f t="shared" si="21"/>
        <v>9.6811347275146584</v>
      </c>
      <c r="BH45" s="48">
        <f t="shared" si="21"/>
        <v>9.6823773697824453</v>
      </c>
      <c r="BI45" s="48">
        <f t="shared" si="21"/>
        <v>9.6785513740513789</v>
      </c>
      <c r="BJ45" s="48">
        <f t="shared" si="21"/>
        <v>9.6903437408223478</v>
      </c>
      <c r="BK45" s="48">
        <f t="shared" si="21"/>
        <v>9.6541108149019905</v>
      </c>
      <c r="BL45" s="48">
        <f t="shared" si="20"/>
        <v>9.766658438157787</v>
      </c>
    </row>
    <row r="46" spans="1:64" ht="12.95" customHeight="1" x14ac:dyDescent="0.2">
      <c r="A46" s="98" t="s">
        <v>1312</v>
      </c>
      <c r="B46" s="99" t="s">
        <v>1142</v>
      </c>
      <c r="C46" s="98">
        <v>33053.381999999998</v>
      </c>
      <c r="D46" s="98" t="s">
        <v>1190</v>
      </c>
      <c r="E46" s="4">
        <f>+(C46-C$7)/C$8</f>
        <v>-7068.012204199099</v>
      </c>
      <c r="F46" s="48">
        <f>ROUND(2*E46,0)/2</f>
        <v>-7068</v>
      </c>
      <c r="G46" s="48">
        <f>+C46-(C$7+F46*C$8)</f>
        <v>-1.6681599998264574E-2</v>
      </c>
      <c r="I46" s="48">
        <f>G46</f>
        <v>-1.6681599998264574E-2</v>
      </c>
      <c r="Q46" s="100">
        <f>+C46-15018.5</f>
        <v>18034.881999999998</v>
      </c>
      <c r="S46" s="53">
        <f>S$14</f>
        <v>0.1</v>
      </c>
      <c r="Z46" s="48">
        <f>F46</f>
        <v>-7068</v>
      </c>
      <c r="AA46" s="54">
        <f>AB$3+AB$4*Z46+AB$5*Z46^2+AH46</f>
        <v>-1.9903008321245537E-2</v>
      </c>
      <c r="AB46" s="54">
        <f>IF(S46&lt;&gt;0,G46-AH46, -9999)</f>
        <v>-8.3981166475464129E-3</v>
      </c>
      <c r="AC46" s="54">
        <f>+G46-P46</f>
        <v>-1.6681599998264574E-2</v>
      </c>
      <c r="AD46" s="54">
        <f>IF(S46&lt;&gt;0,G46-AA46, -9999)</f>
        <v>3.2214083229809634E-3</v>
      </c>
      <c r="AE46" s="54">
        <f>+(G46-AA46)^2*S46</f>
        <v>1.0377471583371024E-6</v>
      </c>
      <c r="AF46" s="48">
        <f>IF(S46&lt;&gt;0,G46-P46, -9999)</f>
        <v>-1.6681599998264574E-2</v>
      </c>
      <c r="AG46" s="3"/>
      <c r="AH46" s="48">
        <f>$AB$6*($AB$11/AI46*AJ46+$AB$12)</f>
        <v>-8.2834833507181606E-3</v>
      </c>
      <c r="AI46" s="48">
        <f>1+$AB$7*COS(AL46)</f>
        <v>0.75585118376476701</v>
      </c>
      <c r="AJ46" s="48">
        <f>SIN(AL46+RADIANS($AB$9))</f>
        <v>-0.91309413582710375</v>
      </c>
      <c r="AK46" s="48">
        <f>$AB$7*SIN(AL46)</f>
        <v>0.23040829086348713</v>
      </c>
      <c r="AL46" s="48">
        <f>2*ATAN(AM46)</f>
        <v>2.3851408219791295</v>
      </c>
      <c r="AM46" s="48">
        <f>SQRT((1+$AB$7)/(1-$AB$7))*TAN(AN46/2)</f>
        <v>2.5166281730641575</v>
      </c>
      <c r="AN46" s="54">
        <f>$AU46+$AB$7*SIN(AO46)</f>
        <v>8.3985573743937643</v>
      </c>
      <c r="AO46" s="54">
        <f>$AU46+$AB$7*SIN(AP46)</f>
        <v>8.3985501903037125</v>
      </c>
      <c r="AP46" s="54">
        <f>$AU46+$AB$7*SIN(AQ46)</f>
        <v>8.3985914979620926</v>
      </c>
      <c r="AQ46" s="54">
        <f>$AU46+$AB$7*SIN(AR46)</f>
        <v>8.3983539453821567</v>
      </c>
      <c r="AR46" s="54">
        <f>$AU46+$AB$7*SIN(AS46)</f>
        <v>8.3997187955362147</v>
      </c>
      <c r="AS46" s="54">
        <f>$AU46+$AB$7*SIN(AT46)</f>
        <v>8.3918346485385875</v>
      </c>
      <c r="AT46" s="54">
        <f>$AU46+$AB$7*SIN(AU46)</f>
        <v>8.4360541315081221</v>
      </c>
      <c r="AU46" s="54">
        <f>RADIANS($AB$9)+$AB$18*(F46-AB$15)</f>
        <v>8.1114133642872588</v>
      </c>
      <c r="AW46" s="48">
        <v>-4000</v>
      </c>
      <c r="AX46" s="48">
        <f t="shared" si="13"/>
        <v>-1.6137680557947461E-2</v>
      </c>
      <c r="AY46" s="48">
        <f t="shared" si="14"/>
        <v>-1.5736265543425335E-2</v>
      </c>
      <c r="AZ46" s="48">
        <f t="shared" si="15"/>
        <v>-4.0141501452212663E-4</v>
      </c>
      <c r="BA46" s="48">
        <f t="shared" si="16"/>
        <v>0.67566198654909093</v>
      </c>
      <c r="BB46" s="48">
        <f t="shared" si="17"/>
        <v>-0.13301139858023545</v>
      </c>
      <c r="BC46" s="48">
        <f t="shared" si="18"/>
        <v>-2.8806421780150333</v>
      </c>
      <c r="BD46" s="48">
        <f t="shared" si="19"/>
        <v>-7.6207483527359114</v>
      </c>
      <c r="BE46" s="48">
        <f t="shared" si="21"/>
        <v>9.7927102080860671</v>
      </c>
      <c r="BF46" s="48">
        <f t="shared" si="21"/>
        <v>9.7928568919336776</v>
      </c>
      <c r="BG46" s="48">
        <f t="shared" si="21"/>
        <v>9.7923886217106411</v>
      </c>
      <c r="BH46" s="48">
        <f t="shared" si="21"/>
        <v>9.7938838132529682</v>
      </c>
      <c r="BI46" s="48">
        <f t="shared" si="21"/>
        <v>9.7891126575270953</v>
      </c>
      <c r="BJ46" s="48">
        <f t="shared" si="21"/>
        <v>9.8043684749738738</v>
      </c>
      <c r="BK46" s="48">
        <f t="shared" si="21"/>
        <v>9.7558909892284351</v>
      </c>
      <c r="BL46" s="48">
        <f t="shared" si="20"/>
        <v>9.9135041686289131</v>
      </c>
    </row>
    <row r="47" spans="1:64" ht="12.95" customHeight="1" x14ac:dyDescent="0.2">
      <c r="A47" s="98" t="s">
        <v>1312</v>
      </c>
      <c r="B47" s="99" t="s">
        <v>1142</v>
      </c>
      <c r="C47" s="98">
        <v>33068.417000000001</v>
      </c>
      <c r="D47" s="98" t="s">
        <v>1190</v>
      </c>
      <c r="E47" s="4">
        <f>+(C47-C$7)/C$8</f>
        <v>-7057.0126517897961</v>
      </c>
      <c r="F47" s="48">
        <f>ROUND(2*E47,0)/2</f>
        <v>-7057</v>
      </c>
      <c r="G47" s="48">
        <f>+C47-(C$7+F47*C$8)</f>
        <v>-1.7293399992922787E-2</v>
      </c>
      <c r="I47" s="48">
        <f>G47</f>
        <v>-1.7293399992922787E-2</v>
      </c>
      <c r="Q47" s="100">
        <f>+C47-15018.5</f>
        <v>18049.917000000001</v>
      </c>
      <c r="S47" s="53">
        <f>S$14</f>
        <v>0.1</v>
      </c>
      <c r="Z47" s="48">
        <f>F47</f>
        <v>-7057</v>
      </c>
      <c r="AA47" s="54">
        <f>AB$3+AB$4*Z47+AB$5*Z47^2+AH47</f>
        <v>-1.9932390074512248E-2</v>
      </c>
      <c r="AB47" s="54">
        <f>IF(S47&lt;&gt;0,G47-AH47, -9999)</f>
        <v>-9.0159321271410867E-3</v>
      </c>
      <c r="AC47" s="54">
        <f>+G47-P47</f>
        <v>-1.7293399992922787E-2</v>
      </c>
      <c r="AD47" s="54">
        <f>IF(S47&lt;&gt;0,G47-AA47, -9999)</f>
        <v>2.6389900815894617E-3</v>
      </c>
      <c r="AE47" s="54">
        <f>+(G47-AA47)^2*S47</f>
        <v>6.9642686507275542E-7</v>
      </c>
      <c r="AF47" s="48">
        <f>IF(S47&lt;&gt;0,G47-P47, -9999)</f>
        <v>-1.7293399992922787E-2</v>
      </c>
      <c r="AG47" s="3"/>
      <c r="AH47" s="48">
        <f>$AB$6*($AB$11/AI47*AJ47+$AB$12)</f>
        <v>-8.2774678657817E-3</v>
      </c>
      <c r="AI47" s="48">
        <f>1+$AB$7*COS(AL47)</f>
        <v>0.75483731586825353</v>
      </c>
      <c r="AJ47" s="48">
        <f>SIN(AL47+RADIANS($AB$9))</f>
        <v>-0.91128683052114168</v>
      </c>
      <c r="AK47" s="48">
        <f>$AB$7*SIN(AL47)</f>
        <v>0.22932920284389519</v>
      </c>
      <c r="AL47" s="48">
        <f>2*ATAN(AM47)</f>
        <v>2.3895514531187225</v>
      </c>
      <c r="AM47" s="48">
        <f>SQRT((1+$AB$7)/(1-$AB$7))*TAN(AN47/2)</f>
        <v>2.5328909567026336</v>
      </c>
      <c r="AN47" s="54">
        <f>$AU47+$AB$7*SIN(AO47)</f>
        <v>8.4040577477776282</v>
      </c>
      <c r="AO47" s="54">
        <f>$AU47+$AB$7*SIN(AP47)</f>
        <v>8.4040501419551301</v>
      </c>
      <c r="AP47" s="54">
        <f>$AU47+$AB$7*SIN(AQ47)</f>
        <v>8.4040934815623238</v>
      </c>
      <c r="AQ47" s="54">
        <f>$AU47+$AB$7*SIN(AR47)</f>
        <v>8.403846482171641</v>
      </c>
      <c r="AR47" s="54">
        <f>$AU47+$AB$7*SIN(AS47)</f>
        <v>8.4052528420435877</v>
      </c>
      <c r="AS47" s="54">
        <f>$AU47+$AB$7*SIN(AT47)</f>
        <v>8.3972017016108893</v>
      </c>
      <c r="AT47" s="54">
        <f>$AU47+$AB$7*SIN(AU47)</f>
        <v>8.4419563359561671</v>
      </c>
      <c r="AU47" s="54">
        <f>RADIANS($AB$9)+$AB$18*(F47-AB$15)</f>
        <v>8.1178745764279885</v>
      </c>
      <c r="AW47" s="48">
        <v>-3750</v>
      </c>
      <c r="AX47" s="48">
        <f t="shared" si="13"/>
        <v>-1.502527028384102E-2</v>
      </c>
      <c r="AY47" s="48">
        <f t="shared" si="14"/>
        <v>-1.5562654550554778E-2</v>
      </c>
      <c r="AZ47" s="48">
        <f t="shared" si="15"/>
        <v>5.3738426671375765E-4</v>
      </c>
      <c r="BA47" s="48">
        <f t="shared" si="16"/>
        <v>0.68374763419590678</v>
      </c>
      <c r="BB47" s="48">
        <f t="shared" si="17"/>
        <v>-5.2254960944824715E-2</v>
      </c>
      <c r="BC47" s="48">
        <f t="shared" si="18"/>
        <v>-2.7995141879184149</v>
      </c>
      <c r="BD47" s="48">
        <f t="shared" si="19"/>
        <v>-5.7894872371575046</v>
      </c>
      <c r="BE47" s="48">
        <f t="shared" si="21"/>
        <v>9.905171716645464</v>
      </c>
      <c r="BF47" s="48">
        <f t="shared" si="21"/>
        <v>9.9053067853452337</v>
      </c>
      <c r="BG47" s="48">
        <f t="shared" si="21"/>
        <v>9.9048531086844065</v>
      </c>
      <c r="BH47" s="48">
        <f t="shared" si="21"/>
        <v>9.906377369873768</v>
      </c>
      <c r="BI47" s="48">
        <f t="shared" si="21"/>
        <v>9.9012609432975687</v>
      </c>
      <c r="BJ47" s="48">
        <f t="shared" si="21"/>
        <v>9.9184897510025376</v>
      </c>
      <c r="BK47" s="48">
        <f t="shared" si="21"/>
        <v>9.8610637789010021</v>
      </c>
      <c r="BL47" s="48">
        <f t="shared" si="20"/>
        <v>10.060349899100038</v>
      </c>
    </row>
    <row r="48" spans="1:64" ht="12.95" customHeight="1" x14ac:dyDescent="0.2">
      <c r="A48" s="98" t="s">
        <v>1319</v>
      </c>
      <c r="B48" s="99" t="s">
        <v>1142</v>
      </c>
      <c r="C48" s="98">
        <v>33150.410000000003</v>
      </c>
      <c r="D48" s="98" t="s">
        <v>1190</v>
      </c>
      <c r="E48" s="4">
        <f>+(C48-C$7)/C$8</f>
        <v>-6997.0268652453451</v>
      </c>
      <c r="F48" s="48">
        <f>ROUND(2*E48,0)/2</f>
        <v>-6997</v>
      </c>
      <c r="G48" s="48">
        <f>+C48-(C$7+F48*C$8)</f>
        <v>-3.6721399992529768E-2</v>
      </c>
      <c r="I48" s="48">
        <f>G48</f>
        <v>-3.6721399992529768E-2</v>
      </c>
      <c r="Q48" s="100">
        <f>+C48-15018.5</f>
        <v>18131.910000000003</v>
      </c>
      <c r="S48" s="53">
        <f>S$14</f>
        <v>0.1</v>
      </c>
      <c r="Z48" s="48">
        <f>F48</f>
        <v>-6997</v>
      </c>
      <c r="AA48" s="54">
        <f>AB$3+AB$4*Z48+AB$5*Z48^2+AH48</f>
        <v>-2.008581114740389E-2</v>
      </c>
      <c r="AB48" s="54">
        <f>IF(S48&lt;&gt;0,G48-AH48, -9999)</f>
        <v>-2.8480972511731151E-2</v>
      </c>
      <c r="AC48" s="54">
        <f>+G48-P48</f>
        <v>-3.6721399992529768E-2</v>
      </c>
      <c r="AD48" s="54">
        <f>IF(S48&lt;&gt;0,G48-AA48, -9999)</f>
        <v>-1.6635588845125879E-2</v>
      </c>
      <c r="AE48" s="54">
        <f>+(G48-AA48)^2*S48</f>
        <v>2.7674281622407658E-5</v>
      </c>
      <c r="AF48" s="48">
        <f>IF(S48&lt;&gt;0,G48-P48, -9999)</f>
        <v>-3.6721399992529768E-2</v>
      </c>
      <c r="AG48" s="3"/>
      <c r="AH48" s="48">
        <f>$AB$6*($AB$11/AI48*AJ48+$AB$12)</f>
        <v>-8.2404274807986195E-3</v>
      </c>
      <c r="AI48" s="48">
        <f>1+$AB$7*COS(AL48)</f>
        <v>0.74943734701860532</v>
      </c>
      <c r="AJ48" s="48">
        <f>SIN(AL48+RADIANS($AB$9))</f>
        <v>-0.90120645107146291</v>
      </c>
      <c r="AK48" s="48">
        <f>$AB$7*SIN(AL48)</f>
        <v>0.22341661061484233</v>
      </c>
      <c r="AL48" s="48">
        <f>2*ATAN(AM48)</f>
        <v>2.4134046292271512</v>
      </c>
      <c r="AM48" s="48">
        <f>SQRT((1+$AB$7)/(1-$AB$7))*TAN(AN48/2)</f>
        <v>2.6240924129471437</v>
      </c>
      <c r="AN48" s="54">
        <f>$AU48+$AB$7*SIN(AO48)</f>
        <v>8.4339317760972428</v>
      </c>
      <c r="AO48" s="54">
        <f>$AU48+$AB$7*SIN(AP48)</f>
        <v>8.4339215521681261</v>
      </c>
      <c r="AP48" s="54">
        <f>$AU48+$AB$7*SIN(AQ48)</f>
        <v>8.4339771277801905</v>
      </c>
      <c r="AQ48" s="54">
        <f>$AU48+$AB$7*SIN(AR48)</f>
        <v>8.4336749709447201</v>
      </c>
      <c r="AR48" s="54">
        <f>$AU48+$AB$7*SIN(AS48)</f>
        <v>8.4353160784616712</v>
      </c>
      <c r="AS48" s="54">
        <f>$AU48+$AB$7*SIN(AT48)</f>
        <v>8.4263525922548368</v>
      </c>
      <c r="AT48" s="54">
        <f>$AU48+$AB$7*SIN(AU48)</f>
        <v>8.4739126523078809</v>
      </c>
      <c r="AU48" s="54">
        <f>RADIANS($AB$9)+$AB$18*(F48-AB$15)</f>
        <v>8.1531175517410581</v>
      </c>
      <c r="AW48" s="48">
        <v>-3500</v>
      </c>
      <c r="AX48" s="48">
        <f t="shared" si="13"/>
        <v>-1.3830296141418846E-2</v>
      </c>
      <c r="AY48" s="48">
        <f t="shared" si="14"/>
        <v>-1.5312330327934708E-2</v>
      </c>
      <c r="AZ48" s="48">
        <f t="shared" si="15"/>
        <v>1.4820341865158615E-3</v>
      </c>
      <c r="BA48" s="48">
        <f t="shared" si="16"/>
        <v>0.69422199047370936</v>
      </c>
      <c r="BB48" s="48">
        <f t="shared" si="17"/>
        <v>3.1075282702253664E-2</v>
      </c>
      <c r="BC48" s="48">
        <f t="shared" si="18"/>
        <v>-2.7161551303331799</v>
      </c>
      <c r="BD48" s="48">
        <f t="shared" si="19"/>
        <v>-4.6299217100069932</v>
      </c>
      <c r="BE48" s="48">
        <f t="shared" si="21"/>
        <v>10.019170759357317</v>
      </c>
      <c r="BF48" s="48">
        <f t="shared" si="21"/>
        <v>10.019275546393102</v>
      </c>
      <c r="BG48" s="48">
        <f t="shared" si="21"/>
        <v>10.0188988070416</v>
      </c>
      <c r="BH48" s="48">
        <f t="shared" si="21"/>
        <v>10.020253740833608</v>
      </c>
      <c r="BI48" s="48">
        <f t="shared" si="21"/>
        <v>10.015386525530007</v>
      </c>
      <c r="BJ48" s="48">
        <f t="shared" si="21"/>
        <v>10.032946282941973</v>
      </c>
      <c r="BK48" s="48">
        <f t="shared" si="21"/>
        <v>9.9705261917651633</v>
      </c>
      <c r="BL48" s="48">
        <f t="shared" si="20"/>
        <v>10.207195629571164</v>
      </c>
    </row>
    <row r="49" spans="1:64" ht="12.95" customHeight="1" x14ac:dyDescent="0.2">
      <c r="A49" s="98" t="s">
        <v>1312</v>
      </c>
      <c r="B49" s="99" t="s">
        <v>1142</v>
      </c>
      <c r="C49" s="98">
        <v>33187.334000000003</v>
      </c>
      <c r="D49" s="98" t="s">
        <v>1190</v>
      </c>
      <c r="E49" s="4">
        <f>+(C49-C$7)/C$8</f>
        <v>-6970.0133984571166</v>
      </c>
      <c r="F49" s="48">
        <f>ROUND(2*E49,0)/2</f>
        <v>-6970</v>
      </c>
      <c r="G49" s="48">
        <f>+C49-(C$7+F49*C$8)</f>
        <v>-1.8313999993551988E-2</v>
      </c>
      <c r="I49" s="48">
        <f>G49</f>
        <v>-1.8313999993551988E-2</v>
      </c>
      <c r="Q49" s="100">
        <f>+C49-15018.5</f>
        <v>18168.834000000003</v>
      </c>
      <c r="S49" s="53">
        <f>S$14</f>
        <v>0.1</v>
      </c>
      <c r="Z49" s="48">
        <f>F49</f>
        <v>-6970</v>
      </c>
      <c r="AA49" s="54">
        <f>AB$3+AB$4*Z49+AB$5*Z49^2+AH49</f>
        <v>-2.0151109414895906E-2</v>
      </c>
      <c r="AB49" s="54">
        <f>IF(S49&lt;&gt;0,G49-AH49, -9999)</f>
        <v>-1.0092540306291517E-2</v>
      </c>
      <c r="AC49" s="54">
        <f>+G49-P49</f>
        <v>-1.8313999993551988E-2</v>
      </c>
      <c r="AD49" s="54">
        <f>IF(S49&lt;&gt;0,G49-AA49, -9999)</f>
        <v>1.8371094213439181E-3</v>
      </c>
      <c r="AE49" s="54">
        <f>+(G49-AA49)^2*S49</f>
        <v>3.3749710259905857E-7</v>
      </c>
      <c r="AF49" s="48">
        <f>IF(S49&lt;&gt;0,G49-P49, -9999)</f>
        <v>-1.8313999993551988E-2</v>
      </c>
      <c r="AG49" s="3"/>
      <c r="AH49" s="48">
        <f>$AB$6*($AB$11/AI49*AJ49+$AB$12)</f>
        <v>-8.2214596872604712E-3</v>
      </c>
      <c r="AI49" s="48">
        <f>1+$AB$7*COS(AL49)</f>
        <v>0.7470779787906412</v>
      </c>
      <c r="AJ49" s="48">
        <f>SIN(AL49+RADIANS($AB$9))</f>
        <v>-0.89655139296885433</v>
      </c>
      <c r="AK49" s="48">
        <f>$AB$7*SIN(AL49)</f>
        <v>0.22074210326775343</v>
      </c>
      <c r="AL49" s="48">
        <f>2*ATAN(AM49)</f>
        <v>2.4240285164230948</v>
      </c>
      <c r="AM49" s="48">
        <f>SQRT((1+$AB$7)/(1-$AB$7))*TAN(AN49/2)</f>
        <v>2.6665742164953188</v>
      </c>
      <c r="AN49" s="54">
        <f>$AU49+$AB$7*SIN(AO49)</f>
        <v>8.447306045848844</v>
      </c>
      <c r="AO49" s="54">
        <f>$AU49+$AB$7*SIN(AP49)</f>
        <v>8.4472944587628938</v>
      </c>
      <c r="AP49" s="54">
        <f>$AU49+$AB$7*SIN(AQ49)</f>
        <v>8.447356189444605</v>
      </c>
      <c r="AQ49" s="54">
        <f>$AU49+$AB$7*SIN(AR49)</f>
        <v>8.4470272515050642</v>
      </c>
      <c r="AR49" s="54">
        <f>$AU49+$AB$7*SIN(AS49)</f>
        <v>8.4487781835020161</v>
      </c>
      <c r="AS49" s="54">
        <f>$AU49+$AB$7*SIN(AT49)</f>
        <v>8.4394049938251765</v>
      </c>
      <c r="AT49" s="54">
        <f>$AU49+$AB$7*SIN(AU49)</f>
        <v>8.488162751766442</v>
      </c>
      <c r="AU49" s="54">
        <f>RADIANS($AB$9)+$AB$18*(F49-AB$15)</f>
        <v>8.1689768906319404</v>
      </c>
      <c r="AW49" s="48">
        <v>-3250</v>
      </c>
      <c r="AX49" s="48">
        <f t="shared" si="13"/>
        <v>-1.2562291569989874E-2</v>
      </c>
      <c r="AY49" s="48">
        <f t="shared" si="14"/>
        <v>-1.4985292875565121E-2</v>
      </c>
      <c r="AZ49" s="48">
        <f t="shared" si="15"/>
        <v>2.4230013055752467E-3</v>
      </c>
      <c r="BA49" s="48">
        <f t="shared" si="16"/>
        <v>0.70729043942563674</v>
      </c>
      <c r="BB49" s="48">
        <f t="shared" si="17"/>
        <v>0.11704056361863166</v>
      </c>
      <c r="BC49" s="48">
        <f t="shared" si="18"/>
        <v>-2.6299259790395233</v>
      </c>
      <c r="BD49" s="48">
        <f t="shared" si="19"/>
        <v>-3.8231425148949492</v>
      </c>
      <c r="BE49" s="48">
        <f t="shared" si="21"/>
        <v>10.135115441198073</v>
      </c>
      <c r="BF49" s="48">
        <f t="shared" si="21"/>
        <v>10.13518359104231</v>
      </c>
      <c r="BG49" s="48">
        <f t="shared" si="21"/>
        <v>10.134915838013617</v>
      </c>
      <c r="BH49" s="48">
        <f t="shared" si="21"/>
        <v>10.135968164521042</v>
      </c>
      <c r="BI49" s="48">
        <f t="shared" si="21"/>
        <v>10.131837760510704</v>
      </c>
      <c r="BJ49" s="48">
        <f t="shared" si="21"/>
        <v>10.148135221545662</v>
      </c>
      <c r="BK49" s="48">
        <f t="shared" si="21"/>
        <v>10.085082901754179</v>
      </c>
      <c r="BL49" s="48">
        <f t="shared" si="20"/>
        <v>10.35404136004229</v>
      </c>
    </row>
    <row r="50" spans="1:64" ht="12.95" customHeight="1" x14ac:dyDescent="0.2">
      <c r="A50" s="98" t="s">
        <v>1312</v>
      </c>
      <c r="B50" s="99" t="s">
        <v>1142</v>
      </c>
      <c r="C50" s="98">
        <v>33437.474000000002</v>
      </c>
      <c r="D50" s="98" t="s">
        <v>1190</v>
      </c>
      <c r="E50" s="4">
        <f>+(C50-C$7)/C$8</f>
        <v>-6787.0118660552234</v>
      </c>
      <c r="F50" s="48">
        <f>ROUND(2*E50,0)/2</f>
        <v>-6787</v>
      </c>
      <c r="G50" s="48">
        <f>+C50-(C$7+F50*C$8)</f>
        <v>-1.6219399993133266E-2</v>
      </c>
      <c r="I50" s="48">
        <f>G50</f>
        <v>-1.6219399993133266E-2</v>
      </c>
      <c r="Q50" s="100">
        <f>+C50-15018.5</f>
        <v>18418.974000000002</v>
      </c>
      <c r="S50" s="53">
        <f>S$14</f>
        <v>0.1</v>
      </c>
      <c r="Z50" s="48">
        <f>F50</f>
        <v>-6787</v>
      </c>
      <c r="AA50" s="54">
        <f>AB$3+AB$4*Z50+AB$5*Z50^2+AH50</f>
        <v>-2.053388729907335E-2</v>
      </c>
      <c r="AB50" s="54">
        <f>IF(S50&lt;&gt;0,G50-AH50, -9999)</f>
        <v>-8.1627143422123242E-3</v>
      </c>
      <c r="AC50" s="54">
        <f>+G50-P50</f>
        <v>-1.6219399993133266E-2</v>
      </c>
      <c r="AD50" s="54">
        <f>IF(S50&lt;&gt;0,G50-AA50, -9999)</f>
        <v>4.3144873059400846E-3</v>
      </c>
      <c r="AE50" s="54">
        <f>+(G50-AA50)^2*S50</f>
        <v>1.8614800713118131E-6</v>
      </c>
      <c r="AF50" s="48">
        <f>IF(S50&lt;&gt;0,G50-P50, -9999)</f>
        <v>-1.6219399993133266E-2</v>
      </c>
      <c r="AG50" s="3"/>
      <c r="AH50" s="48">
        <f>$AB$6*($AB$11/AI50*AJ50+$AB$12)</f>
        <v>-8.0566856509209413E-3</v>
      </c>
      <c r="AI50" s="48">
        <f>1+$AB$7*COS(AL50)</f>
        <v>0.73219124396501611</v>
      </c>
      <c r="AJ50" s="48">
        <f>SIN(AL50+RADIANS($AB$9))</f>
        <v>-0.86320873225195105</v>
      </c>
      <c r="AK50" s="48">
        <f>$AB$7*SIN(AL50)</f>
        <v>0.20242305984915199</v>
      </c>
      <c r="AL50" s="48">
        <f>2*ATAN(AM50)</f>
        <v>2.4943584935649272</v>
      </c>
      <c r="AM50" s="48">
        <f>SQRT((1+$AB$7)/(1-$AB$7))*TAN(AN50/2)</f>
        <v>2.9814386579479009</v>
      </c>
      <c r="AN50" s="54">
        <f>$AU50+$AB$7*SIN(AO50)</f>
        <v>8.5368914044537103</v>
      </c>
      <c r="AO50" s="54">
        <f>$AU50+$AB$7*SIN(AP50)</f>
        <v>8.5368672066258142</v>
      </c>
      <c r="AP50" s="54">
        <f>$AU50+$AB$7*SIN(AQ50)</f>
        <v>8.5369814254224412</v>
      </c>
      <c r="AQ50" s="54">
        <f>$AU50+$AB$7*SIN(AR50)</f>
        <v>8.5364421479708543</v>
      </c>
      <c r="AR50" s="54">
        <f>$AU50+$AB$7*SIN(AS50)</f>
        <v>8.5389851841205928</v>
      </c>
      <c r="AS50" s="54">
        <f>$AU50+$AB$7*SIN(AT50)</f>
        <v>8.5269224831637747</v>
      </c>
      <c r="AT50" s="54">
        <f>$AU50+$AB$7*SIN(AU50)</f>
        <v>8.5826535338445886</v>
      </c>
      <c r="AU50" s="54">
        <f>RADIANS($AB$9)+$AB$18*(F50-AB$15)</f>
        <v>8.2764679653368045</v>
      </c>
      <c r="AW50" s="48">
        <v>-3000</v>
      </c>
      <c r="AX50" s="48">
        <f t="shared" si="13"/>
        <v>-1.1231789627546378E-2</v>
      </c>
      <c r="AY50" s="48">
        <f t="shared" si="14"/>
        <v>-1.4581542193446019E-2</v>
      </c>
      <c r="AZ50" s="48">
        <f t="shared" si="15"/>
        <v>3.3497525658996402E-3</v>
      </c>
      <c r="BA50" s="48">
        <f t="shared" si="16"/>
        <v>0.72321589284760568</v>
      </c>
      <c r="BB50" s="48">
        <f t="shared" si="17"/>
        <v>0.20565965776620268</v>
      </c>
      <c r="BC50" s="48">
        <f t="shared" si="18"/>
        <v>-2.5400976901565713</v>
      </c>
      <c r="BD50" s="48">
        <f t="shared" si="19"/>
        <v>-3.2241897117310456</v>
      </c>
      <c r="BE50" s="48">
        <f t="shared" si="21"/>
        <v>10.253453306694329</v>
      </c>
      <c r="BF50" s="48">
        <f t="shared" si="21"/>
        <v>10.253489467310013</v>
      </c>
      <c r="BG50" s="48">
        <f t="shared" si="21"/>
        <v>10.253330096891107</v>
      </c>
      <c r="BH50" s="48">
        <f t="shared" si="21"/>
        <v>10.254032697115315</v>
      </c>
      <c r="BI50" s="48">
        <f t="shared" si="21"/>
        <v>10.250939245897973</v>
      </c>
      <c r="BJ50" s="48">
        <f t="shared" si="21"/>
        <v>10.264638645921506</v>
      </c>
      <c r="BK50" s="48">
        <f t="shared" si="21"/>
        <v>10.205428928325276</v>
      </c>
      <c r="BL50" s="48">
        <f t="shared" si="20"/>
        <v>10.500887090513416</v>
      </c>
    </row>
    <row r="51" spans="1:64" ht="12.95" customHeight="1" x14ac:dyDescent="0.2">
      <c r="A51" s="98" t="s">
        <v>1312</v>
      </c>
      <c r="B51" s="99" t="s">
        <v>1142</v>
      </c>
      <c r="C51" s="98">
        <v>33515.385000000002</v>
      </c>
      <c r="D51" s="98" t="s">
        <v>1190</v>
      </c>
      <c r="E51" s="4">
        <f>+(C51-C$7)/C$8</f>
        <v>-6730.0124561609082</v>
      </c>
      <c r="F51" s="48">
        <f>ROUND(2*E51,0)/2</f>
        <v>-6730</v>
      </c>
      <c r="G51" s="48">
        <f>+C51-(C$7+F51*C$8)</f>
        <v>-1.7025999994075391E-2</v>
      </c>
      <c r="I51" s="48">
        <f>G51</f>
        <v>-1.7025999994075391E-2</v>
      </c>
      <c r="Q51" s="100">
        <f>+C51-15018.5</f>
        <v>18496.885000000002</v>
      </c>
      <c r="S51" s="53">
        <f>S$14</f>
        <v>0.1</v>
      </c>
      <c r="Z51" s="48">
        <f>F51</f>
        <v>-6730</v>
      </c>
      <c r="AA51" s="54">
        <f>AB$3+AB$4*Z51+AB$5*Z51^2+AH51</f>
        <v>-2.0632306346498548E-2</v>
      </c>
      <c r="AB51" s="54">
        <f>IF(S51&lt;&gt;0,G51-AH51, -9999)</f>
        <v>-9.0330487587150059E-3</v>
      </c>
      <c r="AC51" s="54">
        <f>+G51-P51</f>
        <v>-1.7025999994075391E-2</v>
      </c>
      <c r="AD51" s="54">
        <f>IF(S51&lt;&gt;0,G51-AA51, -9999)</f>
        <v>3.6063063524231567E-3</v>
      </c>
      <c r="AE51" s="54">
        <f>+(G51-AA51)^2*S51</f>
        <v>1.3005445507527613E-6</v>
      </c>
      <c r="AF51" s="48">
        <f>IF(S51&lt;&gt;0,G51-P51, -9999)</f>
        <v>-1.7025999994075391E-2</v>
      </c>
      <c r="AG51" s="3"/>
      <c r="AH51" s="48">
        <f>$AB$6*($AB$11/AI51*AJ51+$AB$12)</f>
        <v>-7.9929512353603856E-3</v>
      </c>
      <c r="AI51" s="48">
        <f>1+$AB$7*COS(AL51)</f>
        <v>0.72793078248554266</v>
      </c>
      <c r="AJ51" s="48">
        <f>SIN(AL51+RADIANS($AB$9))</f>
        <v>-0.85223409192853516</v>
      </c>
      <c r="AK51" s="48">
        <f>$AB$7*SIN(AL51)</f>
        <v>0.19665951756467262</v>
      </c>
      <c r="AL51" s="48">
        <f>2*ATAN(AM51)</f>
        <v>2.5157089602490905</v>
      </c>
      <c r="AM51" s="48">
        <f>SQRT((1+$AB$7)/(1-$AB$7))*TAN(AN51/2)</f>
        <v>3.0904804654265838</v>
      </c>
      <c r="AN51" s="54">
        <f>$AU51+$AB$7*SIN(AO51)</f>
        <v>8.5644395021889732</v>
      </c>
      <c r="AO51" s="54">
        <f>$AU51+$AB$7*SIN(AP51)</f>
        <v>8.5644101068696195</v>
      </c>
      <c r="AP51" s="54">
        <f>$AU51+$AB$7*SIN(AQ51)</f>
        <v>8.564544363450791</v>
      </c>
      <c r="AQ51" s="54">
        <f>$AU51+$AB$7*SIN(AR51)</f>
        <v>8.5639310055878806</v>
      </c>
      <c r="AR51" s="54">
        <f>$AU51+$AB$7*SIN(AS51)</f>
        <v>8.5667296082992408</v>
      </c>
      <c r="AS51" s="54">
        <f>$AU51+$AB$7*SIN(AT51)</f>
        <v>8.5538851636326605</v>
      </c>
      <c r="AT51" s="54">
        <f>$AU51+$AB$7*SIN(AU51)</f>
        <v>8.6113550506372611</v>
      </c>
      <c r="AU51" s="54">
        <f>RADIANS($AB$9)+$AB$18*(F51-AB$15)</f>
        <v>8.3099487918842208</v>
      </c>
      <c r="AW51" s="48">
        <v>-2750</v>
      </c>
      <c r="AX51" s="48">
        <f t="shared" si="13"/>
        <v>-9.8506233029600869E-3</v>
      </c>
      <c r="AY51" s="48">
        <f t="shared" si="14"/>
        <v>-1.4101078281577402E-2</v>
      </c>
      <c r="AZ51" s="48">
        <f t="shared" si="15"/>
        <v>4.2504549786173147E-3</v>
      </c>
      <c r="BA51" s="48">
        <f t="shared" si="16"/>
        <v>0.74232757740812938</v>
      </c>
      <c r="BB51" s="48">
        <f t="shared" si="17"/>
        <v>0.2968697388014695</v>
      </c>
      <c r="BC51" s="48">
        <f t="shared" si="18"/>
        <v>-2.4458224824620953</v>
      </c>
      <c r="BD51" s="48">
        <f t="shared" si="19"/>
        <v>-2.7576042009574393</v>
      </c>
      <c r="BE51" s="48">
        <f t="shared" si="21"/>
        <v>10.374682417243459</v>
      </c>
      <c r="BF51" s="48">
        <f t="shared" si="21"/>
        <v>10.374697217990725</v>
      </c>
      <c r="BG51" s="48">
        <f t="shared" si="21"/>
        <v>10.374621435354133</v>
      </c>
      <c r="BH51" s="48">
        <f t="shared" si="21"/>
        <v>10.375009541582362</v>
      </c>
      <c r="BI51" s="48">
        <f t="shared" si="21"/>
        <v>10.373024146562672</v>
      </c>
      <c r="BJ51" s="48">
        <f t="shared" si="21"/>
        <v>10.383239443167875</v>
      </c>
      <c r="BK51" s="48">
        <f t="shared" si="21"/>
        <v>10.33213467620261</v>
      </c>
      <c r="BL51" s="48">
        <f t="shared" si="20"/>
        <v>10.64773282098454</v>
      </c>
    </row>
    <row r="52" spans="1:64" ht="12.95" customHeight="1" x14ac:dyDescent="0.2">
      <c r="A52" s="98" t="s">
        <v>1319</v>
      </c>
      <c r="B52" s="99" t="s">
        <v>1142</v>
      </c>
      <c r="C52" s="98">
        <v>33545.449999999997</v>
      </c>
      <c r="D52" s="98" t="s">
        <v>1190</v>
      </c>
      <c r="E52" s="4">
        <f>+(C52-C$7)/C$8</f>
        <v>-6708.0170093244888</v>
      </c>
      <c r="F52" s="48">
        <f>ROUND(2*E52,0)/2</f>
        <v>-6708</v>
      </c>
      <c r="G52" s="48">
        <f>+C52-(C$7+F52*C$8)</f>
        <v>-2.3249599995324388E-2</v>
      </c>
      <c r="I52" s="48">
        <f>G52</f>
        <v>-2.3249599995324388E-2</v>
      </c>
      <c r="Q52" s="100">
        <f>+C52-15018.5</f>
        <v>18526.949999999997</v>
      </c>
      <c r="S52" s="53">
        <f>S$14</f>
        <v>0.1</v>
      </c>
      <c r="Z52" s="48">
        <f>F52</f>
        <v>-6708</v>
      </c>
      <c r="AA52" s="54">
        <f>AB$3+AB$4*Z52+AB$5*Z52^2+AH52</f>
        <v>-2.0667707393095563E-2</v>
      </c>
      <c r="AB52" s="54">
        <f>IF(S52&lt;&gt;0,G52-AH52, -9999)</f>
        <v>-1.5282766639737865E-2</v>
      </c>
      <c r="AC52" s="54">
        <f>+G52-P52</f>
        <v>-2.3249599995324388E-2</v>
      </c>
      <c r="AD52" s="54">
        <f>IF(S52&lt;&gt;0,G52-AA52, -9999)</f>
        <v>-2.5818926022288247E-3</v>
      </c>
      <c r="AE52" s="54">
        <f>+(G52-AA52)^2*S52</f>
        <v>6.6661694094439318E-7</v>
      </c>
      <c r="AF52" s="48">
        <f>IF(S52&lt;&gt;0,G52-P52, -9999)</f>
        <v>-2.3249599995324388E-2</v>
      </c>
      <c r="AG52" s="3"/>
      <c r="AH52" s="48">
        <f>$AB$6*($AB$11/AI52*AJ52+$AB$12)</f>
        <v>-7.9668333555865233E-3</v>
      </c>
      <c r="AI52" s="48">
        <f>1+$AB$7*COS(AL52)</f>
        <v>0.72633223509584977</v>
      </c>
      <c r="AJ52" s="48">
        <f>SIN(AL52+RADIANS($AB$9))</f>
        <v>-0.84792891935947856</v>
      </c>
      <c r="AK52" s="48">
        <f>$AB$7*SIN(AL52)</f>
        <v>0.19442885439169164</v>
      </c>
      <c r="AL52" s="48">
        <f>2*ATAN(AM52)</f>
        <v>2.5238837800700882</v>
      </c>
      <c r="AM52" s="48">
        <f>SQRT((1+$AB$7)/(1-$AB$7))*TAN(AN52/2)</f>
        <v>3.1341590046912779</v>
      </c>
      <c r="AN52" s="54">
        <f>$AU52+$AB$7*SIN(AO52)</f>
        <v>8.5750296585936034</v>
      </c>
      <c r="AO52" s="54">
        <f>$AU52+$AB$7*SIN(AP52)</f>
        <v>8.5749980942615895</v>
      </c>
      <c r="AP52" s="54">
        <f>$AU52+$AB$7*SIN(AQ52)</f>
        <v>8.5751405120751798</v>
      </c>
      <c r="AQ52" s="54">
        <f>$AU52+$AB$7*SIN(AR52)</f>
        <v>8.5744977419681963</v>
      </c>
      <c r="AR52" s="54">
        <f>$AU52+$AB$7*SIN(AS52)</f>
        <v>8.5773950226350841</v>
      </c>
      <c r="AS52" s="54">
        <f>$AU52+$AB$7*SIN(AT52)</f>
        <v>8.564258922421077</v>
      </c>
      <c r="AT52" s="54">
        <f>$AU52+$AB$7*SIN(AU52)</f>
        <v>8.6223421637940447</v>
      </c>
      <c r="AU52" s="54">
        <f>RADIANS($AB$9)+$AB$18*(F52-AB$15)</f>
        <v>8.3228712161656802</v>
      </c>
      <c r="AW52" s="48">
        <v>-2500</v>
      </c>
      <c r="AX52" s="48">
        <f t="shared" si="13"/>
        <v>-8.432304686880103E-3</v>
      </c>
      <c r="AY52" s="48">
        <f t="shared" si="14"/>
        <v>-1.3543901139959272E-2</v>
      </c>
      <c r="AZ52" s="48">
        <f t="shared" si="15"/>
        <v>5.1115964530791683E-3</v>
      </c>
      <c r="BA52" s="48">
        <f t="shared" si="16"/>
        <v>0.76503056604304664</v>
      </c>
      <c r="BB52" s="48">
        <f t="shared" si="17"/>
        <v>0.39046502207222639</v>
      </c>
      <c r="BC52" s="48">
        <f t="shared" si="18"/>
        <v>-2.3460987584161384</v>
      </c>
      <c r="BD52" s="48">
        <f t="shared" si="19"/>
        <v>-2.3801592954002864</v>
      </c>
      <c r="BE52" s="48">
        <f t="shared" ref="BE52:BK61" si="22">$BL52+$AB$7*SIN(BF52)</f>
        <v>10.499362972702725</v>
      </c>
      <c r="BF52" s="48">
        <f t="shared" si="22"/>
        <v>10.499367160366889</v>
      </c>
      <c r="BG52" s="48">
        <f t="shared" si="22"/>
        <v>10.4993409596247</v>
      </c>
      <c r="BH52" s="48">
        <f t="shared" si="22"/>
        <v>10.499504909313126</v>
      </c>
      <c r="BI52" s="48">
        <f t="shared" si="22"/>
        <v>10.498479818481224</v>
      </c>
      <c r="BJ52" s="48">
        <f t="shared" si="22"/>
        <v>10.50492139917705</v>
      </c>
      <c r="BK52" s="48">
        <f t="shared" si="22"/>
        <v>10.46563365744576</v>
      </c>
      <c r="BL52" s="48">
        <f t="shared" si="20"/>
        <v>10.794578551455666</v>
      </c>
    </row>
    <row r="53" spans="1:64" ht="12.95" customHeight="1" x14ac:dyDescent="0.2">
      <c r="A53" s="98" t="s">
        <v>1336</v>
      </c>
      <c r="B53" s="99" t="s">
        <v>1142</v>
      </c>
      <c r="C53" s="98">
        <v>33616.531900000002</v>
      </c>
      <c r="D53" s="98" t="s">
        <v>1190</v>
      </c>
      <c r="E53" s="4">
        <f>+(C53-C$7)/C$8</f>
        <v>-6656.0137446485505</v>
      </c>
      <c r="F53" s="48">
        <f>ROUND(2*E53,0)/2</f>
        <v>-6656</v>
      </c>
      <c r="G53" s="48">
        <f>+C53-(C$7+F53*C$8)</f>
        <v>-1.8787199995131232E-2</v>
      </c>
      <c r="J53" s="48">
        <f>G53</f>
        <v>-1.8787199995131232E-2</v>
      </c>
      <c r="Q53" s="100">
        <f>+C53-15018.5</f>
        <v>18598.031900000002</v>
      </c>
      <c r="S53" s="53">
        <f>S$15</f>
        <v>1</v>
      </c>
      <c r="Z53" s="48">
        <f>F53</f>
        <v>-6656</v>
      </c>
      <c r="AA53" s="54">
        <f>AB$3+AB$4*Z53+AB$5*Z53^2+AH53</f>
        <v>-2.0745721249023602E-2</v>
      </c>
      <c r="AB53" s="54">
        <f>IF(S53&lt;&gt;0,G53-AH53, -9999)</f>
        <v>-1.0885399614974129E-2</v>
      </c>
      <c r="AC53" s="54">
        <f>+G53-P53</f>
        <v>-1.8787199995131232E-2</v>
      </c>
      <c r="AD53" s="54">
        <f>IF(S53&lt;&gt;0,G53-AA53, -9999)</f>
        <v>1.9585212538923702E-3</v>
      </c>
      <c r="AE53" s="54">
        <f>+(G53-AA53)^2*S53</f>
        <v>3.8358055019481417E-6</v>
      </c>
      <c r="AF53" s="48">
        <f>IF(S53&lt;&gt;0,G53-P53, -9999)</f>
        <v>-1.8787199995131232E-2</v>
      </c>
      <c r="AG53" s="3"/>
      <c r="AH53" s="48">
        <f>$AB$6*($AB$11/AI53*AJ53+$AB$12)</f>
        <v>-7.9018003801571025E-3</v>
      </c>
      <c r="AI53" s="48">
        <f>1+$AB$7*COS(AL53)</f>
        <v>0.72265329017351421</v>
      </c>
      <c r="AJ53" s="48">
        <f>SIN(AL53+RADIANS($AB$9))</f>
        <v>-0.83760502278299331</v>
      </c>
      <c r="AK53" s="48">
        <f>$AB$7*SIN(AL53)</f>
        <v>0.18914393333152926</v>
      </c>
      <c r="AL53" s="48">
        <f>2*ATAN(AM53)</f>
        <v>2.5430657045177987</v>
      </c>
      <c r="AM53" s="48">
        <f>SQRT((1+$AB$7)/(1-$AB$7))*TAN(AN53/2)</f>
        <v>3.2411818813734765</v>
      </c>
      <c r="AN53" s="54">
        <f>$AU53+$AB$7*SIN(AO53)</f>
        <v>8.5999698733486341</v>
      </c>
      <c r="AO53" s="54">
        <f>$AU53+$AB$7*SIN(AP53)</f>
        <v>8.599932829196657</v>
      </c>
      <c r="AP53" s="54">
        <f>$AU53+$AB$7*SIN(AQ53)</f>
        <v>8.6000954091111605</v>
      </c>
      <c r="AQ53" s="54">
        <f>$AU53+$AB$7*SIN(AR53)</f>
        <v>8.5993816631439071</v>
      </c>
      <c r="AR53" s="54">
        <f>$AU53+$AB$7*SIN(AS53)</f>
        <v>8.6025110080456955</v>
      </c>
      <c r="AS53" s="54">
        <f>$AU53+$AB$7*SIN(AT53)</f>
        <v>8.5887109040929257</v>
      </c>
      <c r="AT53" s="54">
        <f>$AU53+$AB$7*SIN(AU53)</f>
        <v>8.6481135135454021</v>
      </c>
      <c r="AU53" s="54">
        <f>RADIANS($AB$9)+$AB$18*(F53-AB$15)</f>
        <v>8.3534151281036735</v>
      </c>
      <c r="AW53" s="48">
        <v>-2250</v>
      </c>
      <c r="AX53" s="48">
        <f t="shared" si="13"/>
        <v>-6.9924951228993977E-3</v>
      </c>
      <c r="AY53" s="48">
        <f t="shared" si="14"/>
        <v>-1.2910010768591627E-2</v>
      </c>
      <c r="AZ53" s="48">
        <f t="shared" si="15"/>
        <v>5.9175156456922296E-3</v>
      </c>
      <c r="BA53" s="48">
        <f t="shared" si="16"/>
        <v>0.79181434044051113</v>
      </c>
      <c r="BB53" s="48">
        <f t="shared" si="17"/>
        <v>0.48600061522123489</v>
      </c>
      <c r="BC53" s="48">
        <f t="shared" si="18"/>
        <v>-2.2397276898711942</v>
      </c>
      <c r="BD53" s="48">
        <f t="shared" si="19"/>
        <v>-2.0652381749044006</v>
      </c>
      <c r="BE53" s="48">
        <f t="shared" si="22"/>
        <v>10.62812975060173</v>
      </c>
      <c r="BF53" s="48">
        <f t="shared" si="22"/>
        <v>10.628130392783905</v>
      </c>
      <c r="BG53" s="48">
        <f t="shared" si="22"/>
        <v>10.628125067707684</v>
      </c>
      <c r="BH53" s="48">
        <f t="shared" si="22"/>
        <v>10.628169226309815</v>
      </c>
      <c r="BI53" s="48">
        <f t="shared" si="22"/>
        <v>10.627803190763403</v>
      </c>
      <c r="BJ53" s="48">
        <f t="shared" si="22"/>
        <v>10.630847893224184</v>
      </c>
      <c r="BK53" s="48">
        <f t="shared" si="22"/>
        <v>10.606213160125582</v>
      </c>
      <c r="BL53" s="48">
        <f t="shared" si="20"/>
        <v>10.941424281926793</v>
      </c>
    </row>
    <row r="54" spans="1:64" ht="12.95" customHeight="1" x14ac:dyDescent="0.2">
      <c r="A54" s="98" t="s">
        <v>1312</v>
      </c>
      <c r="B54" s="99" t="s">
        <v>1142</v>
      </c>
      <c r="C54" s="98">
        <v>33686.243999999999</v>
      </c>
      <c r="D54" s="98" t="s">
        <v>1190</v>
      </c>
      <c r="E54" s="4">
        <f>+(C54-C$7)/C$8</f>
        <v>-6605.0126207701087</v>
      </c>
      <c r="F54" s="48">
        <f>ROUND(2*E54,0)/2</f>
        <v>-6605</v>
      </c>
      <c r="G54" s="48">
        <f>+C54-(C$7+F54*C$8)</f>
        <v>-1.725099999748636E-2</v>
      </c>
      <c r="I54" s="48">
        <f>G54</f>
        <v>-1.725099999748636E-2</v>
      </c>
      <c r="Q54" s="100">
        <f>+C54-15018.5</f>
        <v>18667.743999999999</v>
      </c>
      <c r="S54" s="53">
        <f>S$14</f>
        <v>0.1</v>
      </c>
      <c r="Z54" s="48">
        <f>F54</f>
        <v>-6605</v>
      </c>
      <c r="AA54" s="54">
        <f>AB$3+AB$4*Z54+AB$5*Z54^2+AH54</f>
        <v>-2.0814586429956934E-2</v>
      </c>
      <c r="AB54" s="54">
        <f>IF(S54&lt;&gt;0,G54-AH54, -9999)</f>
        <v>-9.4174065703833531E-3</v>
      </c>
      <c r="AC54" s="54">
        <f>+G54-P54</f>
        <v>-1.725099999748636E-2</v>
      </c>
      <c r="AD54" s="54">
        <f>IF(S54&lt;&gt;0,G54-AA54, -9999)</f>
        <v>3.5635864324705738E-3</v>
      </c>
      <c r="AE54" s="54">
        <f>+(G54-AA54)^2*S54</f>
        <v>1.2699148261688354E-6</v>
      </c>
      <c r="AF54" s="48">
        <f>IF(S54&lt;&gt;0,G54-P54, -9999)</f>
        <v>-1.725099999748636E-2</v>
      </c>
      <c r="AG54" s="3"/>
      <c r="AH54" s="48">
        <f>$AB$6*($AB$11/AI54*AJ54+$AB$12)</f>
        <v>-7.8335934271030073E-3</v>
      </c>
      <c r="AI54" s="48">
        <f>1+$AB$7*COS(AL54)</f>
        <v>0.71917826421413977</v>
      </c>
      <c r="AJ54" s="48">
        <f>SIN(AL54+RADIANS($AB$9))</f>
        <v>-0.82728433055626471</v>
      </c>
      <c r="AK54" s="48">
        <f>$AB$7*SIN(AL54)</f>
        <v>0.18394503982960608</v>
      </c>
      <c r="AL54" s="48">
        <f>2*ATAN(AM54)</f>
        <v>2.5616935693080753</v>
      </c>
      <c r="AM54" s="48">
        <f>SQRT((1+$AB$7)/(1-$AB$7))*TAN(AN54/2)</f>
        <v>3.3516800247310035</v>
      </c>
      <c r="AN54" s="54">
        <f>$AU54+$AB$7*SIN(AO54)</f>
        <v>8.6243098589115679</v>
      </c>
      <c r="AO54" s="54">
        <f>$AU54+$AB$7*SIN(AP54)</f>
        <v>8.6242669763842237</v>
      </c>
      <c r="AP54" s="54">
        <f>$AU54+$AB$7*SIN(AQ54)</f>
        <v>8.6244504030570752</v>
      </c>
      <c r="AQ54" s="54">
        <f>$AU54+$AB$7*SIN(AR54)</f>
        <v>8.6236655664838704</v>
      </c>
      <c r="AR54" s="54">
        <f>$AU54+$AB$7*SIN(AS54)</f>
        <v>8.6270192473238225</v>
      </c>
      <c r="AS54" s="54">
        <f>$AU54+$AB$7*SIN(AT54)</f>
        <v>8.6126063477299066</v>
      </c>
      <c r="AT54" s="54">
        <f>$AU54+$AB$7*SIN(AU54)</f>
        <v>8.6731221990592111</v>
      </c>
      <c r="AU54" s="54">
        <f>RADIANS($AB$9)+$AB$18*(F54-AB$15)</f>
        <v>8.3833716571197847</v>
      </c>
      <c r="AW54" s="48">
        <v>-2000</v>
      </c>
      <c r="AX54" s="48">
        <f t="shared" si="13"/>
        <v>-5.5495726290336863E-3</v>
      </c>
      <c r="AY54" s="48">
        <f t="shared" si="14"/>
        <v>-1.2199407167474464E-2</v>
      </c>
      <c r="AZ54" s="48">
        <f t="shared" si="15"/>
        <v>6.6498345384407775E-3</v>
      </c>
      <c r="BA54" s="48">
        <f t="shared" si="16"/>
        <v>0.8232567004196939</v>
      </c>
      <c r="BB54" s="48">
        <f t="shared" si="17"/>
        <v>0.58264232949953931</v>
      </c>
      <c r="BC54" s="48">
        <f t="shared" si="18"/>
        <v>-2.1252593175569054</v>
      </c>
      <c r="BD54" s="48">
        <f t="shared" si="19"/>
        <v>-1.795479675717339</v>
      </c>
      <c r="BE54" s="48">
        <f t="shared" si="22"/>
        <v>10.761705629980838</v>
      </c>
      <c r="BF54" s="48">
        <f t="shared" si="22"/>
        <v>10.761705653976787</v>
      </c>
      <c r="BG54" s="48">
        <f t="shared" si="22"/>
        <v>10.761705345532748</v>
      </c>
      <c r="BH54" s="48">
        <f t="shared" si="22"/>
        <v>10.761709310304266</v>
      </c>
      <c r="BI54" s="48">
        <f t="shared" si="22"/>
        <v>10.761658351748002</v>
      </c>
      <c r="BJ54" s="48">
        <f t="shared" si="22"/>
        <v>10.76231414614935</v>
      </c>
      <c r="BK54" s="48">
        <f t="shared" si="22"/>
        <v>10.75400806446369</v>
      </c>
      <c r="BL54" s="48">
        <f t="shared" si="20"/>
        <v>11.088270012397919</v>
      </c>
    </row>
    <row r="55" spans="1:64" ht="12.95" customHeight="1" x14ac:dyDescent="0.2">
      <c r="A55" s="98" t="s">
        <v>1342</v>
      </c>
      <c r="B55" s="99" t="s">
        <v>1142</v>
      </c>
      <c r="C55" s="98">
        <v>33858.468999999997</v>
      </c>
      <c r="D55" s="98" t="s">
        <v>1190</v>
      </c>
      <c r="E55" s="4">
        <f>+(C55-C$7)/C$8</f>
        <v>-6479.013424648273</v>
      </c>
      <c r="F55" s="48">
        <f>ROUND(2*E55,0)/2</f>
        <v>-6479</v>
      </c>
      <c r="G55" s="48">
        <f>+C55-(C$7+F55*C$8)</f>
        <v>-1.8349799996940419E-2</v>
      </c>
      <c r="I55" s="48">
        <f>G55</f>
        <v>-1.8349799996940419E-2</v>
      </c>
      <c r="Q55" s="100">
        <f>+C55-15018.5</f>
        <v>18839.968999999997</v>
      </c>
      <c r="S55" s="53">
        <f>S$14</f>
        <v>0.1</v>
      </c>
      <c r="Z55" s="48">
        <f>F55</f>
        <v>-6479</v>
      </c>
      <c r="AA55" s="54">
        <f>AB$3+AB$4*Z55+AB$5*Z55^2+AH55</f>
        <v>-2.0952860248211171E-2</v>
      </c>
      <c r="AB55" s="54">
        <f>IF(S55&lt;&gt;0,G55-AH55, -9999)</f>
        <v>-1.0702894685600208E-2</v>
      </c>
      <c r="AC55" s="54">
        <f>+G55-P55</f>
        <v>-1.8349799996940419E-2</v>
      </c>
      <c r="AD55" s="54">
        <f>IF(S55&lt;&gt;0,G55-AA55, -9999)</f>
        <v>2.6030602512707515E-3</v>
      </c>
      <c r="AE55" s="54">
        <f>+(G55-AA55)^2*S55</f>
        <v>6.7759226717457485E-7</v>
      </c>
      <c r="AF55" s="48">
        <f>IF(S55&lt;&gt;0,G55-P55, -9999)</f>
        <v>-1.8349799996940419E-2</v>
      </c>
      <c r="AG55" s="3"/>
      <c r="AH55" s="48">
        <f>$AB$6*($AB$11/AI55*AJ55+$AB$12)</f>
        <v>-7.6469053113402113E-3</v>
      </c>
      <c r="AI55" s="48">
        <f>1+$AB$7*COS(AL55)</f>
        <v>0.71113926303363251</v>
      </c>
      <c r="AJ55" s="48">
        <f>SIN(AL55+RADIANS($AB$9))</f>
        <v>-0.80100526368622882</v>
      </c>
      <c r="AK55" s="48">
        <f>$AB$7*SIN(AL55)</f>
        <v>0.17104414519926112</v>
      </c>
      <c r="AL55" s="48">
        <f>2*ATAN(AM55)</f>
        <v>2.6069773566845655</v>
      </c>
      <c r="AM55" s="48">
        <f>SQRT((1+$AB$7)/(1-$AB$7))*TAN(AN55/2)</f>
        <v>3.6514779041290741</v>
      </c>
      <c r="AN55" s="54">
        <f>$AU55+$AB$7*SIN(AO55)</f>
        <v>8.683959863916078</v>
      </c>
      <c r="AO55" s="54">
        <f>$AU55+$AB$7*SIN(AP55)</f>
        <v>8.6839008159728728</v>
      </c>
      <c r="AP55" s="54">
        <f>$AU55+$AB$7*SIN(AQ55)</f>
        <v>8.6841391675953332</v>
      </c>
      <c r="AQ55" s="54">
        <f>$AU55+$AB$7*SIN(AR55)</f>
        <v>8.6831767239565742</v>
      </c>
      <c r="AR55" s="54">
        <f>$AU55+$AB$7*SIN(AS55)</f>
        <v>8.6870578130106928</v>
      </c>
      <c r="AS55" s="54">
        <f>$AU55+$AB$7*SIN(AT55)</f>
        <v>8.6713216402532751</v>
      </c>
      <c r="AT55" s="54">
        <f>$AU55+$AB$7*SIN(AU55)</f>
        <v>8.7338035660327442</v>
      </c>
      <c r="AU55" s="54">
        <f>RADIANS($AB$9)+$AB$18*(F55-AB$15)</f>
        <v>8.4573819052772308</v>
      </c>
      <c r="AW55" s="48">
        <v>-1750</v>
      </c>
      <c r="AX55" s="48">
        <f t="shared" si="13"/>
        <v>-4.1252952323894074E-3</v>
      </c>
      <c r="AY55" s="48">
        <f t="shared" si="14"/>
        <v>-1.1412090336607788E-2</v>
      </c>
      <c r="AZ55" s="48">
        <f t="shared" si="15"/>
        <v>7.2867951042183809E-3</v>
      </c>
      <c r="BA55" s="48">
        <f t="shared" si="16"/>
        <v>0.8600152280858735</v>
      </c>
      <c r="BB55" s="48">
        <f t="shared" si="17"/>
        <v>0.67893292240687286</v>
      </c>
      <c r="BC55" s="48">
        <f t="shared" si="18"/>
        <v>-2.0009271480359745</v>
      </c>
      <c r="BD55" s="48">
        <f t="shared" si="19"/>
        <v>-1.5589968536015884</v>
      </c>
      <c r="BE55" s="48">
        <f t="shared" si="22"/>
        <v>10.900915440482372</v>
      </c>
      <c r="BF55" s="48">
        <f t="shared" si="22"/>
        <v>10.900915440225274</v>
      </c>
      <c r="BG55" s="48">
        <f t="shared" si="22"/>
        <v>10.900915448328007</v>
      </c>
      <c r="BH55" s="48">
        <f t="shared" si="22"/>
        <v>10.900915192961973</v>
      </c>
      <c r="BI55" s="48">
        <f t="shared" si="22"/>
        <v>10.900923241416695</v>
      </c>
      <c r="BJ55" s="48">
        <f t="shared" si="22"/>
        <v>10.900669902908904</v>
      </c>
      <c r="BK55" s="48">
        <f t="shared" si="22"/>
        <v>10.908997939542825</v>
      </c>
      <c r="BL55" s="48">
        <f t="shared" si="20"/>
        <v>11.235115742869043</v>
      </c>
    </row>
    <row r="56" spans="1:64" ht="12.95" customHeight="1" x14ac:dyDescent="0.2">
      <c r="A56" s="98" t="s">
        <v>1342</v>
      </c>
      <c r="B56" s="99" t="s">
        <v>1142</v>
      </c>
      <c r="C56" s="98">
        <v>33858.47</v>
      </c>
      <c r="D56" s="98" t="s">
        <v>1190</v>
      </c>
      <c r="E56" s="4">
        <f>+(C56-C$7)/C$8</f>
        <v>-6479.0126930518345</v>
      </c>
      <c r="F56" s="48">
        <f>ROUND(2*E56,0)/2</f>
        <v>-6479</v>
      </c>
      <c r="G56" s="48">
        <f>+C56-(C$7+F56*C$8)</f>
        <v>-1.7349799993098713E-2</v>
      </c>
      <c r="I56" s="48">
        <f>G56</f>
        <v>-1.7349799993098713E-2</v>
      </c>
      <c r="Q56" s="100">
        <f>+C56-15018.5</f>
        <v>18839.97</v>
      </c>
      <c r="S56" s="53">
        <f>S$14</f>
        <v>0.1</v>
      </c>
      <c r="Z56" s="48">
        <f>F56</f>
        <v>-6479</v>
      </c>
      <c r="AA56" s="54">
        <f>AB$3+AB$4*Z56+AB$5*Z56^2+AH56</f>
        <v>-2.0952860248211171E-2</v>
      </c>
      <c r="AB56" s="54">
        <f>IF(S56&lt;&gt;0,G56-AH56, -9999)</f>
        <v>-9.7028946817585022E-3</v>
      </c>
      <c r="AC56" s="54">
        <f>+G56-P56</f>
        <v>-1.7349799993098713E-2</v>
      </c>
      <c r="AD56" s="54">
        <f>IF(S56&lt;&gt;0,G56-AA56, -9999)</f>
        <v>3.6030602551124571E-3</v>
      </c>
      <c r="AE56" s="54">
        <f>+(G56-AA56)^2*S56</f>
        <v>1.2982043201971047E-6</v>
      </c>
      <c r="AF56" s="48">
        <f>IF(S56&lt;&gt;0,G56-P56, -9999)</f>
        <v>-1.7349799993098713E-2</v>
      </c>
      <c r="AG56" s="3"/>
      <c r="AH56" s="48">
        <f>$AB$6*($AB$11/AI56*AJ56+$AB$12)</f>
        <v>-7.6469053113402113E-3</v>
      </c>
      <c r="AI56" s="48">
        <f>1+$AB$7*COS(AL56)</f>
        <v>0.71113926303363251</v>
      </c>
      <c r="AJ56" s="48">
        <f>SIN(AL56+RADIANS($AB$9))</f>
        <v>-0.80100526368622882</v>
      </c>
      <c r="AK56" s="48">
        <f>$AB$7*SIN(AL56)</f>
        <v>0.17104414519926112</v>
      </c>
      <c r="AL56" s="48">
        <f>2*ATAN(AM56)</f>
        <v>2.6069773566845655</v>
      </c>
      <c r="AM56" s="48">
        <f>SQRT((1+$AB$7)/(1-$AB$7))*TAN(AN56/2)</f>
        <v>3.6514779041290741</v>
      </c>
      <c r="AN56" s="54">
        <f>$AU56+$AB$7*SIN(AO56)</f>
        <v>8.683959863916078</v>
      </c>
      <c r="AO56" s="54">
        <f>$AU56+$AB$7*SIN(AP56)</f>
        <v>8.6839008159728728</v>
      </c>
      <c r="AP56" s="54">
        <f>$AU56+$AB$7*SIN(AQ56)</f>
        <v>8.6841391675953332</v>
      </c>
      <c r="AQ56" s="54">
        <f>$AU56+$AB$7*SIN(AR56)</f>
        <v>8.6831767239565742</v>
      </c>
      <c r="AR56" s="54">
        <f>$AU56+$AB$7*SIN(AS56)</f>
        <v>8.6870578130106928</v>
      </c>
      <c r="AS56" s="54">
        <f>$AU56+$AB$7*SIN(AT56)</f>
        <v>8.6713216402532751</v>
      </c>
      <c r="AT56" s="54">
        <f>$AU56+$AB$7*SIN(AU56)</f>
        <v>8.7338035660327442</v>
      </c>
      <c r="AU56" s="54">
        <f>RADIANS($AB$9)+$AB$18*(F56-AB$15)</f>
        <v>8.4573819052772308</v>
      </c>
      <c r="AW56" s="48">
        <v>-1500</v>
      </c>
      <c r="AX56" s="48">
        <f t="shared" si="13"/>
        <v>-2.7455350276520676E-3</v>
      </c>
      <c r="AY56" s="48">
        <f t="shared" si="14"/>
        <v>-1.0548060275991594E-2</v>
      </c>
      <c r="AZ56" s="48">
        <f t="shared" si="15"/>
        <v>7.8025252483395263E-3</v>
      </c>
      <c r="BA56" s="48">
        <f t="shared" si="16"/>
        <v>0.90279033033419931</v>
      </c>
      <c r="BB56" s="48">
        <f t="shared" si="17"/>
        <v>0.77243174640239654</v>
      </c>
      <c r="BC56" s="48">
        <f t="shared" si="18"/>
        <v>-1.8645741976503845</v>
      </c>
      <c r="BD56" s="48">
        <f t="shared" si="19"/>
        <v>-1.3472926962062299</v>
      </c>
      <c r="BE56" s="48">
        <f t="shared" si="22"/>
        <v>11.046696881367254</v>
      </c>
      <c r="BF56" s="48">
        <f t="shared" si="22"/>
        <v>11.046696881411403</v>
      </c>
      <c r="BG56" s="48">
        <f t="shared" si="22"/>
        <v>11.046696883985046</v>
      </c>
      <c r="BH56" s="48">
        <f t="shared" si="22"/>
        <v>11.046697034011721</v>
      </c>
      <c r="BI56" s="48">
        <f t="shared" si="22"/>
        <v>11.046705778832873</v>
      </c>
      <c r="BJ56" s="48">
        <f t="shared" si="22"/>
        <v>11.047212944250662</v>
      </c>
      <c r="BK56" s="48">
        <f t="shared" si="22"/>
        <v>11.071007483081271</v>
      </c>
      <c r="BL56" s="48">
        <f t="shared" si="20"/>
        <v>11.381961473340169</v>
      </c>
    </row>
    <row r="57" spans="1:64" ht="12.95" customHeight="1" x14ac:dyDescent="0.2">
      <c r="A57" s="98" t="s">
        <v>1342</v>
      </c>
      <c r="B57" s="99" t="s">
        <v>1142</v>
      </c>
      <c r="C57" s="98">
        <v>33888.538</v>
      </c>
      <c r="D57" s="98" t="s">
        <v>1190</v>
      </c>
      <c r="E57" s="4">
        <f>+(C57-C$7)/C$8</f>
        <v>-6457.0150514261049</v>
      </c>
      <c r="F57" s="48">
        <f>ROUND(2*E57,0)/2</f>
        <v>-6457</v>
      </c>
      <c r="G57" s="48">
        <f>+C57-(C$7+F57*C$8)</f>
        <v>-2.0573399997374509E-2</v>
      </c>
      <c r="I57" s="48">
        <f>G57</f>
        <v>-2.0573399997374509E-2</v>
      </c>
      <c r="Q57" s="100">
        <f>+C57-15018.5</f>
        <v>18870.038</v>
      </c>
      <c r="S57" s="53">
        <f>S$14</f>
        <v>0.1</v>
      </c>
      <c r="Z57" s="48">
        <f>F57</f>
        <v>-6457</v>
      </c>
      <c r="AA57" s="54">
        <f>AB$3+AB$4*Z57+AB$5*Z57^2+AH57</f>
        <v>-2.097242674040585E-2</v>
      </c>
      <c r="AB57" s="54">
        <f>IF(S57&lt;&gt;0,G57-AH57, -9999)</f>
        <v>-1.2961669352935655E-2</v>
      </c>
      <c r="AC57" s="54">
        <f>+G57-P57</f>
        <v>-2.0573399997374509E-2</v>
      </c>
      <c r="AD57" s="54">
        <f>IF(S57&lt;&gt;0,G57-AA57, -9999)</f>
        <v>3.9902674303134156E-4</v>
      </c>
      <c r="AE57" s="54">
        <f>+(G57-AA57)^2*S57</f>
        <v>1.5922234165420029E-8</v>
      </c>
      <c r="AF57" s="48">
        <f>IF(S57&lt;&gt;0,G57-P57, -9999)</f>
        <v>-2.0573399997374509E-2</v>
      </c>
      <c r="AG57" s="3"/>
      <c r="AH57" s="48">
        <f>$AB$6*($AB$11/AI57*AJ57+$AB$12)</f>
        <v>-7.6117306444388544E-3</v>
      </c>
      <c r="AI57" s="48">
        <f>1+$AB$7*COS(AL57)</f>
        <v>0.70981310602420855</v>
      </c>
      <c r="AJ57" s="48">
        <f>SIN(AL57+RADIANS($AB$9))</f>
        <v>-0.79630850290512778</v>
      </c>
      <c r="AK57" s="48">
        <f>$AB$7*SIN(AL57)</f>
        <v>0.16878445287520324</v>
      </c>
      <c r="AL57" s="48">
        <f>2*ATAN(AM57)</f>
        <v>2.6147821752607854</v>
      </c>
      <c r="AM57" s="48">
        <f>SQRT((1+$AB$7)/(1-$AB$7))*TAN(AN57/2)</f>
        <v>3.7082211256622362</v>
      </c>
      <c r="AN57" s="54">
        <f>$AU57+$AB$7*SIN(AO57)</f>
        <v>8.6943077199700429</v>
      </c>
      <c r="AO57" s="54">
        <f>$AU57+$AB$7*SIN(AP57)</f>
        <v>8.6942456354990636</v>
      </c>
      <c r="AP57" s="54">
        <f>$AU57+$AB$7*SIN(AQ57)</f>
        <v>8.6944939078256454</v>
      </c>
      <c r="AQ57" s="54">
        <f>$AU57+$AB$7*SIN(AR57)</f>
        <v>8.6935007492747332</v>
      </c>
      <c r="AR57" s="54">
        <f>$AU57+$AB$7*SIN(AS57)</f>
        <v>8.6974683782800533</v>
      </c>
      <c r="AS57" s="54">
        <f>$AU57+$AB$7*SIN(AT57)</f>
        <v>8.6815321917069799</v>
      </c>
      <c r="AT57" s="54">
        <f>$AU57+$AB$7*SIN(AU57)</f>
        <v>8.7442413444397165</v>
      </c>
      <c r="AU57" s="54">
        <f>RADIANS($AB$9)+$AB$18*(F57-AB$15)</f>
        <v>8.4703043295586902</v>
      </c>
      <c r="AW57" s="48">
        <v>-1250</v>
      </c>
      <c r="AX57" s="48">
        <f t="shared" si="13"/>
        <v>-1.440987467216109E-3</v>
      </c>
      <c r="AY57" s="48">
        <f t="shared" si="14"/>
        <v>-9.6073169856258894E-3</v>
      </c>
      <c r="AZ57" s="48">
        <f t="shared" si="15"/>
        <v>8.1663295184097803E-3</v>
      </c>
      <c r="BA57" s="48">
        <f t="shared" si="16"/>
        <v>0.95222879420600637</v>
      </c>
      <c r="BB57" s="48">
        <f t="shared" si="17"/>
        <v>0.85917363140498615</v>
      </c>
      <c r="BC57" s="48">
        <f t="shared" si="18"/>
        <v>-1.7135829380024734</v>
      </c>
      <c r="BD57" s="48">
        <f t="shared" si="19"/>
        <v>-1.154046299602385</v>
      </c>
      <c r="BE57" s="48">
        <f t="shared" si="22"/>
        <v>11.200101016466631</v>
      </c>
      <c r="BF57" s="48">
        <f t="shared" si="22"/>
        <v>11.200101076487559</v>
      </c>
      <c r="BG57" s="48">
        <f t="shared" si="22"/>
        <v>11.200101956782522</v>
      </c>
      <c r="BH57" s="48">
        <f t="shared" si="22"/>
        <v>11.200114867170086</v>
      </c>
      <c r="BI57" s="48">
        <f t="shared" si="22"/>
        <v>11.200304118426285</v>
      </c>
      <c r="BJ57" s="48">
        <f t="shared" si="22"/>
        <v>11.203058788205642</v>
      </c>
      <c r="BK57" s="48">
        <f t="shared" si="22"/>
        <v>11.239710294805178</v>
      </c>
      <c r="BL57" s="48">
        <f t="shared" si="20"/>
        <v>11.528807203811295</v>
      </c>
    </row>
    <row r="58" spans="1:64" ht="12.95" customHeight="1" x14ac:dyDescent="0.2">
      <c r="A58" s="98" t="s">
        <v>1342</v>
      </c>
      <c r="B58" s="99" t="s">
        <v>1142</v>
      </c>
      <c r="C58" s="98">
        <v>33888.54</v>
      </c>
      <c r="D58" s="98" t="s">
        <v>1190</v>
      </c>
      <c r="E58" s="4">
        <f>+(C58-C$7)/C$8</f>
        <v>-6457.0135882332333</v>
      </c>
      <c r="F58" s="48">
        <f>ROUND(2*E58,0)/2</f>
        <v>-6457</v>
      </c>
      <c r="G58" s="48">
        <f>+C58-(C$7+F58*C$8)</f>
        <v>-1.8573399996967055E-2</v>
      </c>
      <c r="I58" s="48">
        <f>G58</f>
        <v>-1.8573399996967055E-2</v>
      </c>
      <c r="Q58" s="100">
        <f>+C58-15018.5</f>
        <v>18870.04</v>
      </c>
      <c r="S58" s="53">
        <f>S$14</f>
        <v>0.1</v>
      </c>
      <c r="Z58" s="48">
        <f>F58</f>
        <v>-6457</v>
      </c>
      <c r="AA58" s="54">
        <f>AB$3+AB$4*Z58+AB$5*Z58^2+AH58</f>
        <v>-2.097242674040585E-2</v>
      </c>
      <c r="AB58" s="54">
        <f>IF(S58&lt;&gt;0,G58-AH58, -9999)</f>
        <v>-1.0961669352528201E-2</v>
      </c>
      <c r="AC58" s="54">
        <f>+G58-P58</f>
        <v>-1.8573399996967055E-2</v>
      </c>
      <c r="AD58" s="54">
        <f>IF(S58&lt;&gt;0,G58-AA58, -9999)</f>
        <v>2.3990267434387952E-3</v>
      </c>
      <c r="AE58" s="54">
        <f>+(G58-AA58)^2*S58</f>
        <v>5.7553293157345513E-7</v>
      </c>
      <c r="AF58" s="48">
        <f>IF(S58&lt;&gt;0,G58-P58, -9999)</f>
        <v>-1.8573399996967055E-2</v>
      </c>
      <c r="AG58" s="3"/>
      <c r="AH58" s="48">
        <f>$AB$6*($AB$11/AI58*AJ58+$AB$12)</f>
        <v>-7.6117306444388544E-3</v>
      </c>
      <c r="AI58" s="48">
        <f>1+$AB$7*COS(AL58)</f>
        <v>0.70981310602420855</v>
      </c>
      <c r="AJ58" s="48">
        <f>SIN(AL58+RADIANS($AB$9))</f>
        <v>-0.79630850290512778</v>
      </c>
      <c r="AK58" s="48">
        <f>$AB$7*SIN(AL58)</f>
        <v>0.16878445287520324</v>
      </c>
      <c r="AL58" s="48">
        <f>2*ATAN(AM58)</f>
        <v>2.6147821752607854</v>
      </c>
      <c r="AM58" s="48">
        <f>SQRT((1+$AB$7)/(1-$AB$7))*TAN(AN58/2)</f>
        <v>3.7082211256622362</v>
      </c>
      <c r="AN58" s="54">
        <f>$AU58+$AB$7*SIN(AO58)</f>
        <v>8.6943077199700429</v>
      </c>
      <c r="AO58" s="54">
        <f>$AU58+$AB$7*SIN(AP58)</f>
        <v>8.6942456354990636</v>
      </c>
      <c r="AP58" s="54">
        <f>$AU58+$AB$7*SIN(AQ58)</f>
        <v>8.6944939078256454</v>
      </c>
      <c r="AQ58" s="54">
        <f>$AU58+$AB$7*SIN(AR58)</f>
        <v>8.6935007492747332</v>
      </c>
      <c r="AR58" s="54">
        <f>$AU58+$AB$7*SIN(AS58)</f>
        <v>8.6974683782800533</v>
      </c>
      <c r="AS58" s="54">
        <f>$AU58+$AB$7*SIN(AT58)</f>
        <v>8.6815321917069799</v>
      </c>
      <c r="AT58" s="54">
        <f>$AU58+$AB$7*SIN(AU58)</f>
        <v>8.7442413444397165</v>
      </c>
      <c r="AU58" s="54">
        <f>RADIANS($AB$9)+$AB$18*(F58-AB$15)</f>
        <v>8.4703043295586902</v>
      </c>
      <c r="AW58" s="48">
        <v>-1000</v>
      </c>
      <c r="AX58" s="48">
        <f t="shared" si="13"/>
        <v>-2.4759852892236589E-4</v>
      </c>
      <c r="AY58" s="48">
        <f t="shared" si="14"/>
        <v>-8.589860465510666E-3</v>
      </c>
      <c r="AZ58" s="48">
        <f t="shared" si="15"/>
        <v>8.3422619365883001E-3</v>
      </c>
      <c r="BA58" s="48">
        <f t="shared" si="16"/>
        <v>1.0087119807652487</v>
      </c>
      <c r="BB58" s="48">
        <f t="shared" si="17"/>
        <v>0.93290369821317576</v>
      </c>
      <c r="BC58" s="48">
        <f t="shared" si="18"/>
        <v>-1.5448419734517618</v>
      </c>
      <c r="BD58" s="48">
        <f t="shared" si="19"/>
        <v>-0.97437672601359737</v>
      </c>
      <c r="BE58" s="48">
        <f t="shared" si="22"/>
        <v>11.362268197666509</v>
      </c>
      <c r="BF58" s="48">
        <f t="shared" si="22"/>
        <v>11.362269452366984</v>
      </c>
      <c r="BG58" s="48">
        <f t="shared" si="22"/>
        <v>11.362279876752332</v>
      </c>
      <c r="BH58" s="48">
        <f t="shared" si="22"/>
        <v>11.362366474381382</v>
      </c>
      <c r="BI58" s="48">
        <f t="shared" si="22"/>
        <v>11.36308510651504</v>
      </c>
      <c r="BJ58" s="48">
        <f t="shared" si="22"/>
        <v>11.36899775623227</v>
      </c>
      <c r="BK58" s="48">
        <f t="shared" si="22"/>
        <v>11.414635902197197</v>
      </c>
      <c r="BL58" s="48">
        <f t="shared" si="20"/>
        <v>11.67565293428242</v>
      </c>
    </row>
    <row r="59" spans="1:64" ht="12.95" customHeight="1" x14ac:dyDescent="0.2">
      <c r="A59" s="98" t="s">
        <v>1342</v>
      </c>
      <c r="B59" s="99" t="s">
        <v>1142</v>
      </c>
      <c r="C59" s="98">
        <v>33899.478999999999</v>
      </c>
      <c r="D59" s="98" t="s">
        <v>1190</v>
      </c>
      <c r="E59" s="4">
        <f>+(C59-C$7)/C$8</f>
        <v>-6449.0106548241665</v>
      </c>
      <c r="F59" s="48">
        <f>ROUND(2*E59,0)/2</f>
        <v>-6449</v>
      </c>
      <c r="G59" s="48">
        <f>+C59-(C$7+F59*C$8)</f>
        <v>-1.4563799995812587E-2</v>
      </c>
      <c r="I59" s="48">
        <f>G59</f>
        <v>-1.4563799995812587E-2</v>
      </c>
      <c r="Q59" s="100">
        <f>+C59-15018.5</f>
        <v>18880.978999999999</v>
      </c>
      <c r="S59" s="53">
        <f>S$14</f>
        <v>0.1</v>
      </c>
      <c r="Z59" s="48">
        <f>F59</f>
        <v>-6449</v>
      </c>
      <c r="AA59" s="54">
        <f>AB$3+AB$4*Z59+AB$5*Z59^2+AH59</f>
        <v>-2.0979208767206214E-2</v>
      </c>
      <c r="AB59" s="54">
        <f>IF(S59&lt;&gt;0,G59-AH59, -9999)</f>
        <v>-6.9650459112071744E-3</v>
      </c>
      <c r="AC59" s="54">
        <f>+G59-P59</f>
        <v>-1.4563799995812587E-2</v>
      </c>
      <c r="AD59" s="54">
        <f>IF(S59&lt;&gt;0,G59-AA59, -9999)</f>
        <v>6.415408771393627E-3</v>
      </c>
      <c r="AE59" s="54">
        <f>+(G59-AA59)^2*S59</f>
        <v>4.1157469704074289E-6</v>
      </c>
      <c r="AF59" s="48">
        <f>IF(S59&lt;&gt;0,G59-P59, -9999)</f>
        <v>-1.4563799995812587E-2</v>
      </c>
      <c r="AG59" s="3"/>
      <c r="AH59" s="48">
        <f>$AB$6*($AB$11/AI59*AJ59+$AB$12)</f>
        <v>-7.5987540846054131E-3</v>
      </c>
      <c r="AI59" s="48">
        <f>1+$AB$7*COS(AL59)</f>
        <v>0.70933645167539949</v>
      </c>
      <c r="AJ59" s="48">
        <f>SIN(AL59+RADIANS($AB$9))</f>
        <v>-0.79459290811344552</v>
      </c>
      <c r="AK59" s="48">
        <f>$AB$7*SIN(AL59)</f>
        <v>0.16796227744065476</v>
      </c>
      <c r="AL59" s="48">
        <f>2*ATAN(AM59)</f>
        <v>2.6176131101300193</v>
      </c>
      <c r="AM59" s="48">
        <f>SQRT((1+$AB$7)/(1-$AB$7))*TAN(AN59/2)</f>
        <v>3.7292107354598754</v>
      </c>
      <c r="AN59" s="54">
        <f>$AU59+$AB$7*SIN(AO59)</f>
        <v>8.6980658163084339</v>
      </c>
      <c r="AO59" s="54">
        <f>$AU59+$AB$7*SIN(AP59)</f>
        <v>8.6980026147206608</v>
      </c>
      <c r="AP59" s="54">
        <f>$AU59+$AB$7*SIN(AQ59)</f>
        <v>8.6982545080993354</v>
      </c>
      <c r="AQ59" s="54">
        <f>$AU59+$AB$7*SIN(AR59)</f>
        <v>8.6972502373526481</v>
      </c>
      <c r="AR59" s="54">
        <f>$AU59+$AB$7*SIN(AS59)</f>
        <v>8.7012488340678456</v>
      </c>
      <c r="AS59" s="54">
        <f>$AU59+$AB$7*SIN(AT59)</f>
        <v>8.6852423723641774</v>
      </c>
      <c r="AT59" s="54">
        <f>$AU59+$AB$7*SIN(AU59)</f>
        <v>8.748025536716181</v>
      </c>
      <c r="AU59" s="54">
        <f>RADIANS($AB$9)+$AB$18*(F59-AB$15)</f>
        <v>8.4750033929337665</v>
      </c>
      <c r="AW59" s="48">
        <v>-750</v>
      </c>
      <c r="AX59" s="48">
        <f t="shared" si="13"/>
        <v>7.9386012723018078E-4</v>
      </c>
      <c r="AY59" s="48">
        <f t="shared" si="14"/>
        <v>-7.4956907156459298E-3</v>
      </c>
      <c r="AZ59" s="48">
        <f t="shared" si="15"/>
        <v>8.2895508428761106E-3</v>
      </c>
      <c r="BA59" s="48">
        <f t="shared" si="16"/>
        <v>1.071940440623161</v>
      </c>
      <c r="BB59" s="48">
        <f t="shared" si="17"/>
        <v>0.98413164839229961</v>
      </c>
      <c r="BC59" s="48">
        <f t="shared" si="18"/>
        <v>-1.3548234923945002</v>
      </c>
      <c r="BD59" s="48">
        <f t="shared" si="19"/>
        <v>-0.80438950776576534</v>
      </c>
      <c r="BE59" s="48">
        <f t="shared" si="22"/>
        <v>11.534354151850096</v>
      </c>
      <c r="BF59" s="48">
        <f t="shared" si="22"/>
        <v>11.534362258312187</v>
      </c>
      <c r="BG59" s="48">
        <f t="shared" si="22"/>
        <v>11.534409319202435</v>
      </c>
      <c r="BH59" s="48">
        <f t="shared" si="22"/>
        <v>11.53468245123587</v>
      </c>
      <c r="BI59" s="48">
        <f t="shared" si="22"/>
        <v>11.536265200117034</v>
      </c>
      <c r="BJ59" s="48">
        <f t="shared" si="22"/>
        <v>11.545356136478919</v>
      </c>
      <c r="BK59" s="48">
        <f t="shared" si="22"/>
        <v>11.595179887392524</v>
      </c>
      <c r="BL59" s="48">
        <f t="shared" si="20"/>
        <v>11.822498664753546</v>
      </c>
    </row>
    <row r="60" spans="1:64" ht="12.95" customHeight="1" x14ac:dyDescent="0.2">
      <c r="A60" s="98" t="s">
        <v>1342</v>
      </c>
      <c r="B60" s="99" t="s">
        <v>1142</v>
      </c>
      <c r="C60" s="98">
        <v>33899.480000000003</v>
      </c>
      <c r="D60" s="98" t="s">
        <v>1190</v>
      </c>
      <c r="E60" s="4">
        <f>+(C60-C$7)/C$8</f>
        <v>-6449.009923227728</v>
      </c>
      <c r="F60" s="48">
        <f>ROUND(2*E60,0)/2</f>
        <v>-6449</v>
      </c>
      <c r="G60" s="48">
        <f>+C60-(C$7+F60*C$8)</f>
        <v>-1.3563799991970882E-2</v>
      </c>
      <c r="I60" s="48">
        <f>G60</f>
        <v>-1.3563799991970882E-2</v>
      </c>
      <c r="Q60" s="100">
        <f>+C60-15018.5</f>
        <v>18880.980000000003</v>
      </c>
      <c r="S60" s="53">
        <f>S$14</f>
        <v>0.1</v>
      </c>
      <c r="Z60" s="48">
        <f>F60</f>
        <v>-6449</v>
      </c>
      <c r="AA60" s="54">
        <f>AB$3+AB$4*Z60+AB$5*Z60^2+AH60</f>
        <v>-2.0979208767206214E-2</v>
      </c>
      <c r="AB60" s="54">
        <f>IF(S60&lt;&gt;0,G60-AH60, -9999)</f>
        <v>-5.9650459073654688E-3</v>
      </c>
      <c r="AC60" s="54">
        <f>+G60-P60</f>
        <v>-1.3563799991970882E-2</v>
      </c>
      <c r="AD60" s="54">
        <f>IF(S60&lt;&gt;0,G60-AA60, -9999)</f>
        <v>7.4154087752353326E-3</v>
      </c>
      <c r="AE60" s="54">
        <f>+(G60-AA60)^2*S60</f>
        <v>5.4988287303837182E-6</v>
      </c>
      <c r="AF60" s="48">
        <f>IF(S60&lt;&gt;0,G60-P60, -9999)</f>
        <v>-1.3563799991970882E-2</v>
      </c>
      <c r="AG60" s="3"/>
      <c r="AH60" s="48">
        <f>$AB$6*($AB$11/AI60*AJ60+$AB$12)</f>
        <v>-7.5987540846054131E-3</v>
      </c>
      <c r="AI60" s="48">
        <f>1+$AB$7*COS(AL60)</f>
        <v>0.70933645167539949</v>
      </c>
      <c r="AJ60" s="48">
        <f>SIN(AL60+RADIANS($AB$9))</f>
        <v>-0.79459290811344552</v>
      </c>
      <c r="AK60" s="48">
        <f>$AB$7*SIN(AL60)</f>
        <v>0.16796227744065476</v>
      </c>
      <c r="AL60" s="48">
        <f>2*ATAN(AM60)</f>
        <v>2.6176131101300193</v>
      </c>
      <c r="AM60" s="48">
        <f>SQRT((1+$AB$7)/(1-$AB$7))*TAN(AN60/2)</f>
        <v>3.7292107354598754</v>
      </c>
      <c r="AN60" s="54">
        <f>$AU60+$AB$7*SIN(AO60)</f>
        <v>8.6980658163084339</v>
      </c>
      <c r="AO60" s="54">
        <f>$AU60+$AB$7*SIN(AP60)</f>
        <v>8.6980026147206608</v>
      </c>
      <c r="AP60" s="54">
        <f>$AU60+$AB$7*SIN(AQ60)</f>
        <v>8.6982545080993354</v>
      </c>
      <c r="AQ60" s="54">
        <f>$AU60+$AB$7*SIN(AR60)</f>
        <v>8.6972502373526481</v>
      </c>
      <c r="AR60" s="54">
        <f>$AU60+$AB$7*SIN(AS60)</f>
        <v>8.7012488340678456</v>
      </c>
      <c r="AS60" s="54">
        <f>$AU60+$AB$7*SIN(AT60)</f>
        <v>8.6852423723641774</v>
      </c>
      <c r="AT60" s="54">
        <f>$AU60+$AB$7*SIN(AU60)</f>
        <v>8.748025536716181</v>
      </c>
      <c r="AU60" s="54">
        <f>RADIANS($AB$9)+$AB$18*(F60-AB$15)</f>
        <v>8.4750033929337665</v>
      </c>
      <c r="AW60" s="48">
        <v>-500</v>
      </c>
      <c r="AX60" s="48">
        <f t="shared" si="13"/>
        <v>1.6401644594595715E-3</v>
      </c>
      <c r="AY60" s="48">
        <f t="shared" si="14"/>
        <v>-6.3248077360316774E-3</v>
      </c>
      <c r="AZ60" s="48">
        <f t="shared" si="15"/>
        <v>7.9649721954912489E-3</v>
      </c>
      <c r="BA60" s="48">
        <f t="shared" si="16"/>
        <v>1.1402124310055071</v>
      </c>
      <c r="BB60" s="48">
        <f t="shared" si="17"/>
        <v>0.99933322508035027</v>
      </c>
      <c r="BC60" s="48">
        <f t="shared" si="18"/>
        <v>-1.1399192587657212</v>
      </c>
      <c r="BD60" s="48">
        <f t="shared" si="19"/>
        <v>-0.64091159667580044</v>
      </c>
      <c r="BE60" s="48">
        <f t="shared" si="22"/>
        <v>11.717363389656112</v>
      </c>
      <c r="BF60" s="48">
        <f t="shared" si="22"/>
        <v>11.717391040995199</v>
      </c>
      <c r="BG60" s="48">
        <f t="shared" si="22"/>
        <v>11.717515691249963</v>
      </c>
      <c r="BH60" s="48">
        <f t="shared" si="22"/>
        <v>11.718077386759598</v>
      </c>
      <c r="BI60" s="48">
        <f t="shared" si="22"/>
        <v>11.720604058471917</v>
      </c>
      <c r="BJ60" s="48">
        <f t="shared" si="22"/>
        <v>11.731882014657259</v>
      </c>
      <c r="BK60" s="48">
        <f t="shared" si="22"/>
        <v>11.78061689724144</v>
      </c>
      <c r="BL60" s="48">
        <f t="shared" si="20"/>
        <v>11.969344395224672</v>
      </c>
    </row>
    <row r="61" spans="1:64" ht="12.95" customHeight="1" x14ac:dyDescent="0.2">
      <c r="A61" s="98" t="s">
        <v>1360</v>
      </c>
      <c r="B61" s="99" t="s">
        <v>1142</v>
      </c>
      <c r="C61" s="98">
        <v>34253.499000000003</v>
      </c>
      <c r="D61" s="98" t="s">
        <v>1190</v>
      </c>
      <c r="E61" s="4">
        <f>+(C61-C$7)/C$8</f>
        <v>-6190.0108846917637</v>
      </c>
      <c r="F61" s="48">
        <f>ROUND(2*E61,0)/2</f>
        <v>-6190</v>
      </c>
      <c r="G61" s="48">
        <f>+C61-(C$7+F61*C$8)</f>
        <v>-1.4877999994496349E-2</v>
      </c>
      <c r="I61" s="48">
        <f>G61</f>
        <v>-1.4877999994496349E-2</v>
      </c>
      <c r="Q61" s="100">
        <f>+C61-15018.5</f>
        <v>19234.999000000003</v>
      </c>
      <c r="S61" s="53">
        <f>S$14</f>
        <v>0.1</v>
      </c>
      <c r="Z61" s="48">
        <f>F61</f>
        <v>-6190</v>
      </c>
      <c r="AA61" s="54">
        <f>AB$3+AB$4*Z61+AB$5*Z61^2+AH61</f>
        <v>-2.1105011815523125E-2</v>
      </c>
      <c r="AB61" s="54">
        <f>IF(S61&lt;&gt;0,G61-AH61, -9999)</f>
        <v>-7.750687504028562E-3</v>
      </c>
      <c r="AC61" s="54">
        <f>+G61-P61</f>
        <v>-1.4877999994496349E-2</v>
      </c>
      <c r="AD61" s="54">
        <f>IF(S61&lt;&gt;0,G61-AA61, -9999)</f>
        <v>6.2270118210267754E-3</v>
      </c>
      <c r="AE61" s="54">
        <f>+(G61-AA61)^2*S61</f>
        <v>3.8775676219207198E-6</v>
      </c>
      <c r="AF61" s="48">
        <f>IF(S61&lt;&gt;0,G61-P61, -9999)</f>
        <v>-1.4877999994496349E-2</v>
      </c>
      <c r="AG61" s="3"/>
      <c r="AH61" s="48">
        <f>$AB$6*($AB$11/AI61*AJ61+$AB$12)</f>
        <v>-7.1273124904677873E-3</v>
      </c>
      <c r="AI61" s="48">
        <f>1+$AB$7*COS(AL61)</f>
        <v>0.69545237203053434</v>
      </c>
      <c r="AJ61" s="48">
        <f>SIN(AL61+RADIANS($AB$9))</f>
        <v>-0.7369789646415571</v>
      </c>
      <c r="AK61" s="48">
        <f>$AB$7*SIN(AL61)</f>
        <v>0.14123514883296859</v>
      </c>
      <c r="AL61" s="48">
        <f>2*ATAN(AM61)</f>
        <v>2.7073600361536325</v>
      </c>
      <c r="AM61" s="48">
        <f>SQRT((1+$AB$7)/(1-$AB$7))*TAN(AN61/2)</f>
        <v>4.5332257098835642</v>
      </c>
      <c r="AN61" s="54">
        <f>$AU61+$AB$7*SIN(AO61)</f>
        <v>8.8184619065767968</v>
      </c>
      <c r="AO61" s="54">
        <f>$AU61+$AB$7*SIN(AP61)</f>
        <v>8.81836083776024</v>
      </c>
      <c r="AP61" s="54">
        <f>$AU61+$AB$7*SIN(AQ61)</f>
        <v>8.818727187406564</v>
      </c>
      <c r="AQ61" s="54">
        <f>$AU61+$AB$7*SIN(AR61)</f>
        <v>8.817398816629316</v>
      </c>
      <c r="AR61" s="54">
        <f>$AU61+$AB$7*SIN(AS61)</f>
        <v>8.8222096395818745</v>
      </c>
      <c r="AS61" s="54">
        <f>$AU61+$AB$7*SIN(AT61)</f>
        <v>8.804709447385644</v>
      </c>
      <c r="AT61" s="54">
        <f>$AU61+$AB$7*SIN(AU61)</f>
        <v>8.8674022084721926</v>
      </c>
      <c r="AU61" s="54">
        <f>RADIANS($AB$9)+$AB$18*(F61-AB$15)</f>
        <v>8.6271355697018528</v>
      </c>
      <c r="AW61" s="48">
        <v>-250</v>
      </c>
      <c r="AX61" s="48">
        <f t="shared" si="13"/>
        <v>2.2517337689077089E-3</v>
      </c>
      <c r="AY61" s="48">
        <f t="shared" si="14"/>
        <v>-5.0772115266679105E-3</v>
      </c>
      <c r="AZ61" s="48">
        <f t="shared" si="15"/>
        <v>7.3289452955756194E-3</v>
      </c>
      <c r="BA61" s="48">
        <f t="shared" si="16"/>
        <v>1.2093924447358919</v>
      </c>
      <c r="BB61" s="48">
        <f t="shared" si="17"/>
        <v>0.96128590425708449</v>
      </c>
      <c r="BC61" s="48">
        <f t="shared" si="18"/>
        <v>-0.89727424967622227</v>
      </c>
      <c r="BD61" s="48">
        <f t="shared" si="19"/>
        <v>-0.48137527900795934</v>
      </c>
      <c r="BE61" s="48">
        <f t="shared" si="22"/>
        <v>11.911832014671234</v>
      </c>
      <c r="BF61" s="48">
        <f t="shared" si="22"/>
        <v>11.91189105527106</v>
      </c>
      <c r="BG61" s="48">
        <f t="shared" si="22"/>
        <v>11.912112714298232</v>
      </c>
      <c r="BH61" s="48">
        <f t="shared" si="22"/>
        <v>11.912944563684324</v>
      </c>
      <c r="BI61" s="48">
        <f t="shared" si="22"/>
        <v>11.916061646886854</v>
      </c>
      <c r="BJ61" s="48">
        <f t="shared" si="22"/>
        <v>11.927676975949549</v>
      </c>
      <c r="BK61" s="48">
        <f t="shared" si="22"/>
        <v>11.970116256497485</v>
      </c>
      <c r="BL61" s="48">
        <f t="shared" si="20"/>
        <v>12.116190125695798</v>
      </c>
    </row>
    <row r="62" spans="1:64" ht="12.95" customHeight="1" x14ac:dyDescent="0.2">
      <c r="A62" s="98" t="s">
        <v>1360</v>
      </c>
      <c r="B62" s="99" t="s">
        <v>1142</v>
      </c>
      <c r="C62" s="98">
        <v>34439.389000000003</v>
      </c>
      <c r="D62" s="98" t="s">
        <v>1190</v>
      </c>
      <c r="E62" s="4">
        <f>+(C62-C$7)/C$8</f>
        <v>-6054.0144232774037</v>
      </c>
      <c r="F62" s="48">
        <f>ROUND(2*E62,0)/2</f>
        <v>-6054</v>
      </c>
      <c r="G62" s="48">
        <f>+C62-(C$7+F62*C$8)</f>
        <v>-1.9714799993380439E-2</v>
      </c>
      <c r="I62" s="48">
        <f>G62</f>
        <v>-1.9714799993380439E-2</v>
      </c>
      <c r="Q62" s="100">
        <f>+C62-15018.5</f>
        <v>19420.889000000003</v>
      </c>
      <c r="S62" s="53">
        <f>S$14</f>
        <v>0.1</v>
      </c>
      <c r="Z62" s="48">
        <f>F62</f>
        <v>-6054</v>
      </c>
      <c r="AA62" s="54">
        <f>AB$3+AB$4*Z62+AB$5*Z62^2+AH62</f>
        <v>-2.1100534564056205E-2</v>
      </c>
      <c r="AB62" s="54">
        <f>IF(S62&lt;&gt;0,G62-AH62, -9999)</f>
        <v>-1.2872607563147804E-2</v>
      </c>
      <c r="AC62" s="54">
        <f>+G62-P62</f>
        <v>-1.9714799993380439E-2</v>
      </c>
      <c r="AD62" s="54">
        <f>IF(S62&lt;&gt;0,G62-AA62, -9999)</f>
        <v>1.3857345706757666E-3</v>
      </c>
      <c r="AE62" s="54">
        <f>+(G62-AA62)^2*S62</f>
        <v>1.9202603003659514E-7</v>
      </c>
      <c r="AF62" s="48">
        <f>IF(S62&lt;&gt;0,G62-P62, -9999)</f>
        <v>-1.9714799993380439E-2</v>
      </c>
      <c r="AG62" s="3"/>
      <c r="AH62" s="48">
        <f>$AB$6*($AB$11/AI62*AJ62+$AB$12)</f>
        <v>-6.8421924302326355E-3</v>
      </c>
      <c r="AI62" s="48">
        <f>1+$AB$7*COS(AL62)</f>
        <v>0.68930364940167943</v>
      </c>
      <c r="AJ62" s="48">
        <f>SIN(AL62+RADIANS($AB$9))</f>
        <v>-0.70525013384599722</v>
      </c>
      <c r="AK62" s="48">
        <f>$AB$7*SIN(AL62)</f>
        <v>0.1271393042791423</v>
      </c>
      <c r="AL62" s="48">
        <f>2*ATAN(AM62)</f>
        <v>2.7531739878752162</v>
      </c>
      <c r="AM62" s="48">
        <f>SQRT((1+$AB$7)/(1-$AB$7))*TAN(AN62/2)</f>
        <v>5.0841833225584558</v>
      </c>
      <c r="AN62" s="54">
        <f>$AU62+$AB$7*SIN(AO62)</f>
        <v>8.8807962181400679</v>
      </c>
      <c r="AO62" s="54">
        <f>$AU62+$AB$7*SIN(AP62)</f>
        <v>8.8806765608661422</v>
      </c>
      <c r="AP62" s="54">
        <f>$AU62+$AB$7*SIN(AQ62)</f>
        <v>8.8810931057659168</v>
      </c>
      <c r="AQ62" s="54">
        <f>$AU62+$AB$7*SIN(AR62)</f>
        <v>8.8796425967627339</v>
      </c>
      <c r="AR62" s="54">
        <f>$AU62+$AB$7*SIN(AS62)</f>
        <v>8.8846881382225487</v>
      </c>
      <c r="AS62" s="54">
        <f>$AU62+$AB$7*SIN(AT62)</f>
        <v>8.8670700725966078</v>
      </c>
      <c r="AT62" s="54">
        <f>$AU62+$AB$7*SIN(AU62)</f>
        <v>8.9278108577031592</v>
      </c>
      <c r="AU62" s="54">
        <f>RADIANS($AB$9)+$AB$18*(F62-AB$15)</f>
        <v>8.7070196470781447</v>
      </c>
      <c r="AW62" s="48">
        <v>0</v>
      </c>
      <c r="AX62" s="48">
        <f t="shared" si="13"/>
        <v>2.6043501489489375E-3</v>
      </c>
      <c r="AY62" s="48">
        <f t="shared" si="14"/>
        <v>-3.7529020875546283E-3</v>
      </c>
      <c r="AZ62" s="48">
        <f t="shared" si="15"/>
        <v>6.3572522365035657E-3</v>
      </c>
      <c r="BA62" s="48">
        <f t="shared" si="16"/>
        <v>1.2719794186823774</v>
      </c>
      <c r="BB62" s="48">
        <f t="shared" si="17"/>
        <v>0.85247281377629358</v>
      </c>
      <c r="BC62" s="48">
        <f t="shared" si="18"/>
        <v>-0.62634017005052089</v>
      </c>
      <c r="BD62" s="48">
        <f t="shared" si="19"/>
        <v>-0.32382643637445357</v>
      </c>
      <c r="BE62" s="48">
        <f t="shared" ref="BE62:BK71" si="23">$BL62+$AB$7*SIN(BF62)</f>
        <v>12.11733179339665</v>
      </c>
      <c r="BF62" s="48">
        <f t="shared" si="23"/>
        <v>12.117413249557375</v>
      </c>
      <c r="BG62" s="48">
        <f t="shared" si="23"/>
        <v>12.117682566494606</v>
      </c>
      <c r="BH62" s="48">
        <f t="shared" si="23"/>
        <v>12.118572755528827</v>
      </c>
      <c r="BI62" s="48">
        <f t="shared" si="23"/>
        <v>12.121512448703054</v>
      </c>
      <c r="BJ62" s="48">
        <f t="shared" si="23"/>
        <v>12.131191274831632</v>
      </c>
      <c r="BK62" s="48">
        <f t="shared" si="23"/>
        <v>12.162759848058181</v>
      </c>
      <c r="BL62" s="48">
        <f t="shared" si="20"/>
        <v>12.263035856166923</v>
      </c>
    </row>
    <row r="63" spans="1:64" ht="12.95" customHeight="1" x14ac:dyDescent="0.2">
      <c r="A63" s="98" t="s">
        <v>1366</v>
      </c>
      <c r="B63" s="99" t="s">
        <v>1142</v>
      </c>
      <c r="C63" s="98">
        <v>34603.417000000001</v>
      </c>
      <c r="D63" s="98" t="s">
        <v>1190</v>
      </c>
      <c r="E63" s="4">
        <f>+(C63-C$7)/C$8</f>
        <v>-5934.0121231382118</v>
      </c>
      <c r="F63" s="48">
        <f>ROUND(2*E63,0)/2</f>
        <v>-5934</v>
      </c>
      <c r="G63" s="48">
        <f>+C63-(C$7+F63*C$8)</f>
        <v>-1.6570799998589791E-2</v>
      </c>
      <c r="I63" s="48">
        <f>G63</f>
        <v>-1.6570799998589791E-2</v>
      </c>
      <c r="Q63" s="100">
        <f>+C63-15018.5</f>
        <v>19584.917000000001</v>
      </c>
      <c r="S63" s="53">
        <f>S$14</f>
        <v>0.1</v>
      </c>
      <c r="Z63" s="48">
        <f>F63</f>
        <v>-5934</v>
      </c>
      <c r="AA63" s="54">
        <f>AB$3+AB$4*Z63+AB$5*Z63^2+AH63</f>
        <v>-2.1057862962547948E-2</v>
      </c>
      <c r="AB63" s="54">
        <f>IF(S63&lt;&gt;0,G63-AH63, -9999)</f>
        <v>-1.0000052134258851E-2</v>
      </c>
      <c r="AC63" s="54">
        <f>+G63-P63</f>
        <v>-1.6570799998589791E-2</v>
      </c>
      <c r="AD63" s="54">
        <f>IF(S63&lt;&gt;0,G63-AA63, -9999)</f>
        <v>4.4870629639581563E-3</v>
      </c>
      <c r="AE63" s="54">
        <f>+(G63-AA63)^2*S63</f>
        <v>2.0133734042524956E-6</v>
      </c>
      <c r="AF63" s="48">
        <f>IF(S63&lt;&gt;0,G63-P63, -9999)</f>
        <v>-1.6570799998589791E-2</v>
      </c>
      <c r="AG63" s="3"/>
      <c r="AH63" s="48">
        <f>$AB$6*($AB$11/AI63*AJ63+$AB$12)</f>
        <v>-6.5707478643309402E-3</v>
      </c>
      <c r="AI63" s="48">
        <f>1+$AB$7*COS(AL63)</f>
        <v>0.68449225705085448</v>
      </c>
      <c r="AJ63" s="48">
        <f>SIN(AL63+RADIANS($AB$9))</f>
        <v>-0.67649133709196951</v>
      </c>
      <c r="AK63" s="48">
        <f>$AB$7*SIN(AL63)</f>
        <v>0.11467994204234155</v>
      </c>
      <c r="AL63" s="48">
        <f>2*ATAN(AM63)</f>
        <v>2.7929620334415164</v>
      </c>
      <c r="AM63" s="48">
        <f>SQRT((1+$AB$7)/(1-$AB$7))*TAN(AN63/2)</f>
        <v>5.6785076030827435</v>
      </c>
      <c r="AN63" s="54">
        <f>$AU63+$AB$7*SIN(AO63)</f>
        <v>8.9353624982219753</v>
      </c>
      <c r="AO63" s="54">
        <f>$AU63+$AB$7*SIN(AP63)</f>
        <v>8.9352293101918878</v>
      </c>
      <c r="AP63" s="54">
        <f>$AU63+$AB$7*SIN(AQ63)</f>
        <v>8.9356788009876063</v>
      </c>
      <c r="AQ63" s="54">
        <f>$AU63+$AB$7*SIN(AR63)</f>
        <v>8.9341614012103499</v>
      </c>
      <c r="AR63" s="54">
        <f>$AU63+$AB$7*SIN(AS63)</f>
        <v>8.939278970385212</v>
      </c>
      <c r="AS63" s="54">
        <f>$AU63+$AB$7*SIN(AT63)</f>
        <v>8.9219629124472188</v>
      </c>
      <c r="AT63" s="54">
        <f>$AU63+$AB$7*SIN(AU63)</f>
        <v>8.9799388885144005</v>
      </c>
      <c r="AU63" s="54">
        <f>RADIANS($AB$9)+$AB$18*(F63-AB$15)</f>
        <v>8.7775055977042857</v>
      </c>
      <c r="AW63" s="48">
        <v>250</v>
      </c>
      <c r="AX63" s="48">
        <f t="shared" si="13"/>
        <v>2.705996027985263E-3</v>
      </c>
      <c r="AY63" s="48">
        <f t="shared" si="14"/>
        <v>-2.3518794186918306E-3</v>
      </c>
      <c r="AZ63" s="48">
        <f t="shared" si="15"/>
        <v>5.0578754466770936E-3</v>
      </c>
      <c r="BA63" s="48">
        <f t="shared" si="16"/>
        <v>1.3174875215106119</v>
      </c>
      <c r="BB63" s="48">
        <f t="shared" si="17"/>
        <v>0.66335450517896555</v>
      </c>
      <c r="BC63" s="48">
        <f t="shared" si="18"/>
        <v>-0.3309354699229749</v>
      </c>
      <c r="BD63" s="48">
        <f t="shared" si="19"/>
        <v>-0.16699460437279007</v>
      </c>
      <c r="BE63" s="48">
        <f t="shared" si="23"/>
        <v>12.331913881649283</v>
      </c>
      <c r="BF63" s="48">
        <f t="shared" si="23"/>
        <v>12.331978350111731</v>
      </c>
      <c r="BG63" s="48">
        <f t="shared" si="23"/>
        <v>12.332175784364836</v>
      </c>
      <c r="BH63" s="48">
        <f t="shared" si="23"/>
        <v>12.332780367690967</v>
      </c>
      <c r="BI63" s="48">
        <f t="shared" si="23"/>
        <v>12.334631183492272</v>
      </c>
      <c r="BJ63" s="48">
        <f t="shared" si="23"/>
        <v>12.340292109404592</v>
      </c>
      <c r="BK63" s="48">
        <f t="shared" si="23"/>
        <v>12.357561875387081</v>
      </c>
      <c r="BL63" s="48">
        <f t="shared" si="20"/>
        <v>12.409881586638049</v>
      </c>
    </row>
    <row r="64" spans="1:64" ht="12.95" customHeight="1" x14ac:dyDescent="0.2">
      <c r="A64" s="98" t="s">
        <v>1371</v>
      </c>
      <c r="B64" s="99" t="s">
        <v>1142</v>
      </c>
      <c r="C64" s="98">
        <v>34726.426500000001</v>
      </c>
      <c r="D64" s="98" t="s">
        <v>1190</v>
      </c>
      <c r="E64" s="4">
        <f>+(C64-C$7)/C$8</f>
        <v>-5844.0188113928252</v>
      </c>
      <c r="F64" s="48">
        <f>ROUND(2*E64,0)/2</f>
        <v>-5844</v>
      </c>
      <c r="G64" s="48">
        <f>+C64-(C$7+F64*C$8)</f>
        <v>-2.5712799993925728E-2</v>
      </c>
      <c r="J64" s="48">
        <f>G64</f>
        <v>-2.5712799993925728E-2</v>
      </c>
      <c r="Q64" s="100">
        <f>+C64-15018.5</f>
        <v>19707.926500000001</v>
      </c>
      <c r="S64" s="53">
        <f>S$15</f>
        <v>1</v>
      </c>
      <c r="Z64" s="48">
        <f>F64</f>
        <v>-5844</v>
      </c>
      <c r="AA64" s="54">
        <f>AB$3+AB$4*Z64+AB$5*Z64^2+AH64</f>
        <v>-2.100267492346946E-2</v>
      </c>
      <c r="AB64" s="54">
        <f>IF(S64&lt;&gt;0,G64-AH64, -9999)</f>
        <v>-1.9357220851630233E-2</v>
      </c>
      <c r="AC64" s="54">
        <f>+G64-P64</f>
        <v>-2.5712799993925728E-2</v>
      </c>
      <c r="AD64" s="54">
        <f>IF(S64&lt;&gt;0,G64-AA64, -9999)</f>
        <v>-4.7101250704562683E-3</v>
      </c>
      <c r="AE64" s="54">
        <f>+(G64-AA64)^2*S64</f>
        <v>2.2185278179340665E-5</v>
      </c>
      <c r="AF64" s="48">
        <f>IF(S64&lt;&gt;0,G64-P64, -9999)</f>
        <v>-2.5712799993925728E-2</v>
      </c>
      <c r="AG64" s="3"/>
      <c r="AH64" s="48">
        <f>$AB$6*($AB$11/AI64*AJ64+$AB$12)</f>
        <v>-6.3555791422954949E-3</v>
      </c>
      <c r="AI64" s="48">
        <f>1+$AB$7*COS(AL64)</f>
        <v>0.68124765639135365</v>
      </c>
      <c r="AJ64" s="48">
        <f>SIN(AL64+RADIANS($AB$9))</f>
        <v>-0.65447982350230061</v>
      </c>
      <c r="AK64" s="48">
        <f>$AB$7*SIN(AL64)</f>
        <v>0.10532601013849482</v>
      </c>
      <c r="AL64" s="48">
        <f>2*ATAN(AM64)</f>
        <v>2.822455466937551</v>
      </c>
      <c r="AM64" s="48">
        <f>SQRT((1+$AB$7)/(1-$AB$7))*TAN(AN64/2)</f>
        <v>6.2136173449224206</v>
      </c>
      <c r="AN64" s="54">
        <f>$AU64+$AB$7*SIN(AO64)</f>
        <v>8.9760479210391058</v>
      </c>
      <c r="AO64" s="54">
        <f>$AU64+$AB$7*SIN(AP64)</f>
        <v>8.9759072322866125</v>
      </c>
      <c r="AP64" s="54">
        <f>$AU64+$AB$7*SIN(AQ64)</f>
        <v>8.9763723474770867</v>
      </c>
      <c r="AQ64" s="54">
        <f>$AU64+$AB$7*SIN(AR64)</f>
        <v>8.9748342851345342</v>
      </c>
      <c r="AR64" s="54">
        <f>$AU64+$AB$7*SIN(AS64)</f>
        <v>8.9799160864889753</v>
      </c>
      <c r="AS64" s="54">
        <f>$AU64+$AB$7*SIN(AT64)</f>
        <v>8.9630777040031511</v>
      </c>
      <c r="AT64" s="54">
        <f>$AU64+$AB$7*SIN(AU64)</f>
        <v>9.0183699879955164</v>
      </c>
      <c r="AU64" s="54">
        <f>RADIANS($AB$9)+$AB$18*(F64-AB$15)</f>
        <v>8.8303700606738911</v>
      </c>
      <c r="AW64" s="48">
        <v>500</v>
      </c>
      <c r="AX64" s="48">
        <f t="shared" si="13"/>
        <v>2.6117165050781512E-3</v>
      </c>
      <c r="AY64" s="48">
        <f t="shared" si="14"/>
        <v>-8.741435200795187E-4</v>
      </c>
      <c r="AZ64" s="48">
        <f t="shared" si="15"/>
        <v>3.4858600251576701E-3</v>
      </c>
      <c r="BA64" s="48">
        <f t="shared" si="16"/>
        <v>1.3356320889883659</v>
      </c>
      <c r="BB64" s="48">
        <f t="shared" si="17"/>
        <v>0.40313277520005553</v>
      </c>
      <c r="BC64" s="48">
        <f t="shared" si="18"/>
        <v>-2.0580307163673317E-2</v>
      </c>
      <c r="BD64" s="48">
        <f t="shared" si="19"/>
        <v>-1.0290516795945682E-2</v>
      </c>
      <c r="BE64" s="48">
        <f t="shared" si="23"/>
        <v>12.551856662962908</v>
      </c>
      <c r="BF64" s="48">
        <f t="shared" si="23"/>
        <v>12.551861293810484</v>
      </c>
      <c r="BG64" s="48">
        <f t="shared" si="23"/>
        <v>12.551875089731638</v>
      </c>
      <c r="BH64" s="48">
        <f t="shared" si="23"/>
        <v>12.551916189630008</v>
      </c>
      <c r="BI64" s="48">
        <f t="shared" si="23"/>
        <v>12.552038631591971</v>
      </c>
      <c r="BJ64" s="48">
        <f t="shared" si="23"/>
        <v>12.552403400912411</v>
      </c>
      <c r="BK64" s="48">
        <f t="shared" si="23"/>
        <v>12.553490081732035</v>
      </c>
      <c r="BL64" s="48">
        <f t="shared" si="20"/>
        <v>12.556727317109175</v>
      </c>
    </row>
    <row r="65" spans="1:64" ht="12.95" customHeight="1" x14ac:dyDescent="0.2">
      <c r="A65" s="98" t="s">
        <v>1371</v>
      </c>
      <c r="B65" s="99" t="s">
        <v>1142</v>
      </c>
      <c r="C65" s="98">
        <v>34733.256999999998</v>
      </c>
      <c r="D65" s="98" t="s">
        <v>1190</v>
      </c>
      <c r="E65" s="4">
        <f>+(C65-C$7)/C$8</f>
        <v>-5839.0216419394374</v>
      </c>
      <c r="F65" s="48">
        <f>ROUND(2*E65,0)/2</f>
        <v>-5839</v>
      </c>
      <c r="G65" s="48">
        <f>+C65-(C$7+F65*C$8)</f>
        <v>-2.9581800001324154E-2</v>
      </c>
      <c r="J65" s="48">
        <f>G65</f>
        <v>-2.9581800001324154E-2</v>
      </c>
      <c r="Q65" s="100">
        <f>+C65-15018.5</f>
        <v>19714.756999999998</v>
      </c>
      <c r="S65" s="53">
        <f>S$15</f>
        <v>1</v>
      </c>
      <c r="Z65" s="48">
        <f>F65</f>
        <v>-5839</v>
      </c>
      <c r="AA65" s="54">
        <f>AB$3+AB$4*Z65+AB$5*Z65^2+AH65</f>
        <v>-2.0999035972901488E-2</v>
      </c>
      <c r="AB65" s="54">
        <f>IF(S65&lt;&gt;0,G65-AH65, -9999)</f>
        <v>-2.323845611504341E-2</v>
      </c>
      <c r="AC65" s="54">
        <f>+G65-P65</f>
        <v>-2.9581800001324154E-2</v>
      </c>
      <c r="AD65" s="54">
        <f>IF(S65&lt;&gt;0,G65-AA65, -9999)</f>
        <v>-8.5827640284226667E-3</v>
      </c>
      <c r="AE65" s="54">
        <f>+(G65-AA65)^2*S65</f>
        <v>7.3663838367586077E-5</v>
      </c>
      <c r="AF65" s="48">
        <f>IF(S65&lt;&gt;0,G65-P65, -9999)</f>
        <v>-2.9581800001324154E-2</v>
      </c>
      <c r="AG65" s="3"/>
      <c r="AH65" s="48">
        <f>$AB$6*($AB$11/AI65*AJ65+$AB$12)</f>
        <v>-6.3433438862807463E-3</v>
      </c>
      <c r="AI65" s="48">
        <f>1+$AB$7*COS(AL65)</f>
        <v>0.68107635202763439</v>
      </c>
      <c r="AJ65" s="48">
        <f>SIN(AL65+RADIANS($AB$9))</f>
        <v>-0.65324620922049326</v>
      </c>
      <c r="AK65" s="48">
        <f>$AB$7*SIN(AL65)</f>
        <v>0.10480616266087348</v>
      </c>
      <c r="AL65" s="48">
        <f>2*ATAN(AM65)</f>
        <v>2.8240859105149272</v>
      </c>
      <c r="AM65" s="48">
        <f>SQRT((1+$AB$7)/(1-$AB$7))*TAN(AN65/2)</f>
        <v>6.2460719027558858</v>
      </c>
      <c r="AN65" s="54">
        <f>$AU65+$AB$7*SIN(AO65)</f>
        <v>8.9783026351027768</v>
      </c>
      <c r="AO65" s="54">
        <f>$AU65+$AB$7*SIN(AP65)</f>
        <v>8.9781616089427274</v>
      </c>
      <c r="AP65" s="54">
        <f>$AU65+$AB$7*SIN(AQ65)</f>
        <v>8.9786273353057542</v>
      </c>
      <c r="AQ65" s="54">
        <f>$AU65+$AB$7*SIN(AR65)</f>
        <v>8.9770889201091837</v>
      </c>
      <c r="AR65" s="54">
        <f>$AU65+$AB$7*SIN(AS65)</f>
        <v>8.9821664120922247</v>
      </c>
      <c r="AS65" s="54">
        <f>$AU65+$AB$7*SIN(AT65)</f>
        <v>8.9653608218537411</v>
      </c>
      <c r="AT65" s="54">
        <f>$AU65+$AB$7*SIN(AU65)</f>
        <v>9.0204892681686619</v>
      </c>
      <c r="AU65" s="54">
        <f>RADIANS($AB$9)+$AB$18*(F65-AB$15)</f>
        <v>8.8333069752833122</v>
      </c>
      <c r="AW65" s="48">
        <v>750</v>
      </c>
      <c r="AX65" s="48">
        <f t="shared" si="13"/>
        <v>2.4233609099691316E-3</v>
      </c>
      <c r="AY65" s="48">
        <f t="shared" si="14"/>
        <v>6.8030560828230861E-4</v>
      </c>
      <c r="AZ65" s="48">
        <f t="shared" si="15"/>
        <v>1.7430553016868232E-3</v>
      </c>
      <c r="BA65" s="48">
        <f t="shared" si="16"/>
        <v>1.3216126879636985</v>
      </c>
      <c r="BB65" s="48">
        <f t="shared" si="17"/>
        <v>0.103414313041405</v>
      </c>
      <c r="BC65" s="48">
        <f t="shared" si="18"/>
        <v>0.2907577033961527</v>
      </c>
      <c r="BD65" s="48">
        <f t="shared" si="19"/>
        <v>0.14641177947357453</v>
      </c>
      <c r="BE65" s="48">
        <f t="shared" si="23"/>
        <v>12.772147147041149</v>
      </c>
      <c r="BF65" s="48">
        <f t="shared" si="23"/>
        <v>12.77208857282589</v>
      </c>
      <c r="BG65" s="48">
        <f t="shared" si="23"/>
        <v>12.771910335707055</v>
      </c>
      <c r="BH65" s="48">
        <f t="shared" si="23"/>
        <v>12.771368013702329</v>
      </c>
      <c r="BI65" s="48">
        <f t="shared" si="23"/>
        <v>12.769718266079256</v>
      </c>
      <c r="BJ65" s="48">
        <f t="shared" si="23"/>
        <v>12.764703149300612</v>
      </c>
      <c r="BK65" s="48">
        <f t="shared" si="23"/>
        <v>12.749487969397174</v>
      </c>
      <c r="BL65" s="48">
        <f t="shared" si="20"/>
        <v>12.703573047580299</v>
      </c>
    </row>
    <row r="66" spans="1:64" ht="12.95" customHeight="1" x14ac:dyDescent="0.2">
      <c r="A66" s="98" t="s">
        <v>1371</v>
      </c>
      <c r="B66" s="99" t="s">
        <v>1142</v>
      </c>
      <c r="C66" s="98">
        <v>34998.434999999998</v>
      </c>
      <c r="D66" s="98" t="s">
        <v>1190</v>
      </c>
      <c r="E66" s="4">
        <f>+(C66-C$7)/C$8</f>
        <v>-5645.0183623389357</v>
      </c>
      <c r="F66" s="48">
        <f>ROUND(2*E66,0)/2</f>
        <v>-5645</v>
      </c>
      <c r="G66" s="48">
        <f>+C66-(C$7+F66*C$8)</f>
        <v>-2.5098999998590443E-2</v>
      </c>
      <c r="J66" s="48">
        <f>G66</f>
        <v>-2.5098999998590443E-2</v>
      </c>
      <c r="Q66" s="100">
        <f>+C66-15018.5</f>
        <v>19979.934999999998</v>
      </c>
      <c r="S66" s="53">
        <f>S$15</f>
        <v>1</v>
      </c>
      <c r="Z66" s="48">
        <f>F66</f>
        <v>-5645</v>
      </c>
      <c r="AA66" s="54">
        <f>AB$3+AB$4*Z66+AB$5*Z66^2+AH66</f>
        <v>-2.0812312798572617E-2</v>
      </c>
      <c r="AB66" s="54">
        <f>IF(S66&lt;&gt;0,G66-AH66, -9999)</f>
        <v>-1.9252223210392064E-2</v>
      </c>
      <c r="AC66" s="54">
        <f>+G66-P66</f>
        <v>-2.5098999998590443E-2</v>
      </c>
      <c r="AD66" s="54">
        <f>IF(S66&lt;&gt;0,G66-AA66, -9999)</f>
        <v>-4.286687200017826E-3</v>
      </c>
      <c r="AE66" s="54">
        <f>+(G66-AA66)^2*S66</f>
        <v>1.8375687150796668E-5</v>
      </c>
      <c r="AF66" s="48">
        <f>IF(S66&lt;&gt;0,G66-P66, -9999)</f>
        <v>-2.5098999998590443E-2</v>
      </c>
      <c r="AG66" s="3"/>
      <c r="AH66" s="48">
        <f>$AB$6*($AB$11/AI66*AJ66+$AB$12)</f>
        <v>-5.8467767881983795E-3</v>
      </c>
      <c r="AI66" s="48">
        <f>1+$AB$7*COS(AL66)</f>
        <v>0.67513827329551179</v>
      </c>
      <c r="AJ66" s="48">
        <f>SIN(AL66+RADIANS($AB$9))</f>
        <v>-0.6045420919990907</v>
      </c>
      <c r="AK66" s="48">
        <f>$AB$7*SIN(AL66)</f>
        <v>8.4625548685236265E-2</v>
      </c>
      <c r="AL66" s="48">
        <f>2*ATAN(AM66)</f>
        <v>2.886758995959009</v>
      </c>
      <c r="AM66" s="48">
        <f>SQRT((1+$AB$7)/(1-$AB$7))*TAN(AN66/2)</f>
        <v>7.8057385367252552</v>
      </c>
      <c r="AN66" s="54">
        <f>$AU66+$AB$7*SIN(AO66)</f>
        <v>9.0653767372640033</v>
      </c>
      <c r="AO66" s="54">
        <f>$AU66+$AB$7*SIN(AP66)</f>
        <v>9.0652302221081378</v>
      </c>
      <c r="AP66" s="54">
        <f>$AU66+$AB$7*SIN(AQ66)</f>
        <v>9.0656964381429361</v>
      </c>
      <c r="AQ66" s="54">
        <f>$AU66+$AB$7*SIN(AR66)</f>
        <v>9.0642126395312008</v>
      </c>
      <c r="AR66" s="54">
        <f>$AU66+$AB$7*SIN(AS66)</f>
        <v>9.0689321765327193</v>
      </c>
      <c r="AS66" s="54">
        <f>$AU66+$AB$7*SIN(AT66)</f>
        <v>9.0538912999512888</v>
      </c>
      <c r="AT66" s="54">
        <f>$AU66+$AB$7*SIN(AU66)</f>
        <v>9.1015406735873601</v>
      </c>
      <c r="AU66" s="54">
        <f>RADIANS($AB$9)+$AB$18*(F66-AB$15)</f>
        <v>8.947259262128906</v>
      </c>
      <c r="AW66" s="48">
        <v>1000</v>
      </c>
      <c r="AX66" s="48">
        <f t="shared" ref="AX66:AX97" si="24">AB$3+AB$4*AW66+AB$5*AW66^2+AZ66</f>
        <v>2.2671930807032859E-3</v>
      </c>
      <c r="AY66" s="48">
        <f t="shared" ref="AY66:AY102" si="25">AB$3+AB$4*AW66+AB$5*AW66^2</f>
        <v>2.3114679663936511E-3</v>
      </c>
      <c r="AZ66" s="48">
        <f t="shared" ref="AZ66:AZ97" si="26">$AB$6*($AB$11/BA66*BB66+$AB$12)</f>
        <v>-4.4274885690365148E-5</v>
      </c>
      <c r="BA66" s="48">
        <f t="shared" ref="BA66:BA102" si="27">1+$AB$7*COS(BC66)</f>
        <v>1.2791748696985779</v>
      </c>
      <c r="BB66" s="48">
        <f t="shared" ref="BB66:BB97" si="28">SIN(BC66+RADIANS($AB$9))</f>
        <v>-0.19321185196690119</v>
      </c>
      <c r="BC66" s="48">
        <f t="shared" ref="BC66:BC97" si="29">2*ATAN(BD66)</f>
        <v>0.58879186987074772</v>
      </c>
      <c r="BD66" s="48">
        <f t="shared" ref="BD66:BD97" si="30">SQRT((1+$AB$7)/(1-$AB$7))*TAN(BE66/2)</f>
        <v>0.30320649963769686</v>
      </c>
      <c r="BE66" s="48">
        <f t="shared" si="23"/>
        <v>12.987681997138971</v>
      </c>
      <c r="BF66" s="48">
        <f t="shared" si="23"/>
        <v>12.987600007157242</v>
      </c>
      <c r="BG66" s="48">
        <f t="shared" si="23"/>
        <v>12.987332395486945</v>
      </c>
      <c r="BH66" s="48">
        <f t="shared" si="23"/>
        <v>12.986459145781623</v>
      </c>
      <c r="BI66" s="48">
        <f t="shared" si="23"/>
        <v>12.983611987598044</v>
      </c>
      <c r="BJ66" s="48">
        <f t="shared" si="23"/>
        <v>12.974353799713329</v>
      </c>
      <c r="BK66" s="48">
        <f t="shared" si="23"/>
        <v>12.944497540799905</v>
      </c>
      <c r="BL66" s="48">
        <f t="shared" ref="BL66:BL102" si="31">RADIANS($AB$9)+$AB$18*(AW66-AB$15)</f>
        <v>12.850418778051425</v>
      </c>
    </row>
    <row r="67" spans="1:64" ht="12.95" customHeight="1" x14ac:dyDescent="0.2">
      <c r="A67" s="98" t="s">
        <v>1380</v>
      </c>
      <c r="B67" s="99" t="s">
        <v>1142</v>
      </c>
      <c r="C67" s="98">
        <v>35009.381000000001</v>
      </c>
      <c r="D67" s="98" t="s">
        <v>1190</v>
      </c>
      <c r="E67" s="4">
        <f>+(C67-C$7)/C$8</f>
        <v>-5637.0103077548165</v>
      </c>
      <c r="F67" s="48">
        <f>ROUND(2*E67,0)/2</f>
        <v>-5637</v>
      </c>
      <c r="G67" s="48">
        <f>+C67-(C$7+F67*C$8)</f>
        <v>-1.4089399992371909E-2</v>
      </c>
      <c r="I67" s="48">
        <f>G67</f>
        <v>-1.4089399992371909E-2</v>
      </c>
      <c r="Q67" s="100">
        <f>+C67-15018.5</f>
        <v>19990.881000000001</v>
      </c>
      <c r="S67" s="53">
        <f>S$14</f>
        <v>0.1</v>
      </c>
      <c r="Z67" s="48">
        <f>F67</f>
        <v>-5637</v>
      </c>
      <c r="AA67" s="54">
        <f>AB$3+AB$4*Z67+AB$5*Z67^2+AH67</f>
        <v>-2.0802737436546564E-2</v>
      </c>
      <c r="AB67" s="54">
        <f>IF(S67&lt;&gt;0,G67-AH67, -9999)</f>
        <v>-8.2639838865861421E-3</v>
      </c>
      <c r="AC67" s="54">
        <f>+G67-P67</f>
        <v>-1.4089399992371909E-2</v>
      </c>
      <c r="AD67" s="54">
        <f>IF(S67&lt;&gt;0,G67-AA67, -9999)</f>
        <v>6.7133374441746552E-3</v>
      </c>
      <c r="AE67" s="54">
        <f>+(G67-AA67)^2*S67</f>
        <v>4.5068899639357496E-6</v>
      </c>
      <c r="AF67" s="48">
        <f>IF(S67&lt;&gt;0,G67-P67, -9999)</f>
        <v>-1.4089399992371909E-2</v>
      </c>
      <c r="AG67" s="3"/>
      <c r="AH67" s="48">
        <f>$AB$6*($AB$11/AI67*AJ67+$AB$12)</f>
        <v>-5.8254161057857672E-3</v>
      </c>
      <c r="AI67" s="48">
        <f>1+$AB$7*COS(AL67)</f>
        <v>0.67492254258229278</v>
      </c>
      <c r="AJ67" s="48">
        <f>SIN(AL67+RADIANS($AB$9))</f>
        <v>-0.60249941856077394</v>
      </c>
      <c r="AK67" s="48">
        <f>$AB$7*SIN(AL67)</f>
        <v>8.3793028627312666E-2</v>
      </c>
      <c r="AL67" s="48">
        <f>2*ATAN(AM67)</f>
        <v>2.8893208344292582</v>
      </c>
      <c r="AM67" s="48">
        <f>SQRT((1+$AB$7)/(1-$AB$7))*TAN(AN67/2)</f>
        <v>7.885866498704198</v>
      </c>
      <c r="AN67" s="54">
        <f>$AU67+$AB$7*SIN(AO67)</f>
        <v>9.0689516429690862</v>
      </c>
      <c r="AO67" s="54">
        <f>$AU67+$AB$7*SIN(AP67)</f>
        <v>9.0688052475655923</v>
      </c>
      <c r="AP67" s="54">
        <f>$AU67+$AB$7*SIN(AQ67)</f>
        <v>9.0692704608922234</v>
      </c>
      <c r="AQ67" s="54">
        <f>$AU67+$AB$7*SIN(AR67)</f>
        <v>9.0677918336100909</v>
      </c>
      <c r="AR67" s="54">
        <f>$AU67+$AB$7*SIN(AS67)</f>
        <v>9.0724886786522543</v>
      </c>
      <c r="AS67" s="54">
        <f>$AU67+$AB$7*SIN(AT67)</f>
        <v>9.057540503453593</v>
      </c>
      <c r="AT67" s="54">
        <f>$AU67+$AB$7*SIN(AU67)</f>
        <v>9.1048370094825604</v>
      </c>
      <c r="AU67" s="54">
        <f>RADIANS($AB$9)+$AB$18*(F67-AB$15)</f>
        <v>8.9519583255039823</v>
      </c>
      <c r="AW67" s="48">
        <v>1250</v>
      </c>
      <c r="AX67" s="48">
        <f t="shared" si="24"/>
        <v>2.2607000318246306E-3</v>
      </c>
      <c r="AY67" s="48">
        <f t="shared" si="25"/>
        <v>4.0193435542545085E-3</v>
      </c>
      <c r="AZ67" s="48">
        <f t="shared" si="26"/>
        <v>-1.7586435224298778E-3</v>
      </c>
      <c r="BA67" s="48">
        <f t="shared" si="27"/>
        <v>1.2181911220475634</v>
      </c>
      <c r="BB67" s="48">
        <f t="shared" si="28"/>
        <v>-0.45192058780910543</v>
      </c>
      <c r="BC67" s="48">
        <f t="shared" si="29"/>
        <v>0.86327438973336523</v>
      </c>
      <c r="BD67" s="48">
        <f t="shared" si="30"/>
        <v>0.46060406560116623</v>
      </c>
      <c r="BE67" s="48">
        <f t="shared" si="23"/>
        <v>13.194523823088923</v>
      </c>
      <c r="BF67" s="48">
        <f t="shared" si="23"/>
        <v>13.194460643849645</v>
      </c>
      <c r="BG67" s="48">
        <f t="shared" si="23"/>
        <v>13.194228074466093</v>
      </c>
      <c r="BH67" s="48">
        <f t="shared" si="23"/>
        <v>13.193372300202208</v>
      </c>
      <c r="BI67" s="48">
        <f t="shared" si="23"/>
        <v>13.190227902455543</v>
      </c>
      <c r="BJ67" s="48">
        <f t="shared" si="23"/>
        <v>13.178734721202099</v>
      </c>
      <c r="BK67" s="48">
        <f t="shared" si="23"/>
        <v>13.137482071812872</v>
      </c>
      <c r="BL67" s="48">
        <f t="shared" si="31"/>
        <v>12.997264508522552</v>
      </c>
    </row>
    <row r="68" spans="1:64" ht="12.95" customHeight="1" x14ac:dyDescent="0.2">
      <c r="A68" s="98" t="s">
        <v>1384</v>
      </c>
      <c r="B68" s="99" t="s">
        <v>1142</v>
      </c>
      <c r="C68" s="98">
        <v>35032.614000000001</v>
      </c>
      <c r="D68" s="98" t="s">
        <v>1190</v>
      </c>
      <c r="E68" s="4">
        <f>+(C68-C$7)/C$8</f>
        <v>-5620.0131277664368</v>
      </c>
      <c r="F68" s="48">
        <f>ROUND(2*E68,0)/2</f>
        <v>-5620</v>
      </c>
      <c r="G68" s="48">
        <f>+C68-(C$7+F68*C$8)</f>
        <v>-1.7943999991985038E-2</v>
      </c>
      <c r="I68" s="48">
        <f>G68</f>
        <v>-1.7943999991985038E-2</v>
      </c>
      <c r="Q68" s="100">
        <f>+C68-15018.5</f>
        <v>20014.114000000001</v>
      </c>
      <c r="S68" s="53">
        <f>S$14</f>
        <v>0.1</v>
      </c>
      <c r="Z68" s="48">
        <f>F68</f>
        <v>-5620</v>
      </c>
      <c r="AA68" s="54">
        <f>AB$3+AB$4*Z68+AB$5*Z68^2+AH68</f>
        <v>-2.0781904930211568E-2</v>
      </c>
      <c r="AB68" s="54">
        <f>IF(S68&lt;&gt;0,G68-AH68, -9999)</f>
        <v>-1.2164199373374561E-2</v>
      </c>
      <c r="AC68" s="54">
        <f>+G68-P68</f>
        <v>-1.7943999991985038E-2</v>
      </c>
      <c r="AD68" s="54">
        <f>IF(S68&lt;&gt;0,G68-AA68, -9999)</f>
        <v>2.8379049382265299E-3</v>
      </c>
      <c r="AE68" s="54">
        <f>+(G68-AA68)^2*S68</f>
        <v>8.0537044384105245E-7</v>
      </c>
      <c r="AF68" s="48">
        <f>IF(S68&lt;&gt;0,G68-P68, -9999)</f>
        <v>-1.7943999991985038E-2</v>
      </c>
      <c r="AG68" s="3"/>
      <c r="AH68" s="48">
        <f>$AB$6*($AB$11/AI68*AJ68+$AB$12)</f>
        <v>-5.7798006186104769E-3</v>
      </c>
      <c r="AI68" s="48">
        <f>1+$AB$7*COS(AL68)</f>
        <v>0.67447164360418621</v>
      </c>
      <c r="AJ68" s="48">
        <f>SIN(AL68+RADIANS($AB$9))</f>
        <v>-0.59814995516543112</v>
      </c>
      <c r="AK68" s="48">
        <f>$AB$7*SIN(AL68)</f>
        <v>8.2023863295622196E-2</v>
      </c>
      <c r="AL68" s="48">
        <f>2*ATAN(AM68)</f>
        <v>2.8947593378472374</v>
      </c>
      <c r="AM68" s="48">
        <f>SQRT((1+$AB$7)/(1-$AB$7))*TAN(AN68/2)</f>
        <v>8.0614532123663611</v>
      </c>
      <c r="AN68" s="54">
        <f>$AU68+$AB$7*SIN(AO68)</f>
        <v>9.07654453397606</v>
      </c>
      <c r="AO68" s="54">
        <f>$AU68+$AB$7*SIN(AP68)</f>
        <v>9.0763984901669481</v>
      </c>
      <c r="AP68" s="54">
        <f>$AU68+$AB$7*SIN(AQ68)</f>
        <v>9.0768612940745701</v>
      </c>
      <c r="AQ68" s="54">
        <f>$AU68+$AB$7*SIN(AR68)</f>
        <v>9.075394429199461</v>
      </c>
      <c r="AR68" s="54">
        <f>$AU68+$AB$7*SIN(AS68)</f>
        <v>9.0800410067548736</v>
      </c>
      <c r="AS68" s="54">
        <f>$AU68+$AB$7*SIN(AT68)</f>
        <v>9.0652948335645718</v>
      </c>
      <c r="AT68" s="54">
        <f>$AU68+$AB$7*SIN(AU68)</f>
        <v>9.1118305534163184</v>
      </c>
      <c r="AU68" s="54">
        <f>RADIANS($AB$9)+$AB$18*(F68-AB$15)</f>
        <v>8.9619438351760188</v>
      </c>
      <c r="AW68" s="48">
        <v>1500</v>
      </c>
      <c r="AX68" s="48">
        <f t="shared" si="24"/>
        <v>2.4890492297289452E-3</v>
      </c>
      <c r="AY68" s="48">
        <f t="shared" si="25"/>
        <v>5.8039323718648813E-3</v>
      </c>
      <c r="AZ68" s="48">
        <f t="shared" si="26"/>
        <v>-3.3148831421359361E-3</v>
      </c>
      <c r="BA68" s="48">
        <f t="shared" si="27"/>
        <v>1.1493716183036407</v>
      </c>
      <c r="BB68" s="48">
        <f t="shared" si="28"/>
        <v>-0.65585828558883041</v>
      </c>
      <c r="BC68" s="48">
        <f t="shared" si="29"/>
        <v>1.1096762733944461</v>
      </c>
      <c r="BD68" s="48">
        <f t="shared" si="30"/>
        <v>0.61978185282862086</v>
      </c>
      <c r="BE68" s="48">
        <f t="shared" si="23"/>
        <v>13.390493147589098</v>
      </c>
      <c r="BF68" s="48">
        <f t="shared" si="23"/>
        <v>13.390461827877372</v>
      </c>
      <c r="BG68" s="48">
        <f t="shared" si="23"/>
        <v>13.390324481596011</v>
      </c>
      <c r="BH68" s="48">
        <f t="shared" si="23"/>
        <v>13.38972241760062</v>
      </c>
      <c r="BI68" s="48">
        <f t="shared" si="23"/>
        <v>13.387087840040545</v>
      </c>
      <c r="BJ68" s="48">
        <f t="shared" si="23"/>
        <v>13.375645488339194</v>
      </c>
      <c r="BK68" s="48">
        <f t="shared" si="23"/>
        <v>13.327448427195955</v>
      </c>
      <c r="BL68" s="48">
        <f t="shared" si="31"/>
        <v>13.144110238993676</v>
      </c>
    </row>
    <row r="69" spans="1:64" ht="12.95" customHeight="1" x14ac:dyDescent="0.2">
      <c r="A69" s="98" t="s">
        <v>1380</v>
      </c>
      <c r="B69" s="99" t="s">
        <v>1142</v>
      </c>
      <c r="C69" s="98">
        <v>35311.455999999998</v>
      </c>
      <c r="D69" s="98" t="s">
        <v>1190</v>
      </c>
      <c r="E69" s="4">
        <f>+(C69-C$7)/C$8</f>
        <v>-5416.0133144698493</v>
      </c>
      <c r="F69" s="48">
        <f>ROUND(2*E69,0)/2</f>
        <v>-5416</v>
      </c>
      <c r="G69" s="48">
        <f>+C69-(C$7+F69*C$8)</f>
        <v>-1.8199199999799021E-2</v>
      </c>
      <c r="I69" s="48">
        <f>G69</f>
        <v>-1.8199199999799021E-2</v>
      </c>
      <c r="Q69" s="100">
        <f>+C69-15018.5</f>
        <v>20292.955999999998</v>
      </c>
      <c r="S69" s="53">
        <f>S$14</f>
        <v>0.1</v>
      </c>
      <c r="Z69" s="48">
        <f>F69</f>
        <v>-5416</v>
      </c>
      <c r="AA69" s="54">
        <f>AB$3+AB$4*Z69+AB$5*Z69^2+AH69</f>
        <v>-2.0481387956922444E-2</v>
      </c>
      <c r="AB69" s="54">
        <f>IF(S69&lt;&gt;0,G69-AH69, -9999)</f>
        <v>-1.2989643810560964E-2</v>
      </c>
      <c r="AC69" s="54">
        <f>+G69-P69</f>
        <v>-1.8199199999799021E-2</v>
      </c>
      <c r="AD69" s="54">
        <f>IF(S69&lt;&gt;0,G69-AA69, -9999)</f>
        <v>2.2821879571234237E-3</v>
      </c>
      <c r="AE69" s="54">
        <f>+(G69-AA69)^2*S69</f>
        <v>5.2083818716391865E-7</v>
      </c>
      <c r="AF69" s="48">
        <f>IF(S69&lt;&gt;0,G69-P69, -9999)</f>
        <v>-1.8199199999799021E-2</v>
      </c>
      <c r="AG69" s="3"/>
      <c r="AH69" s="48">
        <f>$AB$6*($AB$11/AI69*AJ69+$AB$12)</f>
        <v>-5.2095561892380564E-3</v>
      </c>
      <c r="AI69" s="48">
        <f>1+$AB$7*COS(AL69)</f>
        <v>0.6698466335351676</v>
      </c>
      <c r="AJ69" s="48">
        <f>SIN(AL69+RADIANS($AB$9))</f>
        <v>-0.54504539002861496</v>
      </c>
      <c r="AK69" s="48">
        <f>$AB$7*SIN(AL69)</f>
        <v>6.0789633817263752E-2</v>
      </c>
      <c r="AL69" s="48">
        <f>2*ATAN(AM69)</f>
        <v>2.9595066383102129</v>
      </c>
      <c r="AM69" s="48">
        <f>SQRT((1+$AB$7)/(1-$AB$7))*TAN(AN69/2)</f>
        <v>10.95345545797834</v>
      </c>
      <c r="AN69" s="54">
        <f>$AU69+$AB$7*SIN(AO69)</f>
        <v>9.1672976153733536</v>
      </c>
      <c r="AO69" s="54">
        <f>$AU69+$AB$7*SIN(AP69)</f>
        <v>9.1671663731542985</v>
      </c>
      <c r="AP69" s="54">
        <f>$AU69+$AB$7*SIN(AQ69)</f>
        <v>9.167570639850112</v>
      </c>
      <c r="AQ69" s="54">
        <f>$AU69+$AB$7*SIN(AR69)</f>
        <v>9.1663252351115005</v>
      </c>
      <c r="AR69" s="54">
        <f>$AU69+$AB$7*SIN(AS69)</f>
        <v>9.1701605884981827</v>
      </c>
      <c r="AS69" s="54">
        <f>$AU69+$AB$7*SIN(AT69)</f>
        <v>9.1583366744909966</v>
      </c>
      <c r="AT69" s="54">
        <f>$AU69+$AB$7*SIN(AU69)</f>
        <v>9.1946741127170579</v>
      </c>
      <c r="AU69" s="54">
        <f>RADIANS($AB$9)+$AB$18*(F69-AB$15)</f>
        <v>9.0817699512404566</v>
      </c>
      <c r="AW69" s="48">
        <v>1750</v>
      </c>
      <c r="AX69" s="48">
        <f t="shared" si="24"/>
        <v>3.0001711541537092E-3</v>
      </c>
      <c r="AY69" s="48">
        <f t="shared" si="25"/>
        <v>7.6652344192247694E-3</v>
      </c>
      <c r="AZ69" s="48">
        <f t="shared" si="26"/>
        <v>-4.6650632650710603E-3</v>
      </c>
      <c r="BA69" s="48">
        <f t="shared" si="27"/>
        <v>1.080679132470646</v>
      </c>
      <c r="BB69" s="48">
        <f t="shared" si="28"/>
        <v>-0.80384699000757964</v>
      </c>
      <c r="BC69" s="48">
        <f t="shared" si="29"/>
        <v>1.3280917927525633</v>
      </c>
      <c r="BD69" s="48">
        <f t="shared" si="30"/>
        <v>0.78260826600728473</v>
      </c>
      <c r="BE69" s="48">
        <f t="shared" si="23"/>
        <v>13.574991923188893</v>
      </c>
      <c r="BF69" s="48">
        <f t="shared" si="23"/>
        <v>13.574982101033239</v>
      </c>
      <c r="BG69" s="48">
        <f t="shared" si="23"/>
        <v>13.574927213228579</v>
      </c>
      <c r="BH69" s="48">
        <f t="shared" si="23"/>
        <v>13.574620579210317</v>
      </c>
      <c r="BI69" s="48">
        <f t="shared" si="23"/>
        <v>13.572910285251256</v>
      </c>
      <c r="BJ69" s="48">
        <f t="shared" si="23"/>
        <v>13.563454275469327</v>
      </c>
      <c r="BK69" s="48">
        <f t="shared" si="23"/>
        <v>13.513468437779757</v>
      </c>
      <c r="BL69" s="48">
        <f t="shared" si="31"/>
        <v>13.290955969464802</v>
      </c>
    </row>
    <row r="70" spans="1:64" ht="12.95" customHeight="1" x14ac:dyDescent="0.2">
      <c r="A70" s="98" t="s">
        <v>1380</v>
      </c>
      <c r="B70" s="99" t="s">
        <v>1142</v>
      </c>
      <c r="C70" s="98">
        <v>35311.462</v>
      </c>
      <c r="D70" s="98" t="s">
        <v>1190</v>
      </c>
      <c r="E70" s="4">
        <f>+(C70-C$7)/C$8</f>
        <v>-5416.0089248912345</v>
      </c>
      <c r="F70" s="48">
        <f>ROUND(2*E70,0)/2</f>
        <v>-5416</v>
      </c>
      <c r="G70" s="48">
        <f>+C70-(C$7+F70*C$8)</f>
        <v>-1.219919999857666E-2</v>
      </c>
      <c r="I70" s="48">
        <f>G70</f>
        <v>-1.219919999857666E-2</v>
      </c>
      <c r="Q70" s="100">
        <f>+C70-15018.5</f>
        <v>20292.962</v>
      </c>
      <c r="S70" s="53">
        <f>S$14</f>
        <v>0.1</v>
      </c>
      <c r="Z70" s="48">
        <f>F70</f>
        <v>-5416</v>
      </c>
      <c r="AA70" s="54">
        <f>AB$3+AB$4*Z70+AB$5*Z70^2+AH70</f>
        <v>-2.0481387956922444E-2</v>
      </c>
      <c r="AB70" s="54">
        <f>IF(S70&lt;&gt;0,G70-AH70, -9999)</f>
        <v>-6.9896438093386033E-3</v>
      </c>
      <c r="AC70" s="54">
        <f>+G70-P70</f>
        <v>-1.219919999857666E-2</v>
      </c>
      <c r="AD70" s="54">
        <f>IF(S70&lt;&gt;0,G70-AA70, -9999)</f>
        <v>8.2821879583457846E-3</v>
      </c>
      <c r="AE70" s="54">
        <f>+(G70-AA70)^2*S70</f>
        <v>6.8594637377367918E-6</v>
      </c>
      <c r="AF70" s="48">
        <f>IF(S70&lt;&gt;0,G70-P70, -9999)</f>
        <v>-1.219919999857666E-2</v>
      </c>
      <c r="AG70" s="3"/>
      <c r="AH70" s="48">
        <f>$AB$6*($AB$11/AI70*AJ70+$AB$12)</f>
        <v>-5.2095561892380564E-3</v>
      </c>
      <c r="AI70" s="48">
        <f>1+$AB$7*COS(AL70)</f>
        <v>0.6698466335351676</v>
      </c>
      <c r="AJ70" s="48">
        <f>SIN(AL70+RADIANS($AB$9))</f>
        <v>-0.54504539002861496</v>
      </c>
      <c r="AK70" s="48">
        <f>$AB$7*SIN(AL70)</f>
        <v>6.0789633817263752E-2</v>
      </c>
      <c r="AL70" s="48">
        <f>2*ATAN(AM70)</f>
        <v>2.9595066383102129</v>
      </c>
      <c r="AM70" s="48">
        <f>SQRT((1+$AB$7)/(1-$AB$7))*TAN(AN70/2)</f>
        <v>10.95345545797834</v>
      </c>
      <c r="AN70" s="54">
        <f>$AU70+$AB$7*SIN(AO70)</f>
        <v>9.1672976153733536</v>
      </c>
      <c r="AO70" s="54">
        <f>$AU70+$AB$7*SIN(AP70)</f>
        <v>9.1671663731542985</v>
      </c>
      <c r="AP70" s="54">
        <f>$AU70+$AB$7*SIN(AQ70)</f>
        <v>9.167570639850112</v>
      </c>
      <c r="AQ70" s="54">
        <f>$AU70+$AB$7*SIN(AR70)</f>
        <v>9.1663252351115005</v>
      </c>
      <c r="AR70" s="54">
        <f>$AU70+$AB$7*SIN(AS70)</f>
        <v>9.1701605884981827</v>
      </c>
      <c r="AS70" s="54">
        <f>$AU70+$AB$7*SIN(AT70)</f>
        <v>9.1583366744909966</v>
      </c>
      <c r="AT70" s="54">
        <f>$AU70+$AB$7*SIN(AU70)</f>
        <v>9.1946741127170579</v>
      </c>
      <c r="AU70" s="54">
        <f>RADIANS($AB$9)+$AB$18*(F70-AB$15)</f>
        <v>9.0817699512404566</v>
      </c>
      <c r="AW70" s="48">
        <v>2000</v>
      </c>
      <c r="AX70" s="48">
        <f t="shared" si="24"/>
        <v>3.8123866853054201E-3</v>
      </c>
      <c r="AY70" s="48">
        <f t="shared" si="25"/>
        <v>9.6032496963341721E-3</v>
      </c>
      <c r="AZ70" s="48">
        <f t="shared" si="26"/>
        <v>-5.790863011028752E-3</v>
      </c>
      <c r="BA70" s="48">
        <f t="shared" si="27"/>
        <v>1.0166502022513686</v>
      </c>
      <c r="BB70" s="48">
        <f t="shared" si="28"/>
        <v>-0.90305116040283839</v>
      </c>
      <c r="BC70" s="48">
        <f t="shared" si="29"/>
        <v>1.521177981507686</v>
      </c>
      <c r="BD70" s="48">
        <f t="shared" si="30"/>
        <v>0.95157314891848466</v>
      </c>
      <c r="BE70" s="48">
        <f t="shared" si="23"/>
        <v>13.748461343242944</v>
      </c>
      <c r="BF70" s="48">
        <f t="shared" si="23"/>
        <v>13.7484596601155</v>
      </c>
      <c r="BG70" s="48">
        <f t="shared" si="23"/>
        <v>13.748446431208189</v>
      </c>
      <c r="BH70" s="48">
        <f t="shared" si="23"/>
        <v>13.74834247059882</v>
      </c>
      <c r="BI70" s="48">
        <f t="shared" si="23"/>
        <v>13.747526402751237</v>
      </c>
      <c r="BJ70" s="48">
        <f t="shared" si="23"/>
        <v>13.741175879289814</v>
      </c>
      <c r="BK70" s="48">
        <f t="shared" si="23"/>
        <v>13.694698879257848</v>
      </c>
      <c r="BL70" s="48">
        <f t="shared" si="31"/>
        <v>13.437801699935928</v>
      </c>
    </row>
    <row r="71" spans="1:64" ht="12.95" customHeight="1" x14ac:dyDescent="0.2">
      <c r="A71" s="98" t="s">
        <v>1371</v>
      </c>
      <c r="B71" s="99" t="s">
        <v>1142</v>
      </c>
      <c r="C71" s="98">
        <v>35356.559999999998</v>
      </c>
      <c r="D71" s="98" t="s">
        <v>1190</v>
      </c>
      <c r="E71" s="4">
        <f>+(C71-C$7)/C$8</f>
        <v>-5383.0153888383829</v>
      </c>
      <c r="F71" s="48">
        <f>ROUND(2*E71,0)/2</f>
        <v>-5383</v>
      </c>
      <c r="G71" s="48">
        <f>+C71-(C$7+F71*C$8)</f>
        <v>-2.1034599994891323E-2</v>
      </c>
      <c r="J71" s="48">
        <f>G71</f>
        <v>-2.1034599994891323E-2</v>
      </c>
      <c r="Q71" s="100">
        <f>+C71-15018.5</f>
        <v>20338.059999999998</v>
      </c>
      <c r="S71" s="53">
        <f>S$15</f>
        <v>1</v>
      </c>
      <c r="Z71" s="48">
        <f>F71</f>
        <v>-5383</v>
      </c>
      <c r="AA71" s="54">
        <f>AB$3+AB$4*Z71+AB$5*Z71^2+AH71</f>
        <v>-2.0424182023110065E-2</v>
      </c>
      <c r="AB71" s="54">
        <f>IF(S71&lt;&gt;0,G71-AH71, -9999)</f>
        <v>-1.592108232870839E-2</v>
      </c>
      <c r="AC71" s="54">
        <f>+G71-P71</f>
        <v>-2.1034599994891323E-2</v>
      </c>
      <c r="AD71" s="54">
        <f>IF(S71&lt;&gt;0,G71-AA71, -9999)</f>
        <v>-6.1041797178125815E-4</v>
      </c>
      <c r="AE71" s="54">
        <f>+(G71-AA71)^2*S71</f>
        <v>3.7261010027354489E-7</v>
      </c>
      <c r="AF71" s="48">
        <f>IF(S71&lt;&gt;0,G71-P71, -9999)</f>
        <v>-2.1034599994891323E-2</v>
      </c>
      <c r="AG71" s="3"/>
      <c r="AH71" s="48">
        <f>$AB$6*($AB$11/AI71*AJ71+$AB$12)</f>
        <v>-5.1135176661829341E-3</v>
      </c>
      <c r="AI71" s="48">
        <f>1+$AB$7*COS(AL71)</f>
        <v>0.66923254136295585</v>
      </c>
      <c r="AJ71" s="48">
        <f>SIN(AL71+RADIANS($AB$9))</f>
        <v>-0.53630038267160496</v>
      </c>
      <c r="AK71" s="48">
        <f>$AB$7*SIN(AL71)</f>
        <v>5.7354278606658704E-2</v>
      </c>
      <c r="AL71" s="48">
        <f>2*ATAN(AM71)</f>
        <v>2.9699022080742399</v>
      </c>
      <c r="AM71" s="48">
        <f>SQRT((1+$AB$7)/(1-$AB$7))*TAN(AN71/2)</f>
        <v>11.620242720985921</v>
      </c>
      <c r="AN71" s="54">
        <f>$AU71+$AB$7*SIN(AO71)</f>
        <v>9.1819230932249862</v>
      </c>
      <c r="AO71" s="54">
        <f>$AU71+$AB$7*SIN(AP71)</f>
        <v>9.1817960836350476</v>
      </c>
      <c r="AP71" s="54">
        <f>$AU71+$AB$7*SIN(AQ71)</f>
        <v>9.1821858538792167</v>
      </c>
      <c r="AQ71" s="54">
        <f>$AU71+$AB$7*SIN(AR71)</f>
        <v>9.1809895974551257</v>
      </c>
      <c r="AR71" s="54">
        <f>$AU71+$AB$7*SIN(AS71)</f>
        <v>9.1846599447959871</v>
      </c>
      <c r="AS71" s="54">
        <f>$AU71+$AB$7*SIN(AT71)</f>
        <v>9.1733878974805982</v>
      </c>
      <c r="AT71" s="54">
        <f>$AU71+$AB$7*SIN(AU71)</f>
        <v>9.2079088338403867</v>
      </c>
      <c r="AU71" s="54">
        <f>RADIANS($AB$9)+$AB$18*(F71-AB$15)</f>
        <v>9.1011535876626457</v>
      </c>
      <c r="AW71" s="48">
        <v>2250</v>
      </c>
      <c r="AX71" s="48">
        <f t="shared" si="24"/>
        <v>4.9250854264145947E-3</v>
      </c>
      <c r="AY71" s="48">
        <f t="shared" si="25"/>
        <v>1.1617978203193088E-2</v>
      </c>
      <c r="AZ71" s="48">
        <f t="shared" si="26"/>
        <v>-6.6928927767784937E-3</v>
      </c>
      <c r="BA71" s="48">
        <f t="shared" si="27"/>
        <v>0.95924260749362822</v>
      </c>
      <c r="BB71" s="48">
        <f t="shared" si="28"/>
        <v>-0.96306122386435555</v>
      </c>
      <c r="BC71" s="48">
        <f t="shared" si="29"/>
        <v>1.6925056025532277</v>
      </c>
      <c r="BD71" s="48">
        <f t="shared" si="30"/>
        <v>1.1297663893448764</v>
      </c>
      <c r="BE71" s="48">
        <f t="shared" si="23"/>
        <v>13.911866378156438</v>
      </c>
      <c r="BF71" s="48">
        <f t="shared" si="23"/>
        <v>13.911866278160197</v>
      </c>
      <c r="BG71" s="48">
        <f t="shared" si="23"/>
        <v>13.911864944808002</v>
      </c>
      <c r="BH71" s="48">
        <f t="shared" si="23"/>
        <v>13.911847166600035</v>
      </c>
      <c r="BI71" s="48">
        <f t="shared" si="23"/>
        <v>13.911610253072343</v>
      </c>
      <c r="BJ71" s="48">
        <f t="shared" si="23"/>
        <v>13.908476156600949</v>
      </c>
      <c r="BK71" s="48">
        <f t="shared" si="23"/>
        <v>13.870399622545353</v>
      </c>
      <c r="BL71" s="48">
        <f t="shared" si="31"/>
        <v>13.584647430407054</v>
      </c>
    </row>
    <row r="72" spans="1:64" ht="12.95" customHeight="1" x14ac:dyDescent="0.2">
      <c r="A72" s="98" t="s">
        <v>1380</v>
      </c>
      <c r="B72" s="99" t="s">
        <v>1142</v>
      </c>
      <c r="C72" s="98">
        <v>35389.364000000001</v>
      </c>
      <c r="D72" s="98" t="s">
        <v>1190</v>
      </c>
      <c r="E72" s="4">
        <f>+(C72-C$7)/C$8</f>
        <v>-5359.0160993648387</v>
      </c>
      <c r="F72" s="48">
        <f>ROUND(2*E72,0)/2</f>
        <v>-5359</v>
      </c>
      <c r="G72" s="48">
        <f>+C72-(C$7+F72*C$8)</f>
        <v>-2.2005799997714348E-2</v>
      </c>
      <c r="I72" s="48">
        <f>G72</f>
        <v>-2.2005799997714348E-2</v>
      </c>
      <c r="Q72" s="100">
        <f>+C72-15018.5</f>
        <v>20370.864000000001</v>
      </c>
      <c r="S72" s="53">
        <f>S$14</f>
        <v>0.1</v>
      </c>
      <c r="Z72" s="48">
        <f>F72</f>
        <v>-5359</v>
      </c>
      <c r="AA72" s="54">
        <f>AB$3+AB$4*Z72+AB$5*Z72^2+AH72</f>
        <v>-2.0381105265260012E-2</v>
      </c>
      <c r="AB72" s="54">
        <f>IF(S72&lt;&gt;0,G72-AH72, -9999)</f>
        <v>-1.6962761422880716E-2</v>
      </c>
      <c r="AC72" s="54">
        <f>+G72-P72</f>
        <v>-2.2005799997714348E-2</v>
      </c>
      <c r="AD72" s="54">
        <f>IF(S72&lt;&gt;0,G72-AA72, -9999)</f>
        <v>-1.6246947324543362E-3</v>
      </c>
      <c r="AE72" s="54">
        <f>+(G72-AA72)^2*S72</f>
        <v>2.6396329736648674E-7</v>
      </c>
      <c r="AF72" s="48">
        <f>IF(S72&lt;&gt;0,G72-P72, -9999)</f>
        <v>-2.2005799997714348E-2</v>
      </c>
      <c r="AG72" s="3"/>
      <c r="AH72" s="48">
        <f>$AB$6*($AB$11/AI72*AJ72+$AB$12)</f>
        <v>-5.0430385748336309E-3</v>
      </c>
      <c r="AI72" s="48">
        <f>1+$AB$7*COS(AL72)</f>
        <v>0.66880902066865344</v>
      </c>
      <c r="AJ72" s="48">
        <f>SIN(AL72+RADIANS($AB$9))</f>
        <v>-0.52991387751588592</v>
      </c>
      <c r="AK72" s="48">
        <f>$AB$7*SIN(AL72)</f>
        <v>5.4855812611267082E-2</v>
      </c>
      <c r="AL72" s="48">
        <f>2*ATAN(AM72)</f>
        <v>2.9774508817915315</v>
      </c>
      <c r="AM72" s="48">
        <f>SQRT((1+$AB$7)/(1-$AB$7))*TAN(AN72/2)</f>
        <v>12.157219580660263</v>
      </c>
      <c r="AN72" s="54">
        <f>$AU72+$AB$7*SIN(AO72)</f>
        <v>9.1925514995069832</v>
      </c>
      <c r="AO72" s="54">
        <f>$AU72+$AB$7*SIN(AP72)</f>
        <v>9.1924278801456207</v>
      </c>
      <c r="AP72" s="54">
        <f>$AU72+$AB$7*SIN(AQ72)</f>
        <v>9.1928062719019721</v>
      </c>
      <c r="AQ72" s="54">
        <f>$AU72+$AB$7*SIN(AR72)</f>
        <v>9.1916479295508768</v>
      </c>
      <c r="AR72" s="54">
        <f>$AU72+$AB$7*SIN(AS72)</f>
        <v>9.195192878578208</v>
      </c>
      <c r="AS72" s="54">
        <f>$AU72+$AB$7*SIN(AT72)</f>
        <v>9.1843345710074207</v>
      </c>
      <c r="AT72" s="54">
        <f>$AU72+$AB$7*SIN(AU72)</f>
        <v>9.2175087603776547</v>
      </c>
      <c r="AU72" s="54">
        <f>RADIANS($AB$9)+$AB$18*(F72-AB$15)</f>
        <v>9.1152507777878746</v>
      </c>
      <c r="AW72" s="48">
        <v>2500</v>
      </c>
      <c r="AX72" s="48">
        <f t="shared" si="24"/>
        <v>6.3273546196204369E-3</v>
      </c>
      <c r="AY72" s="48">
        <f t="shared" si="25"/>
        <v>1.370941993980152E-2</v>
      </c>
      <c r="AZ72" s="48">
        <f t="shared" si="26"/>
        <v>-7.3820653201810832E-3</v>
      </c>
      <c r="BA72" s="48">
        <f t="shared" si="27"/>
        <v>0.90889129030628635</v>
      </c>
      <c r="BB72" s="48">
        <f t="shared" si="28"/>
        <v>-0.9928667684953405</v>
      </c>
      <c r="BC72" s="48">
        <f t="shared" si="29"/>
        <v>1.8456401488350709</v>
      </c>
      <c r="BD72" s="48">
        <f t="shared" si="30"/>
        <v>1.3209760307115397</v>
      </c>
      <c r="BE72" s="48">
        <f t="shared" ref="BE72:BK81" si="32">$BL72+$AB$7*SIN(BF72)</f>
        <v>14.066355029643132</v>
      </c>
      <c r="BF72" s="48">
        <f t="shared" si="32"/>
        <v>14.066355029410772</v>
      </c>
      <c r="BG72" s="48">
        <f t="shared" si="32"/>
        <v>14.066355019627954</v>
      </c>
      <c r="BH72" s="48">
        <f t="shared" si="32"/>
        <v>14.066354607754423</v>
      </c>
      <c r="BI72" s="48">
        <f t="shared" si="32"/>
        <v>14.066337269336787</v>
      </c>
      <c r="BJ72" s="48">
        <f t="shared" si="32"/>
        <v>14.06561118779117</v>
      </c>
      <c r="BK72" s="48">
        <f t="shared" si="32"/>
        <v>14.039949565018327</v>
      </c>
      <c r="BL72" s="48">
        <f t="shared" si="31"/>
        <v>13.731493160878179</v>
      </c>
    </row>
    <row r="73" spans="1:64" ht="12.95" customHeight="1" x14ac:dyDescent="0.2">
      <c r="A73" s="98" t="s">
        <v>1371</v>
      </c>
      <c r="B73" s="99" t="s">
        <v>1142</v>
      </c>
      <c r="C73" s="98">
        <v>35423.546000000002</v>
      </c>
      <c r="D73" s="98" t="s">
        <v>1190</v>
      </c>
      <c r="E73" s="4">
        <f>+(C73-C$7)/C$8</f>
        <v>-5334.0086700030351</v>
      </c>
      <c r="F73" s="48">
        <f>ROUND(2*E73,0)/2</f>
        <v>-5334</v>
      </c>
      <c r="G73" s="48">
        <f>+C73-(C$7+F73*C$8)</f>
        <v>-1.1850799994135741E-2</v>
      </c>
      <c r="J73" s="48">
        <f>G73</f>
        <v>-1.1850799994135741E-2</v>
      </c>
      <c r="Q73" s="100">
        <f>+C73-15018.5</f>
        <v>20405.046000000002</v>
      </c>
      <c r="S73" s="53">
        <f>S$15</f>
        <v>1</v>
      </c>
      <c r="Z73" s="48">
        <f>F73</f>
        <v>-5334</v>
      </c>
      <c r="AA73" s="54">
        <f>AB$3+AB$4*Z73+AB$5*Z73^2+AH73</f>
        <v>-2.0334923612735024E-2</v>
      </c>
      <c r="AB73" s="54">
        <f>IF(S73&lt;&gt;0,G73-AH73, -9999)</f>
        <v>-6.8817353795706067E-3</v>
      </c>
      <c r="AC73" s="54">
        <f>+G73-P73</f>
        <v>-1.1850799994135741E-2</v>
      </c>
      <c r="AD73" s="54">
        <f>IF(S73&lt;&gt;0,G73-AA73, -9999)</f>
        <v>8.4841236185992826E-3</v>
      </c>
      <c r="AE73" s="54">
        <f>+(G73-AA73)^2*S73</f>
        <v>7.198035357567419E-5</v>
      </c>
      <c r="AF73" s="48">
        <f>IF(S73&lt;&gt;0,G73-P73, -9999)</f>
        <v>-1.1850799994135741E-2</v>
      </c>
      <c r="AG73" s="3"/>
      <c r="AH73" s="48">
        <f>$AB$6*($AB$11/AI73*AJ73+$AB$12)</f>
        <v>-4.9690646145651345E-3</v>
      </c>
      <c r="AI73" s="48">
        <f>1+$AB$7*COS(AL73)</f>
        <v>0.66838844268845143</v>
      </c>
      <c r="AJ73" s="48">
        <f>SIN(AL73+RADIANS($AB$9))</f>
        <v>-0.52323766457374776</v>
      </c>
      <c r="AK73" s="48">
        <f>$AB$7*SIN(AL73)</f>
        <v>5.2253229805519545E-2</v>
      </c>
      <c r="AL73" s="48">
        <f>2*ATAN(AM73)</f>
        <v>2.9853041089174268</v>
      </c>
      <c r="AM73" s="48">
        <f>SQRT((1+$AB$7)/(1-$AB$7))*TAN(AN73/2)</f>
        <v>12.770784498003216</v>
      </c>
      <c r="AN73" s="54">
        <f>$AU73+$AB$7*SIN(AO73)</f>
        <v>9.2036156938864373</v>
      </c>
      <c r="AO73" s="54">
        <f>$AU73+$AB$7*SIN(AP73)</f>
        <v>9.2034958797506565</v>
      </c>
      <c r="AP73" s="54">
        <f>$AU73+$AB$7*SIN(AQ73)</f>
        <v>9.2038616896449135</v>
      </c>
      <c r="AQ73" s="54">
        <f>$AU73+$AB$7*SIN(AR73)</f>
        <v>9.2027447246783822</v>
      </c>
      <c r="AR73" s="54">
        <f>$AU73+$AB$7*SIN(AS73)</f>
        <v>9.2061543922734064</v>
      </c>
      <c r="AS73" s="54">
        <f>$AU73+$AB$7*SIN(AT73)</f>
        <v>9.1957376993788706</v>
      </c>
      <c r="AT73" s="54">
        <f>$AU73+$AB$7*SIN(AU73)</f>
        <v>9.2274870878960868</v>
      </c>
      <c r="AU73" s="54">
        <f>RADIANS($AB$9)+$AB$18*(F73-AB$15)</f>
        <v>9.1299353508349856</v>
      </c>
      <c r="AW73" s="48">
        <v>2750</v>
      </c>
      <c r="AX73" s="48">
        <f t="shared" si="24"/>
        <v>8.003579270639086E-3</v>
      </c>
      <c r="AY73" s="48">
        <f t="shared" si="25"/>
        <v>1.5877574906159472E-2</v>
      </c>
      <c r="AZ73" s="48">
        <f t="shared" si="26"/>
        <v>-7.8739956355203863E-3</v>
      </c>
      <c r="BA73" s="48">
        <f t="shared" si="27"/>
        <v>0.86527500296869198</v>
      </c>
      <c r="BB73" s="48">
        <f t="shared" si="28"/>
        <v>-0.99982698328874553</v>
      </c>
      <c r="BC73" s="48">
        <f t="shared" si="29"/>
        <v>1.9837558055801512</v>
      </c>
      <c r="BD73" s="48">
        <f t="shared" si="30"/>
        <v>1.5299322720791477</v>
      </c>
      <c r="BE73" s="48">
        <f t="shared" si="32"/>
        <v>14.213075359891404</v>
      </c>
      <c r="BF73" s="48">
        <f t="shared" si="32"/>
        <v>14.213075359996065</v>
      </c>
      <c r="BG73" s="48">
        <f t="shared" si="32"/>
        <v>14.21307535588495</v>
      </c>
      <c r="BH73" s="48">
        <f t="shared" si="32"/>
        <v>14.213075517369527</v>
      </c>
      <c r="BI73" s="48">
        <f t="shared" si="32"/>
        <v>14.213069173999921</v>
      </c>
      <c r="BJ73" s="48">
        <f t="shared" si="32"/>
        <v>14.213317955060649</v>
      </c>
      <c r="BK73" s="48">
        <f t="shared" si="32"/>
        <v>14.202859999714883</v>
      </c>
      <c r="BL73" s="48">
        <f t="shared" si="31"/>
        <v>13.878338891349305</v>
      </c>
    </row>
    <row r="74" spans="1:64" ht="12.95" customHeight="1" x14ac:dyDescent="0.2">
      <c r="A74" s="98" t="s">
        <v>1384</v>
      </c>
      <c r="B74" s="99" t="s">
        <v>1142</v>
      </c>
      <c r="C74" s="98">
        <v>35535.627999999997</v>
      </c>
      <c r="D74" s="98" t="s">
        <v>1190</v>
      </c>
      <c r="E74" s="4">
        <f>+(C74-C$7)/C$8</f>
        <v>-5252.0098783077119</v>
      </c>
      <c r="F74" s="48">
        <f>ROUND(2*E74,0)/2</f>
        <v>-5252</v>
      </c>
      <c r="G74" s="48">
        <f>+C74-(C$7+F74*C$8)</f>
        <v>-1.3502399997378234E-2</v>
      </c>
      <c r="I74" s="48">
        <f>G74</f>
        <v>-1.3502399997378234E-2</v>
      </c>
      <c r="Q74" s="100">
        <f>+C74-15018.5</f>
        <v>20517.127999999997</v>
      </c>
      <c r="S74" s="53">
        <f>S$14</f>
        <v>0.1</v>
      </c>
      <c r="Z74" s="48">
        <f>F74</f>
        <v>-5252</v>
      </c>
      <c r="AA74" s="54">
        <f>AB$3+AB$4*Z74+AB$5*Z74^2+AH74</f>
        <v>-2.0174161354809921E-2</v>
      </c>
      <c r="AB74" s="54">
        <f>IF(S74&lt;&gt;0,G74-AH74, -9999)</f>
        <v>-8.779871755114339E-3</v>
      </c>
      <c r="AC74" s="54">
        <f>+G74-P74</f>
        <v>-1.3502399997378234E-2</v>
      </c>
      <c r="AD74" s="54">
        <f>IF(S74&lt;&gt;0,G74-AA74, -9999)</f>
        <v>6.6717613574316867E-3</v>
      </c>
      <c r="AE74" s="54">
        <f>+(G74-AA74)^2*S74</f>
        <v>4.4512399610518709E-6</v>
      </c>
      <c r="AF74" s="48">
        <f>IF(S74&lt;&gt;0,G74-P74, -9999)</f>
        <v>-1.3502399997378234E-2</v>
      </c>
      <c r="AG74" s="3"/>
      <c r="AH74" s="48">
        <f>$AB$6*($AB$11/AI74*AJ74+$AB$12)</f>
        <v>-4.7225282422638949E-3</v>
      </c>
      <c r="AI74" s="48">
        <f>1+$AB$7*COS(AL74)</f>
        <v>0.6671554844387767</v>
      </c>
      <c r="AJ74" s="48">
        <f>SIN(AL74+RADIANS($AB$9))</f>
        <v>-0.50117192502491892</v>
      </c>
      <c r="AK74" s="48">
        <f>$AB$7*SIN(AL74)</f>
        <v>4.3716740826752976E-2</v>
      </c>
      <c r="AL74" s="48">
        <f>2*ATAN(AM74)</f>
        <v>3.0109973630338516</v>
      </c>
      <c r="AM74" s="48">
        <f>SQRT((1+$AB$7)/(1-$AB$7))*TAN(AN74/2)</f>
        <v>15.292715851577791</v>
      </c>
      <c r="AN74" s="54">
        <f>$AU74+$AB$7*SIN(AO74)</f>
        <v>9.2398599348041941</v>
      </c>
      <c r="AO74" s="54">
        <f>$AU74+$AB$7*SIN(AP74)</f>
        <v>9.2397544796985756</v>
      </c>
      <c r="AP74" s="54">
        <f>$AU74+$AB$7*SIN(AQ74)</f>
        <v>9.2400740568576101</v>
      </c>
      <c r="AQ74" s="54">
        <f>$AU74+$AB$7*SIN(AR74)</f>
        <v>9.2391055331800533</v>
      </c>
      <c r="AR74" s="54">
        <f>$AU74+$AB$7*SIN(AS74)</f>
        <v>9.2420402427372661</v>
      </c>
      <c r="AS74" s="54">
        <f>$AU74+$AB$7*SIN(AT74)</f>
        <v>9.2331428138378371</v>
      </c>
      <c r="AT74" s="54">
        <f>$AU74+$AB$7*SIN(AU74)</f>
        <v>9.2600737959907669</v>
      </c>
      <c r="AU74" s="54">
        <f>RADIANS($AB$9)+$AB$18*(F74-AB$15)</f>
        <v>9.1781007504295165</v>
      </c>
      <c r="AW74" s="48">
        <v>3000</v>
      </c>
      <c r="AX74" s="48">
        <f t="shared" si="24"/>
        <v>9.9366597526767495E-3</v>
      </c>
      <c r="AY74" s="48">
        <f t="shared" si="25"/>
        <v>1.8122443102266933E-2</v>
      </c>
      <c r="AZ74" s="48">
        <f t="shared" si="26"/>
        <v>-8.1857833495901835E-3</v>
      </c>
      <c r="BA74" s="48">
        <f t="shared" si="27"/>
        <v>0.82776638558761562</v>
      </c>
      <c r="BB74" s="48">
        <f t="shared" si="28"/>
        <v>-0.9895951716690875</v>
      </c>
      <c r="BC74" s="48">
        <f t="shared" si="29"/>
        <v>2.109534462561967</v>
      </c>
      <c r="BD74" s="48">
        <f t="shared" si="30"/>
        <v>1.7627323822156562</v>
      </c>
      <c r="BE74" s="48">
        <f t="shared" si="32"/>
        <v>14.353092289684014</v>
      </c>
      <c r="BF74" s="48">
        <f t="shared" si="32"/>
        <v>14.353092277796168</v>
      </c>
      <c r="BG74" s="48">
        <f t="shared" si="32"/>
        <v>14.353092443077536</v>
      </c>
      <c r="BH74" s="48">
        <f t="shared" si="32"/>
        <v>14.353090145094686</v>
      </c>
      <c r="BI74" s="48">
        <f t="shared" si="32"/>
        <v>14.35312209284773</v>
      </c>
      <c r="BJ74" s="48">
        <f t="shared" si="32"/>
        <v>14.352677520421627</v>
      </c>
      <c r="BK74" s="48">
        <f t="shared" si="32"/>
        <v>14.358785134726665</v>
      </c>
      <c r="BL74" s="48">
        <f t="shared" si="31"/>
        <v>14.025184621820431</v>
      </c>
    </row>
    <row r="75" spans="1:64" ht="12.95" customHeight="1" x14ac:dyDescent="0.2">
      <c r="A75" s="98" t="s">
        <v>1403</v>
      </c>
      <c r="B75" s="99" t="s">
        <v>1142</v>
      </c>
      <c r="C75" s="98">
        <v>35553.392999999996</v>
      </c>
      <c r="D75" s="98" t="s">
        <v>1190</v>
      </c>
      <c r="E75" s="4">
        <f>+(C75-C$7)/C$8</f>
        <v>-5239.0130676292138</v>
      </c>
      <c r="F75" s="48">
        <f>ROUND(2*E75,0)/2</f>
        <v>-5239</v>
      </c>
      <c r="G75" s="48">
        <f>+C75-(C$7+F75*C$8)</f>
        <v>-1.7861799999081995E-2</v>
      </c>
      <c r="I75" s="48">
        <f>G75</f>
        <v>-1.7861799999081995E-2</v>
      </c>
      <c r="Q75" s="100">
        <f>+C75-15018.5</f>
        <v>20534.892999999996</v>
      </c>
      <c r="S75" s="53">
        <f>S$14</f>
        <v>0.1</v>
      </c>
      <c r="Z75" s="48">
        <f>F75</f>
        <v>-5239</v>
      </c>
      <c r="AA75" s="54">
        <f>AB$3+AB$4*Z75+AB$5*Z75^2+AH75</f>
        <v>-2.0147379913624908E-2</v>
      </c>
      <c r="AB75" s="54">
        <f>IF(S75&lt;&gt;0,G75-AH75, -9999)</f>
        <v>-1.3178893606499154E-2</v>
      </c>
      <c r="AC75" s="54">
        <f>+G75-P75</f>
        <v>-1.7861799999081995E-2</v>
      </c>
      <c r="AD75" s="54">
        <f>IF(S75&lt;&gt;0,G75-AA75, -9999)</f>
        <v>2.285579914542913E-3</v>
      </c>
      <c r="AE75" s="54">
        <f>+(G75-AA75)^2*S75</f>
        <v>5.2238755457619896E-7</v>
      </c>
      <c r="AF75" s="48">
        <f>IF(S75&lt;&gt;0,G75-P75, -9999)</f>
        <v>-1.7861799999081995E-2</v>
      </c>
      <c r="AG75" s="3"/>
      <c r="AH75" s="48">
        <f>$AB$6*($AB$11/AI75*AJ75+$AB$12)</f>
        <v>-4.6829063925828418E-3</v>
      </c>
      <c r="AI75" s="48">
        <f>1+$AB$7*COS(AL75)</f>
        <v>0.66698053028379611</v>
      </c>
      <c r="AJ75" s="48">
        <f>SIN(AL75+RADIANS($AB$9))</f>
        <v>-0.49765023553627147</v>
      </c>
      <c r="AK75" s="48">
        <f>$AB$7*SIN(AL75)</f>
        <v>4.2363401157571187E-2</v>
      </c>
      <c r="AL75" s="48">
        <f>2*ATAN(AM75)</f>
        <v>3.0150622706895134</v>
      </c>
      <c r="AM75" s="48">
        <f>SQRT((1+$AB$7)/(1-$AB$7))*TAN(AN75/2)</f>
        <v>15.785386236772196</v>
      </c>
      <c r="AN75" s="54">
        <f>$AU75+$AB$7*SIN(AO75)</f>
        <v>9.245600001508711</v>
      </c>
      <c r="AO75" s="54">
        <f>$AU75+$AB$7*SIN(AP75)</f>
        <v>9.2454970744455984</v>
      </c>
      <c r="AP75" s="54">
        <f>$AU75+$AB$7*SIN(AQ75)</f>
        <v>9.2458086612456647</v>
      </c>
      <c r="AQ75" s="54">
        <f>$AU75+$AB$7*SIN(AR75)</f>
        <v>9.2448653535098479</v>
      </c>
      <c r="AR75" s="54">
        <f>$AU75+$AB$7*SIN(AS75)</f>
        <v>9.2477206602199367</v>
      </c>
      <c r="AS75" s="54">
        <f>$AU75+$AB$7*SIN(AT75)</f>
        <v>9.2390733284516404</v>
      </c>
      <c r="AT75" s="54">
        <f>$AU75+$AB$7*SIN(AU75)</f>
        <v>9.2652215831890476</v>
      </c>
      <c r="AU75" s="54">
        <f>RADIANS($AB$9)+$AB$18*(F75-AB$15)</f>
        <v>9.1857367284140139</v>
      </c>
      <c r="AW75" s="48">
        <v>3250</v>
      </c>
      <c r="AX75" s="48">
        <f t="shared" si="24"/>
        <v>1.2109692819969403E-2</v>
      </c>
      <c r="AY75" s="48">
        <f t="shared" si="25"/>
        <v>2.0444024528123907E-2</v>
      </c>
      <c r="AZ75" s="48">
        <f t="shared" si="26"/>
        <v>-8.3343317081545042E-3</v>
      </c>
      <c r="BA75" s="48">
        <f t="shared" si="27"/>
        <v>0.79566478203399404</v>
      </c>
      <c r="BB75" s="48">
        <f t="shared" si="28"/>
        <v>-0.96638062770019739</v>
      </c>
      <c r="BC75" s="48">
        <f t="shared" si="29"/>
        <v>2.2251899328734983</v>
      </c>
      <c r="BD75" s="48">
        <f t="shared" si="30"/>
        <v>2.0275314011346435</v>
      </c>
      <c r="BE75" s="48">
        <f t="shared" si="32"/>
        <v>14.487358729892236</v>
      </c>
      <c r="BF75" s="48">
        <f t="shared" si="32"/>
        <v>14.487358262875849</v>
      </c>
      <c r="BG75" s="48">
        <f t="shared" si="32"/>
        <v>14.487362317793014</v>
      </c>
      <c r="BH75" s="48">
        <f t="shared" si="32"/>
        <v>14.487327109061686</v>
      </c>
      <c r="BI75" s="48">
        <f t="shared" si="32"/>
        <v>14.48763271236105</v>
      </c>
      <c r="BJ75" s="48">
        <f t="shared" si="32"/>
        <v>14.484971568900118</v>
      </c>
      <c r="BK75" s="48">
        <f t="shared" si="32"/>
        <v>14.507529536351393</v>
      </c>
      <c r="BL75" s="48">
        <f t="shared" si="31"/>
        <v>14.172030352291555</v>
      </c>
    </row>
    <row r="76" spans="1:64" ht="12.95" customHeight="1" x14ac:dyDescent="0.2">
      <c r="A76" s="98" t="s">
        <v>1371</v>
      </c>
      <c r="B76" s="99" t="s">
        <v>1142</v>
      </c>
      <c r="C76" s="98">
        <v>35732.449999999997</v>
      </c>
      <c r="D76" s="98" t="s">
        <v>1190</v>
      </c>
      <c r="E76" s="4">
        <f>+(C76-C$7)/C$8</f>
        <v>-5108.015604659332</v>
      </c>
      <c r="F76" s="48">
        <f>ROUND(2*E76,0)/2</f>
        <v>-5108</v>
      </c>
      <c r="G76" s="48">
        <f>+C76-(C$7+F76*C$8)</f>
        <v>-2.1329600000171922E-2</v>
      </c>
      <c r="J76" s="48">
        <f>G76</f>
        <v>-2.1329600000171922E-2</v>
      </c>
      <c r="Q76" s="100">
        <f>+C76-15018.5</f>
        <v>20713.949999999997</v>
      </c>
      <c r="S76" s="53">
        <f>S$15</f>
        <v>1</v>
      </c>
      <c r="Z76" s="48">
        <f>F76</f>
        <v>-5108</v>
      </c>
      <c r="AA76" s="54">
        <f>AB$3+AB$4*Z76+AB$5*Z76^2+AH76</f>
        <v>-1.9858082240600591E-2</v>
      </c>
      <c r="AB76" s="54">
        <f>IF(S76&lt;&gt;0,G76-AH76, -9999)</f>
        <v>-1.7053806142376376E-2</v>
      </c>
      <c r="AC76" s="54">
        <f>+G76-P76</f>
        <v>-2.1329600000171922E-2</v>
      </c>
      <c r="AD76" s="54">
        <f>IF(S76&lt;&gt;0,G76-AA76, -9999)</f>
        <v>-1.4715177595713315E-3</v>
      </c>
      <c r="AE76" s="54">
        <f>+(G76-AA76)^2*S76</f>
        <v>2.1653645167338309E-6</v>
      </c>
      <c r="AF76" s="48">
        <f>IF(S76&lt;&gt;0,G76-P76, -9999)</f>
        <v>-2.1329600000171922E-2</v>
      </c>
      <c r="AG76" s="3"/>
      <c r="AH76" s="48">
        <f>$AB$6*($AB$11/AI76*AJ76+$AB$12)</f>
        <v>-4.2757938577955472E-3</v>
      </c>
      <c r="AI76" s="48">
        <f>1+$AB$7*COS(AL76)</f>
        <v>0.66552812761959701</v>
      </c>
      <c r="AJ76" s="48">
        <f>SIN(AL76+RADIANS($AB$9))</f>
        <v>-0.46180763791227397</v>
      </c>
      <c r="AK76" s="48">
        <f>$AB$7*SIN(AL76)</f>
        <v>2.8726147567090934E-2</v>
      </c>
      <c r="AL76" s="48">
        <f>2*ATAN(AM76)</f>
        <v>3.0559178017349855</v>
      </c>
      <c r="AM76" s="48">
        <f>SQRT((1+$AB$7)/(1-$AB$7))*TAN(AN76/2)</f>
        <v>23.32979215798305</v>
      </c>
      <c r="AN76" s="54">
        <f>$AU76+$AB$7*SIN(AO76)</f>
        <v>9.3033666700509947</v>
      </c>
      <c r="AO76" s="54">
        <f>$AU76+$AB$7*SIN(AP76)</f>
        <v>9.3032925990966184</v>
      </c>
      <c r="AP76" s="54">
        <f>$AU76+$AB$7*SIN(AQ76)</f>
        <v>9.3035148785499437</v>
      </c>
      <c r="AQ76" s="54">
        <f>$AU76+$AB$7*SIN(AR76)</f>
        <v>9.3028478222377604</v>
      </c>
      <c r="AR76" s="54">
        <f>$AU76+$AB$7*SIN(AS76)</f>
        <v>9.3048494827640571</v>
      </c>
      <c r="AS76" s="54">
        <f>$AU76+$AB$7*SIN(AT76)</f>
        <v>9.2988415434813714</v>
      </c>
      <c r="AT76" s="54">
        <f>$AU76+$AB$7*SIN(AU76)</f>
        <v>9.3168614087583812</v>
      </c>
      <c r="AU76" s="54">
        <f>RADIANS($AB$9)+$AB$18*(F76-AB$15)</f>
        <v>9.2626838911808846</v>
      </c>
      <c r="AW76" s="48">
        <v>3500</v>
      </c>
      <c r="AX76" s="48">
        <f t="shared" si="24"/>
        <v>1.4506755385622121E-2</v>
      </c>
      <c r="AY76" s="48">
        <f t="shared" si="25"/>
        <v>2.2842319183730406E-2</v>
      </c>
      <c r="AZ76" s="48">
        <f t="shared" si="26"/>
        <v>-8.335563798108285E-3</v>
      </c>
      <c r="BA76" s="48">
        <f t="shared" si="27"/>
        <v>0.76830399429229856</v>
      </c>
      <c r="BB76" s="48">
        <f t="shared" si="28"/>
        <v>-0.93327081754554608</v>
      </c>
      <c r="BC76" s="48">
        <f t="shared" si="29"/>
        <v>2.3325356782634348</v>
      </c>
      <c r="BD76" s="48">
        <f t="shared" si="30"/>
        <v>2.3356765775826451</v>
      </c>
      <c r="BE76" s="48">
        <f t="shared" si="32"/>
        <v>14.616713837955167</v>
      </c>
      <c r="BF76" s="48">
        <f t="shared" si="32"/>
        <v>14.616710420763056</v>
      </c>
      <c r="BG76" s="48">
        <f t="shared" si="32"/>
        <v>14.616732483095598</v>
      </c>
      <c r="BH76" s="48">
        <f t="shared" si="32"/>
        <v>14.616590026115739</v>
      </c>
      <c r="BI76" s="48">
        <f t="shared" si="32"/>
        <v>14.617509187654768</v>
      </c>
      <c r="BJ76" s="48">
        <f t="shared" si="32"/>
        <v>14.611549685154488</v>
      </c>
      <c r="BK76" s="48">
        <f t="shared" si="32"/>
        <v>14.649052335792963</v>
      </c>
      <c r="BL76" s="48">
        <f t="shared" si="31"/>
        <v>14.318876082762682</v>
      </c>
    </row>
    <row r="77" spans="1:64" ht="12.95" customHeight="1" x14ac:dyDescent="0.2">
      <c r="A77" s="98" t="s">
        <v>1371</v>
      </c>
      <c r="B77" s="99" t="s">
        <v>1142</v>
      </c>
      <c r="C77" s="98">
        <v>35743.383000000002</v>
      </c>
      <c r="D77" s="98" t="s">
        <v>1190</v>
      </c>
      <c r="E77" s="4">
        <f>+(C77-C$7)/C$8</f>
        <v>-5100.0170608288745</v>
      </c>
      <c r="F77" s="48">
        <f>ROUND(2*E77,0)/2</f>
        <v>-5100</v>
      </c>
      <c r="G77" s="48">
        <f>+C77-(C$7+F77*C$8)</f>
        <v>-2.3319999992963858E-2</v>
      </c>
      <c r="J77" s="48">
        <f>G77</f>
        <v>-2.3319999992963858E-2</v>
      </c>
      <c r="Q77" s="100">
        <f>+C77-15018.5</f>
        <v>20724.883000000002</v>
      </c>
      <c r="S77" s="53">
        <f>S$15</f>
        <v>1</v>
      </c>
      <c r="Z77" s="48">
        <f>F77</f>
        <v>-5100</v>
      </c>
      <c r="AA77" s="54">
        <f>AB$3+AB$4*Z77+AB$5*Z77^2+AH77</f>
        <v>-1.9839284158426666E-2</v>
      </c>
      <c r="AB77" s="54">
        <f>IF(S77&lt;&gt;0,G77-AH77, -9999)</f>
        <v>-1.9069516577168735E-2</v>
      </c>
      <c r="AC77" s="54">
        <f>+G77-P77</f>
        <v>-2.3319999992963858E-2</v>
      </c>
      <c r="AD77" s="54">
        <f>IF(S77&lt;&gt;0,G77-AA77, -9999)</f>
        <v>-3.4807158345371916E-3</v>
      </c>
      <c r="AE77" s="54">
        <f>+(G77-AA77)^2*S77</f>
        <v>1.2115382720797938E-5</v>
      </c>
      <c r="AF77" s="48">
        <f>IF(S77&lt;&gt;0,G77-P77, -9999)</f>
        <v>-2.3319999992963858E-2</v>
      </c>
      <c r="AG77" s="3"/>
      <c r="AH77" s="48">
        <f>$AB$6*($AB$11/AI77*AJ77+$AB$12)</f>
        <v>-4.2504834157951225E-3</v>
      </c>
      <c r="AI77" s="48">
        <f>1+$AB$7*COS(AL77)</f>
        <v>0.66545764740980617</v>
      </c>
      <c r="AJ77" s="48">
        <f>SIN(AL77+RADIANS($AB$9))</f>
        <v>-0.45959797659115559</v>
      </c>
      <c r="AK77" s="48">
        <f>$AB$7*SIN(AL77)</f>
        <v>2.7893355680471132E-2</v>
      </c>
      <c r="AL77" s="48">
        <f>2*ATAN(AM77)</f>
        <v>3.0584074093558375</v>
      </c>
      <c r="AM77" s="48">
        <f>SQRT((1+$AB$7)/(1-$AB$7))*TAN(AN77/2)</f>
        <v>24.028859780353695</v>
      </c>
      <c r="AN77" s="54">
        <f>$AU77+$AB$7*SIN(AO77)</f>
        <v>9.3068905707864999</v>
      </c>
      <c r="AO77" s="54">
        <f>$AU77+$AB$7*SIN(AP77)</f>
        <v>9.3068184397577518</v>
      </c>
      <c r="AP77" s="54">
        <f>$AU77+$AB$7*SIN(AQ77)</f>
        <v>9.3070348060604964</v>
      </c>
      <c r="AQ77" s="54">
        <f>$AU77+$AB$7*SIN(AR77)</f>
        <v>9.3063857708431055</v>
      </c>
      <c r="AR77" s="54">
        <f>$AU77+$AB$7*SIN(AS77)</f>
        <v>9.3083325362860219</v>
      </c>
      <c r="AS77" s="54">
        <f>$AU77+$AB$7*SIN(AT77)</f>
        <v>9.3024919005808879</v>
      </c>
      <c r="AT77" s="54">
        <f>$AU77+$AB$7*SIN(AU77)</f>
        <v>9.3200030677356569</v>
      </c>
      <c r="AU77" s="54">
        <f>RADIANS($AB$9)+$AB$18*(F77-AB$15)</f>
        <v>9.2673829545559609</v>
      </c>
      <c r="AW77" s="48">
        <v>3750</v>
      </c>
      <c r="AX77" s="48">
        <f t="shared" si="24"/>
        <v>1.7113199059242322E-2</v>
      </c>
      <c r="AY77" s="48">
        <f t="shared" si="25"/>
        <v>2.5317327069086411E-2</v>
      </c>
      <c r="AZ77" s="48">
        <f t="shared" si="26"/>
        <v>-8.2041280098440889E-3</v>
      </c>
      <c r="BA77" s="48">
        <f t="shared" si="27"/>
        <v>0.74509485376558882</v>
      </c>
      <c r="BB77" s="48">
        <f t="shared" si="28"/>
        <v>-0.89251481335399618</v>
      </c>
      <c r="BC77" s="48">
        <f t="shared" si="29"/>
        <v>2.4330592607438861</v>
      </c>
      <c r="BD77" s="48">
        <f t="shared" si="30"/>
        <v>2.7036432599775861</v>
      </c>
      <c r="BE77" s="48">
        <f t="shared" si="32"/>
        <v>14.741893108970634</v>
      </c>
      <c r="BF77" s="48">
        <f t="shared" si="32"/>
        <v>14.741880260347994</v>
      </c>
      <c r="BG77" s="48">
        <f t="shared" si="32"/>
        <v>14.741947578074532</v>
      </c>
      <c r="BH77" s="48">
        <f t="shared" si="32"/>
        <v>14.741594807778405</v>
      </c>
      <c r="BI77" s="48">
        <f t="shared" si="32"/>
        <v>14.743441461658355</v>
      </c>
      <c r="BJ77" s="48">
        <f t="shared" si="32"/>
        <v>14.733719311841025</v>
      </c>
      <c r="BK77" s="48">
        <f t="shared" si="32"/>
        <v>14.783468108860108</v>
      </c>
      <c r="BL77" s="48">
        <f t="shared" si="31"/>
        <v>14.465721813233808</v>
      </c>
    </row>
    <row r="78" spans="1:64" ht="12.95" customHeight="1" x14ac:dyDescent="0.2">
      <c r="A78" s="98" t="s">
        <v>1403</v>
      </c>
      <c r="B78" s="99" t="s">
        <v>1142</v>
      </c>
      <c r="C78" s="98">
        <v>35743.389000000003</v>
      </c>
      <c r="D78" s="98" t="s">
        <v>1190</v>
      </c>
      <c r="E78" s="4">
        <f>+(C78-C$7)/C$8</f>
        <v>-5100.0126712502597</v>
      </c>
      <c r="F78" s="48">
        <f>ROUND(2*E78,0)/2</f>
        <v>-5100</v>
      </c>
      <c r="G78" s="48">
        <f>+C78-(C$7+F78*C$8)</f>
        <v>-1.7319999991741497E-2</v>
      </c>
      <c r="I78" s="48">
        <f>G78</f>
        <v>-1.7319999991741497E-2</v>
      </c>
      <c r="Q78" s="100">
        <f>+C78-15018.5</f>
        <v>20724.889000000003</v>
      </c>
      <c r="S78" s="53">
        <f>S$14</f>
        <v>0.1</v>
      </c>
      <c r="Z78" s="48">
        <f>F78</f>
        <v>-5100</v>
      </c>
      <c r="AA78" s="54">
        <f>AB$3+AB$4*Z78+AB$5*Z78^2+AH78</f>
        <v>-1.9839284158426666E-2</v>
      </c>
      <c r="AB78" s="54">
        <f>IF(S78&lt;&gt;0,G78-AH78, -9999)</f>
        <v>-1.3069516575946374E-2</v>
      </c>
      <c r="AC78" s="54">
        <f>+G78-P78</f>
        <v>-1.7319999991741497E-2</v>
      </c>
      <c r="AD78" s="54">
        <f>IF(S78&lt;&gt;0,G78-AA78, -9999)</f>
        <v>2.5192841666851692E-3</v>
      </c>
      <c r="AE78" s="54">
        <f>+(G78-AA78)^2*S78</f>
        <v>6.3467927125105878E-7</v>
      </c>
      <c r="AF78" s="48">
        <f>IF(S78&lt;&gt;0,G78-P78, -9999)</f>
        <v>-1.7319999991741497E-2</v>
      </c>
      <c r="AG78" s="3"/>
      <c r="AH78" s="48">
        <f>$AB$6*($AB$11/AI78*AJ78+$AB$12)</f>
        <v>-4.2504834157951225E-3</v>
      </c>
      <c r="AI78" s="48">
        <f>1+$AB$7*COS(AL78)</f>
        <v>0.66545764740980617</v>
      </c>
      <c r="AJ78" s="48">
        <f>SIN(AL78+RADIANS($AB$9))</f>
        <v>-0.45959797659115559</v>
      </c>
      <c r="AK78" s="48">
        <f>$AB$7*SIN(AL78)</f>
        <v>2.7893355680471132E-2</v>
      </c>
      <c r="AL78" s="48">
        <f>2*ATAN(AM78)</f>
        <v>3.0584074093558375</v>
      </c>
      <c r="AM78" s="48">
        <f>SQRT((1+$AB$7)/(1-$AB$7))*TAN(AN78/2)</f>
        <v>24.028859780353695</v>
      </c>
      <c r="AN78" s="54">
        <f>$AU78+$AB$7*SIN(AO78)</f>
        <v>9.3068905707864999</v>
      </c>
      <c r="AO78" s="54">
        <f>$AU78+$AB$7*SIN(AP78)</f>
        <v>9.3068184397577518</v>
      </c>
      <c r="AP78" s="54">
        <f>$AU78+$AB$7*SIN(AQ78)</f>
        <v>9.3070348060604964</v>
      </c>
      <c r="AQ78" s="54">
        <f>$AU78+$AB$7*SIN(AR78)</f>
        <v>9.3063857708431055</v>
      </c>
      <c r="AR78" s="54">
        <f>$AU78+$AB$7*SIN(AS78)</f>
        <v>9.3083325362860219</v>
      </c>
      <c r="AS78" s="54">
        <f>$AU78+$AB$7*SIN(AT78)</f>
        <v>9.3024919005808879</v>
      </c>
      <c r="AT78" s="54">
        <f>$AU78+$AB$7*SIN(AU78)</f>
        <v>9.3200030677356569</v>
      </c>
      <c r="AU78" s="54">
        <f>RADIANS($AB$9)+$AB$18*(F78-AB$15)</f>
        <v>9.2673829545559609</v>
      </c>
      <c r="AW78" s="48">
        <v>4000</v>
      </c>
      <c r="AX78" s="48">
        <f t="shared" si="24"/>
        <v>1.9915690773916715E-2</v>
      </c>
      <c r="AY78" s="48">
        <f t="shared" si="25"/>
        <v>2.7869048184191936E-2</v>
      </c>
      <c r="AZ78" s="48">
        <f t="shared" si="26"/>
        <v>-7.9533574102752212E-3</v>
      </c>
      <c r="BA78" s="48">
        <f t="shared" si="27"/>
        <v>0.72553633721991373</v>
      </c>
      <c r="BB78" s="48">
        <f t="shared" si="28"/>
        <v>-0.84574547165365377</v>
      </c>
      <c r="BC78" s="48">
        <f t="shared" si="29"/>
        <v>2.5279891704305513</v>
      </c>
      <c r="BD78" s="48">
        <f t="shared" si="30"/>
        <v>3.1565191120199012</v>
      </c>
      <c r="BE78" s="48">
        <f t="shared" si="32"/>
        <v>14.863542098162746</v>
      </c>
      <c r="BF78" s="48">
        <f t="shared" si="32"/>
        <v>14.863509406996066</v>
      </c>
      <c r="BG78" s="48">
        <f t="shared" si="32"/>
        <v>14.863656022433744</v>
      </c>
      <c r="BH78" s="48">
        <f t="shared" si="32"/>
        <v>14.862998282906512</v>
      </c>
      <c r="BI78" s="48">
        <f t="shared" si="32"/>
        <v>14.865945208743106</v>
      </c>
      <c r="BJ78" s="48">
        <f t="shared" si="32"/>
        <v>14.852664484601307</v>
      </c>
      <c r="BK78" s="48">
        <f t="shared" si="32"/>
        <v>14.911044409728184</v>
      </c>
      <c r="BL78" s="48">
        <f t="shared" si="31"/>
        <v>14.612567543704932</v>
      </c>
    </row>
    <row r="79" spans="1:64" ht="12.95" customHeight="1" x14ac:dyDescent="0.2">
      <c r="A79" s="98" t="s">
        <v>1371</v>
      </c>
      <c r="B79" s="99" t="s">
        <v>1142</v>
      </c>
      <c r="C79" s="98">
        <v>35747.4833</v>
      </c>
      <c r="D79" s="98" t="s">
        <v>1190</v>
      </c>
      <c r="E79" s="4">
        <f>+(C79-C$7)/C$8</f>
        <v>-5097.0172959639704</v>
      </c>
      <c r="F79" s="48">
        <f>ROUND(2*E79,0)/2</f>
        <v>-5097</v>
      </c>
      <c r="G79" s="48">
        <f>+C79-(C$7+F79*C$8)</f>
        <v>-2.3641399995540269E-2</v>
      </c>
      <c r="J79" s="48">
        <f>G79</f>
        <v>-2.3641399995540269E-2</v>
      </c>
      <c r="Q79" s="100">
        <f>+C79-15018.5</f>
        <v>20728.9833</v>
      </c>
      <c r="S79" s="53">
        <f>S$15</f>
        <v>1</v>
      </c>
      <c r="Z79" s="48">
        <f>F79</f>
        <v>-5097</v>
      </c>
      <c r="AA79" s="54">
        <f>AB$3+AB$4*Z79+AB$5*Z79^2+AH79</f>
        <v>-1.9832201696424249E-2</v>
      </c>
      <c r="AB79" s="54">
        <f>IF(S79&lt;&gt;0,G79-AH79, -9999)</f>
        <v>-1.9400420924389844E-2</v>
      </c>
      <c r="AC79" s="54">
        <f>+G79-P79</f>
        <v>-2.3641399995540269E-2</v>
      </c>
      <c r="AD79" s="54">
        <f>IF(S79&lt;&gt;0,G79-AA79, -9999)</f>
        <v>-3.8091982991160199E-3</v>
      </c>
      <c r="AE79" s="54">
        <f>+(G79-AA79)^2*S79</f>
        <v>1.450999168198838E-5</v>
      </c>
      <c r="AF79" s="48">
        <f>IF(S79&lt;&gt;0,G79-P79, -9999)</f>
        <v>-2.3641399995540269E-2</v>
      </c>
      <c r="AG79" s="3"/>
      <c r="AH79" s="48">
        <f>$AB$6*($AB$11/AI79*AJ79+$AB$12)</f>
        <v>-4.2409790711504256E-3</v>
      </c>
      <c r="AI79" s="48">
        <f>1+$AB$7*COS(AL79)</f>
        <v>0.66543175563585388</v>
      </c>
      <c r="AJ79" s="48">
        <f>SIN(AL79+RADIANS($AB$9))</f>
        <v>-0.45876873902305437</v>
      </c>
      <c r="AK79" s="48">
        <f>$AB$7*SIN(AL79)</f>
        <v>2.7581059276102562E-2</v>
      </c>
      <c r="AL79" s="48">
        <f>2*ATAN(AM79)</f>
        <v>3.0593408765079442</v>
      </c>
      <c r="AM79" s="48">
        <f>SQRT((1+$AB$7)/(1-$AB$7))*TAN(AN79/2)</f>
        <v>24.301873887935791</v>
      </c>
      <c r="AN79" s="54">
        <f>$AU79+$AB$7*SIN(AO79)</f>
        <v>9.3082119368580365</v>
      </c>
      <c r="AO79" s="54">
        <f>$AU79+$AB$7*SIN(AP79)</f>
        <v>9.308140537922009</v>
      </c>
      <c r="AP79" s="54">
        <f>$AU79+$AB$7*SIN(AQ79)</f>
        <v>9.3083546749132928</v>
      </c>
      <c r="AQ79" s="54">
        <f>$AU79+$AB$7*SIN(AR79)</f>
        <v>9.3077124272220964</v>
      </c>
      <c r="AR79" s="54">
        <f>$AU79+$AB$7*SIN(AS79)</f>
        <v>9.3096385362282668</v>
      </c>
      <c r="AS79" s="54">
        <f>$AU79+$AB$7*SIN(AT79)</f>
        <v>9.3038607952381458</v>
      </c>
      <c r="AT79" s="54">
        <f>$AU79+$AB$7*SIN(AU79)</f>
        <v>9.3211808884485503</v>
      </c>
      <c r="AU79" s="54">
        <f>RADIANS($AB$9)+$AB$18*(F79-AB$15)</f>
        <v>9.2691451033216143</v>
      </c>
      <c r="AW79" s="48">
        <v>4250</v>
      </c>
      <c r="AX79" s="48">
        <f t="shared" si="24"/>
        <v>2.2902126329031439E-2</v>
      </c>
      <c r="AY79" s="48">
        <f t="shared" si="25"/>
        <v>3.0497482529046972E-2</v>
      </c>
      <c r="AZ79" s="48">
        <f t="shared" si="26"/>
        <v>-7.5953562000155338E-3</v>
      </c>
      <c r="BA79" s="48">
        <f t="shared" si="27"/>
        <v>0.70921272276723757</v>
      </c>
      <c r="BB79" s="48">
        <f t="shared" si="28"/>
        <v>-0.79414515704695654</v>
      </c>
      <c r="BC79" s="48">
        <f t="shared" si="29"/>
        <v>2.6183502273332397</v>
      </c>
      <c r="BD79" s="48">
        <f t="shared" si="30"/>
        <v>3.7347124051420533</v>
      </c>
      <c r="BE79" s="48">
        <f t="shared" si="32"/>
        <v>14.982230068331944</v>
      </c>
      <c r="BF79" s="48">
        <f t="shared" si="32"/>
        <v>14.982166574550041</v>
      </c>
      <c r="BG79" s="48">
        <f t="shared" si="32"/>
        <v>14.982419412549156</v>
      </c>
      <c r="BH79" s="48">
        <f t="shared" si="32"/>
        <v>14.981412251595078</v>
      </c>
      <c r="BI79" s="48">
        <f t="shared" si="32"/>
        <v>14.985418872929229</v>
      </c>
      <c r="BJ79" s="48">
        <f t="shared" si="32"/>
        <v>14.969394315653769</v>
      </c>
      <c r="BK79" s="48">
        <f t="shared" si="32"/>
        <v>15.032196011849718</v>
      </c>
      <c r="BL79" s="48">
        <f t="shared" si="31"/>
        <v>14.759413274176058</v>
      </c>
    </row>
    <row r="80" spans="1:64" ht="12.95" customHeight="1" x14ac:dyDescent="0.2">
      <c r="A80" s="98" t="s">
        <v>1371</v>
      </c>
      <c r="B80" s="99" t="s">
        <v>1142</v>
      </c>
      <c r="C80" s="98">
        <v>35799.430699999997</v>
      </c>
      <c r="D80" s="98" t="s">
        <v>1190</v>
      </c>
      <c r="E80" s="4">
        <f>+(C80-C$7)/C$8</f>
        <v>-5059.0127632850954</v>
      </c>
      <c r="F80" s="48">
        <f>ROUND(2*E80,0)/2</f>
        <v>-5059</v>
      </c>
      <c r="G80" s="48">
        <f>+C80-(C$7+F80*C$8)</f>
        <v>-1.7445799996494316E-2</v>
      </c>
      <c r="J80" s="48">
        <f>G80</f>
        <v>-1.7445799996494316E-2</v>
      </c>
      <c r="Q80" s="100">
        <f>+C80-15018.5</f>
        <v>20780.930699999997</v>
      </c>
      <c r="S80" s="53">
        <f>S$15</f>
        <v>1</v>
      </c>
      <c r="Z80" s="48">
        <f>F80</f>
        <v>-5059</v>
      </c>
      <c r="AA80" s="54">
        <f>AB$3+AB$4*Z80+AB$5*Z80^2+AH80</f>
        <v>-1.9740930187556991E-2</v>
      </c>
      <c r="AB80" s="54">
        <f>IF(S80&lt;&gt;0,G80-AH80, -9999)</f>
        <v>-1.3325813460651131E-2</v>
      </c>
      <c r="AC80" s="54">
        <f>+G80-P80</f>
        <v>-1.7445799996494316E-2</v>
      </c>
      <c r="AD80" s="54">
        <f>IF(S80&lt;&gt;0,G80-AA80, -9999)</f>
        <v>2.2951301910626755E-3</v>
      </c>
      <c r="AE80" s="54">
        <f>+(G80-AA80)^2*S80</f>
        <v>5.267622593927393E-6</v>
      </c>
      <c r="AF80" s="48">
        <f>IF(S80&lt;&gt;0,G80-P80, -9999)</f>
        <v>-1.7445799996494316E-2</v>
      </c>
      <c r="AG80" s="3"/>
      <c r="AH80" s="48">
        <f>$AB$6*($AB$11/AI80*AJ80+$AB$12)</f>
        <v>-4.119986535843184E-3</v>
      </c>
      <c r="AI80" s="48">
        <f>1+$AB$7*COS(AL80)</f>
        <v>0.66512917607230815</v>
      </c>
      <c r="AJ80" s="48">
        <f>SIN(AL80+RADIANS($AB$9))</f>
        <v>-0.44823608334548598</v>
      </c>
      <c r="AK80" s="48">
        <f>$AB$7*SIN(AL80)</f>
        <v>2.3625330678906899E-2</v>
      </c>
      <c r="AL80" s="48">
        <f>2*ATAN(AM80)</f>
        <v>3.0711587782272765</v>
      </c>
      <c r="AM80" s="48">
        <f>SQRT((1+$AB$7)/(1-$AB$7))*TAN(AN80/2)</f>
        <v>28.383687530171656</v>
      </c>
      <c r="AN80" s="54">
        <f>$AU80+$AB$7*SIN(AO80)</f>
        <v>9.324944952596292</v>
      </c>
      <c r="AO80" s="54">
        <f>$AU80+$AB$7*SIN(AP80)</f>
        <v>9.3248830333985122</v>
      </c>
      <c r="AP80" s="54">
        <f>$AU80+$AB$7*SIN(AQ80)</f>
        <v>9.3250684020793013</v>
      </c>
      <c r="AQ80" s="54">
        <f>$AU80+$AB$7*SIN(AR80)</f>
        <v>9.3245134500471458</v>
      </c>
      <c r="AR80" s="54">
        <f>$AU80+$AB$7*SIN(AS80)</f>
        <v>9.3261747595255535</v>
      </c>
      <c r="AS80" s="54">
        <f>$AU80+$AB$7*SIN(AT80)</f>
        <v>9.321200614927756</v>
      </c>
      <c r="AT80" s="54">
        <f>$AU80+$AB$7*SIN(AU80)</f>
        <v>9.3360865765328516</v>
      </c>
      <c r="AU80" s="54">
        <f>RADIANS($AB$9)+$AB$18*(F80-AB$15)</f>
        <v>9.2914656543532246</v>
      </c>
      <c r="AW80" s="48">
        <v>4500</v>
      </c>
      <c r="AX80" s="48">
        <f t="shared" si="24"/>
        <v>2.6061485272843507E-2</v>
      </c>
      <c r="AY80" s="48">
        <f t="shared" si="25"/>
        <v>3.3202630103651529E-2</v>
      </c>
      <c r="AZ80" s="48">
        <f t="shared" si="26"/>
        <v>-7.1411448308080208E-3</v>
      </c>
      <c r="BA80" s="48">
        <f t="shared" si="27"/>
        <v>0.69578536788604195</v>
      </c>
      <c r="BB80" s="48">
        <f t="shared" si="28"/>
        <v>-0.73856652988338545</v>
      </c>
      <c r="BC80" s="48">
        <f t="shared" si="29"/>
        <v>2.7050082564550473</v>
      </c>
      <c r="BD80" s="48">
        <f t="shared" si="30"/>
        <v>4.5080194765669015</v>
      </c>
      <c r="BE80" s="48">
        <f t="shared" si="32"/>
        <v>15.09846256569414</v>
      </c>
      <c r="BF80" s="48">
        <f t="shared" si="32"/>
        <v>15.098362498375449</v>
      </c>
      <c r="BG80" s="48">
        <f t="shared" si="32"/>
        <v>15.09872602244708</v>
      </c>
      <c r="BH80" s="48">
        <f t="shared" si="32"/>
        <v>15.097404972218204</v>
      </c>
      <c r="BI80" s="48">
        <f t="shared" si="32"/>
        <v>15.102199874271063</v>
      </c>
      <c r="BJ80" s="48">
        <f t="shared" si="32"/>
        <v>15.084718476693014</v>
      </c>
      <c r="BK80" s="48">
        <f t="shared" si="32"/>
        <v>15.147475979977765</v>
      </c>
      <c r="BL80" s="48">
        <f t="shared" si="31"/>
        <v>14.906259004647184</v>
      </c>
    </row>
    <row r="81" spans="1:64" ht="12.95" customHeight="1" x14ac:dyDescent="0.2">
      <c r="A81" s="98" t="s">
        <v>1371</v>
      </c>
      <c r="B81" s="99" t="s">
        <v>1142</v>
      </c>
      <c r="C81" s="98">
        <v>35825.391000000003</v>
      </c>
      <c r="D81" s="98" t="s">
        <v>1190</v>
      </c>
      <c r="E81" s="4">
        <f>+(C81-C$7)/C$8</f>
        <v>-5040.0203003378901</v>
      </c>
      <c r="F81" s="48">
        <f>ROUND(2*E81,0)/2</f>
        <v>-5040</v>
      </c>
      <c r="G81" s="48">
        <f>+C81-(C$7+F81*C$8)</f>
        <v>-2.7747999993152916E-2</v>
      </c>
      <c r="J81" s="48">
        <f>G81</f>
        <v>-2.7747999993152916E-2</v>
      </c>
      <c r="Q81" s="100">
        <f>+C81-15018.5</f>
        <v>20806.891000000003</v>
      </c>
      <c r="S81" s="53">
        <f>S$15</f>
        <v>1</v>
      </c>
      <c r="Z81" s="48">
        <f>F81</f>
        <v>-5040</v>
      </c>
      <c r="AA81" s="54">
        <f>AB$3+AB$4*Z81+AB$5*Z81^2+AH81</f>
        <v>-1.9694215113821009E-2</v>
      </c>
      <c r="AB81" s="54">
        <f>IF(S81&lt;&gt;0,G81-AH81, -9999)</f>
        <v>-2.3688924400843161E-2</v>
      </c>
      <c r="AC81" s="54">
        <f>+G81-P81</f>
        <v>-2.7747999993152916E-2</v>
      </c>
      <c r="AD81" s="54">
        <f>IF(S81&lt;&gt;0,G81-AA81, -9999)</f>
        <v>-8.0537848793319072E-3</v>
      </c>
      <c r="AE81" s="54">
        <f>+(G81-AA81)^2*S81</f>
        <v>6.4863450882555269E-5</v>
      </c>
      <c r="AF81" s="48">
        <f>IF(S81&lt;&gt;0,G81-P81, -9999)</f>
        <v>-2.7747999993152916E-2</v>
      </c>
      <c r="AG81" s="3"/>
      <c r="AH81" s="48">
        <f>$AB$6*($AB$11/AI81*AJ81+$AB$12)</f>
        <v>-4.0590755923097556E-3</v>
      </c>
      <c r="AI81" s="48">
        <f>1+$AB$7*COS(AL81)</f>
        <v>0.66499550539150354</v>
      </c>
      <c r="AJ81" s="48">
        <f>SIN(AL81+RADIANS($AB$9))</f>
        <v>-0.44294963853235447</v>
      </c>
      <c r="AK81" s="48">
        <f>$AB$7*SIN(AL81)</f>
        <v>2.1647483913950681E-2</v>
      </c>
      <c r="AL81" s="48">
        <f>2*ATAN(AM81)</f>
        <v>3.0770638801556296</v>
      </c>
      <c r="AM81" s="48">
        <f>SQRT((1+$AB$7)/(1-$AB$7))*TAN(AN81/2)</f>
        <v>30.983170013381436</v>
      </c>
      <c r="AN81" s="54">
        <f>$AU81+$AB$7*SIN(AO81)</f>
        <v>9.3333087161297108</v>
      </c>
      <c r="AO81" s="54">
        <f>$AU81+$AB$7*SIN(AP81)</f>
        <v>9.3332516702603723</v>
      </c>
      <c r="AP81" s="54">
        <f>$AU81+$AB$7*SIN(AQ81)</f>
        <v>9.3334223126602378</v>
      </c>
      <c r="AQ81" s="54">
        <f>$AU81+$AB$7*SIN(AR81)</f>
        <v>9.3329118588211841</v>
      </c>
      <c r="AR81" s="54">
        <f>$AU81+$AB$7*SIN(AS81)</f>
        <v>9.3344387420187864</v>
      </c>
      <c r="AS81" s="54">
        <f>$AU81+$AB$7*SIN(AT81)</f>
        <v>9.3298708447764565</v>
      </c>
      <c r="AT81" s="54">
        <f>$AU81+$AB$7*SIN(AU81)</f>
        <v>9.3435308531720587</v>
      </c>
      <c r="AU81" s="54">
        <f>RADIANS($AB$9)+$AB$18*(F81-AB$15)</f>
        <v>9.3026259298690306</v>
      </c>
      <c r="AW81" s="48">
        <v>4750</v>
      </c>
      <c r="AX81" s="48">
        <f t="shared" si="24"/>
        <v>2.9383666944852407E-2</v>
      </c>
      <c r="AY81" s="48">
        <f t="shared" si="25"/>
        <v>3.5984490908005595E-2</v>
      </c>
      <c r="AZ81" s="48">
        <f t="shared" si="26"/>
        <v>-6.6008239631531887E-3</v>
      </c>
      <c r="BA81" s="48">
        <f t="shared" si="27"/>
        <v>0.68498317874644632</v>
      </c>
      <c r="BB81" s="48">
        <f t="shared" si="28"/>
        <v>-0.67961945776345389</v>
      </c>
      <c r="BC81" s="48">
        <f t="shared" si="29"/>
        <v>2.7887061380804847</v>
      </c>
      <c r="BD81" s="48">
        <f t="shared" si="30"/>
        <v>5.6086075641535897</v>
      </c>
      <c r="BE81" s="48">
        <f t="shared" si="32"/>
        <v>15.212693126550372</v>
      </c>
      <c r="BF81" s="48">
        <f t="shared" si="32"/>
        <v>15.212561219459772</v>
      </c>
      <c r="BG81" s="48">
        <f t="shared" si="32"/>
        <v>15.21300778723392</v>
      </c>
      <c r="BH81" s="48">
        <f t="shared" si="32"/>
        <v>15.211495508957475</v>
      </c>
      <c r="BI81" s="48">
        <f t="shared" si="32"/>
        <v>15.216611787759247</v>
      </c>
      <c r="BJ81" s="48">
        <f t="shared" si="32"/>
        <v>15.199244799181132</v>
      </c>
      <c r="BK81" s="48">
        <f t="shared" si="32"/>
        <v>15.257563765476384</v>
      </c>
      <c r="BL81" s="48">
        <f t="shared" si="31"/>
        <v>15.05310473511831</v>
      </c>
    </row>
    <row r="82" spans="1:64" ht="12.95" customHeight="1" x14ac:dyDescent="0.2">
      <c r="A82" s="98" t="s">
        <v>1384</v>
      </c>
      <c r="B82" s="99" t="s">
        <v>1142</v>
      </c>
      <c r="C82" s="98">
        <v>35859.576000000001</v>
      </c>
      <c r="D82" s="98" t="s">
        <v>1190</v>
      </c>
      <c r="E82" s="4">
        <f>+(C82-C$7)/C$8</f>
        <v>-5015.010676186781</v>
      </c>
      <c r="F82" s="48">
        <f>ROUND(2*E82,0)/2</f>
        <v>-5015</v>
      </c>
      <c r="G82" s="48">
        <f>+C82-(C$7+F82*C$8)</f>
        <v>-1.4592999992601108E-2</v>
      </c>
      <c r="I82" s="48">
        <f>G82</f>
        <v>-1.4592999992601108E-2</v>
      </c>
      <c r="Q82" s="100">
        <f>+C82-15018.5</f>
        <v>20841.076000000001</v>
      </c>
      <c r="S82" s="53">
        <f>S$14</f>
        <v>0.1</v>
      </c>
      <c r="Z82" s="48">
        <f>F82</f>
        <v>-5015</v>
      </c>
      <c r="AA82" s="54">
        <f>AB$3+AB$4*Z82+AB$5*Z82^2+AH82</f>
        <v>-1.9631658988947948E-2</v>
      </c>
      <c r="AB82" s="54">
        <f>IF(S82&lt;&gt;0,G82-AH82, -9999)</f>
        <v>-1.0614484224791887E-2</v>
      </c>
      <c r="AC82" s="54">
        <f>+G82-P82</f>
        <v>-1.4592999992601108E-2</v>
      </c>
      <c r="AD82" s="54">
        <f>IF(S82&lt;&gt;0,G82-AA82, -9999)</f>
        <v>5.0386589963468398E-3</v>
      </c>
      <c r="AE82" s="54">
        <f>+(G82-AA82)^2*S82</f>
        <v>2.5388084481466946E-6</v>
      </c>
      <c r="AF82" s="48">
        <f>IF(S82&lt;&gt;0,G82-P82, -9999)</f>
        <v>-1.4592999992601108E-2</v>
      </c>
      <c r="AG82" s="3"/>
      <c r="AH82" s="48">
        <f>$AB$6*($AB$11/AI82*AJ82+$AB$12)</f>
        <v>-3.97851576780922E-3</v>
      </c>
      <c r="AI82" s="48">
        <f>1+$AB$7*COS(AL82)</f>
        <v>0.66483748681278376</v>
      </c>
      <c r="AJ82" s="48">
        <f>SIN(AL82+RADIANS($AB$9))</f>
        <v>-0.43597339103853039</v>
      </c>
      <c r="AK82" s="48">
        <f>$AB$7*SIN(AL82)</f>
        <v>1.9045070798713221E-2</v>
      </c>
      <c r="AL82" s="48">
        <f>2*ATAN(AM82)</f>
        <v>3.0848303025669703</v>
      </c>
      <c r="AM82" s="48">
        <f>SQRT((1+$AB$7)/(1-$AB$7))*TAN(AN82/2)</f>
        <v>35.225161415095613</v>
      </c>
      <c r="AN82" s="54">
        <f>$AU82+$AB$7*SIN(AO82)</f>
        <v>9.3443112083243101</v>
      </c>
      <c r="AO82" s="54">
        <f>$AU82+$AB$7*SIN(AP82)</f>
        <v>9.3442606957921601</v>
      </c>
      <c r="AP82" s="54">
        <f>$AU82+$AB$7*SIN(AQ82)</f>
        <v>9.3444116517774969</v>
      </c>
      <c r="AQ82" s="54">
        <f>$AU82+$AB$7*SIN(AR82)</f>
        <v>9.3439605164910162</v>
      </c>
      <c r="AR82" s="54">
        <f>$AU82+$AB$7*SIN(AS82)</f>
        <v>9.3453086956169837</v>
      </c>
      <c r="AS82" s="54">
        <f>$AU82+$AB$7*SIN(AT82)</f>
        <v>9.3412793380022663</v>
      </c>
      <c r="AT82" s="54">
        <f>$AU82+$AB$7*SIN(AU82)</f>
        <v>9.3533182662746999</v>
      </c>
      <c r="AU82" s="54">
        <f>RADIANS($AB$9)+$AB$18*(F82-AB$15)</f>
        <v>9.3173105029161434</v>
      </c>
      <c r="AW82" s="48">
        <v>5000</v>
      </c>
      <c r="AX82" s="48">
        <f t="shared" si="24"/>
        <v>3.2859331163503543E-2</v>
      </c>
      <c r="AY82" s="48">
        <f t="shared" si="25"/>
        <v>3.8843064942109179E-2</v>
      </c>
      <c r="AZ82" s="48">
        <f t="shared" si="26"/>
        <v>-5.9837337786056355E-3</v>
      </c>
      <c r="BA82" s="48">
        <f t="shared" si="27"/>
        <v>0.67659366776586305</v>
      </c>
      <c r="BB82" s="48">
        <f t="shared" si="28"/>
        <v>-0.61773299537755055</v>
      </c>
      <c r="BC82" s="48">
        <f t="shared" si="29"/>
        <v>2.8700932699391717</v>
      </c>
      <c r="BD82" s="48">
        <f t="shared" si="30"/>
        <v>7.3211936417982519</v>
      </c>
      <c r="BE82" s="48">
        <f t="shared" ref="BE82:BK91" si="33">$BL82+$AB$7*SIN(BF82)</f>
        <v>15.325334424422572</v>
      </c>
      <c r="BF82" s="48">
        <f t="shared" si="33"/>
        <v>15.32518783014355</v>
      </c>
      <c r="BG82" s="48">
        <f t="shared" si="33"/>
        <v>15.325658530903578</v>
      </c>
      <c r="BH82" s="48">
        <f t="shared" si="33"/>
        <v>15.324146837088769</v>
      </c>
      <c r="BI82" s="48">
        <f t="shared" si="33"/>
        <v>15.328998510992371</v>
      </c>
      <c r="BJ82" s="48">
        <f t="shared" si="33"/>
        <v>15.31339339230216</v>
      </c>
      <c r="BK82" s="48">
        <f t="shared" si="33"/>
        <v>15.363250581165975</v>
      </c>
      <c r="BL82" s="48">
        <f t="shared" si="31"/>
        <v>15.199950465589435</v>
      </c>
    </row>
    <row r="83" spans="1:64" ht="12.95" customHeight="1" x14ac:dyDescent="0.2">
      <c r="A83" s="98" t="s">
        <v>1371</v>
      </c>
      <c r="B83" s="99" t="s">
        <v>1142</v>
      </c>
      <c r="C83" s="98">
        <v>35881.434999999998</v>
      </c>
      <c r="D83" s="98" t="s">
        <v>1190</v>
      </c>
      <c r="E83" s="4">
        <f>+(C83-C$7)/C$8</f>
        <v>-4999.0187097009239</v>
      </c>
      <c r="F83" s="48">
        <f>ROUND(2*E83,0)/2</f>
        <v>-4999</v>
      </c>
      <c r="G83" s="48">
        <f>+C83-(C$7+F83*C$8)</f>
        <v>-2.5573799997800961E-2</v>
      </c>
      <c r="J83" s="48">
        <f>G83</f>
        <v>-2.5573799997800961E-2</v>
      </c>
      <c r="Q83" s="100">
        <f>+C83-15018.5</f>
        <v>20862.934999999998</v>
      </c>
      <c r="S83" s="53">
        <f>S$15</f>
        <v>1</v>
      </c>
      <c r="Z83" s="48">
        <f>F83</f>
        <v>-4999</v>
      </c>
      <c r="AA83" s="54">
        <f>AB$3+AB$4*Z83+AB$5*Z83^2+AH83</f>
        <v>-1.9590976871944908E-2</v>
      </c>
      <c r="AB83" s="54">
        <f>IF(S83&lt;&gt;0,G83-AH83, -9999)</f>
        <v>-2.1647086123726636E-2</v>
      </c>
      <c r="AC83" s="54">
        <f>+G83-P83</f>
        <v>-2.5573799997800961E-2</v>
      </c>
      <c r="AD83" s="54">
        <f>IF(S83&lt;&gt;0,G83-AA83, -9999)</f>
        <v>-5.982823125856053E-3</v>
      </c>
      <c r="AE83" s="54">
        <f>+(G83-AA83)^2*S83</f>
        <v>3.5794172555277992E-5</v>
      </c>
      <c r="AF83" s="48">
        <f>IF(S83&lt;&gt;0,G83-P83, -9999)</f>
        <v>-2.5573799997800961E-2</v>
      </c>
      <c r="AG83" s="3"/>
      <c r="AH83" s="48">
        <f>$AB$6*($AB$11/AI83*AJ83+$AB$12)</f>
        <v>-3.9267138740743243E-3</v>
      </c>
      <c r="AI83" s="48">
        <f>1+$AB$7*COS(AL83)</f>
        <v>0.66474699598510667</v>
      </c>
      <c r="AJ83" s="48">
        <f>SIN(AL83+RADIANS($AB$9))</f>
        <v>-0.43149643986677155</v>
      </c>
      <c r="AK83" s="48">
        <f>$AB$7*SIN(AL83)</f>
        <v>1.7379535859417341E-2</v>
      </c>
      <c r="AL83" s="48">
        <f>2*ATAN(AM83)</f>
        <v>3.0897989569911712</v>
      </c>
      <c r="AM83" s="48">
        <f>SQRT((1+$AB$7)/(1-$AB$7))*TAN(AN83/2)</f>
        <v>38.606104863882521</v>
      </c>
      <c r="AN83" s="54">
        <f>$AU83+$AB$7*SIN(AO83)</f>
        <v>9.3513514791790833</v>
      </c>
      <c r="AO83" s="54">
        <f>$AU83+$AB$7*SIN(AP83)</f>
        <v>9.3513052136561647</v>
      </c>
      <c r="AP83" s="54">
        <f>$AU83+$AB$7*SIN(AQ83)</f>
        <v>9.3514434025317072</v>
      </c>
      <c r="AQ83" s="54">
        <f>$AU83+$AB$7*SIN(AR83)</f>
        <v>9.3510306468293738</v>
      </c>
      <c r="AR83" s="54">
        <f>$AU83+$AB$7*SIN(AS83)</f>
        <v>9.3522634678261998</v>
      </c>
      <c r="AS83" s="54">
        <f>$AU83+$AB$7*SIN(AT83)</f>
        <v>9.3485809362465044</v>
      </c>
      <c r="AT83" s="54">
        <f>$AU83+$AB$7*SIN(AU83)</f>
        <v>9.3595780693002002</v>
      </c>
      <c r="AU83" s="54">
        <f>RADIANS($AB$9)+$AB$18*(F83-AB$15)</f>
        <v>9.3267086296662942</v>
      </c>
      <c r="AW83" s="48">
        <v>5250</v>
      </c>
      <c r="AX83" s="48">
        <f t="shared" si="24"/>
        <v>3.6479753706757781E-2</v>
      </c>
      <c r="AY83" s="48">
        <f t="shared" si="25"/>
        <v>4.177835220596228E-2</v>
      </c>
      <c r="AZ83" s="48">
        <f t="shared" si="26"/>
        <v>-5.2985984992044953E-3</v>
      </c>
      <c r="BA83" s="48">
        <f t="shared" si="27"/>
        <v>0.67045544558882719</v>
      </c>
      <c r="BB83" s="48">
        <f t="shared" si="28"/>
        <v>-0.553199414717647</v>
      </c>
      <c r="BC83" s="48">
        <f t="shared" si="29"/>
        <v>2.9497499197019841</v>
      </c>
      <c r="BD83" s="48">
        <f t="shared" si="30"/>
        <v>10.393212475037881</v>
      </c>
      <c r="BE83" s="48">
        <f t="shared" si="33"/>
        <v>15.436768773147481</v>
      </c>
      <c r="BF83" s="48">
        <f t="shared" si="33"/>
        <v>15.436634024004682</v>
      </c>
      <c r="BG83" s="48">
        <f t="shared" si="33"/>
        <v>15.437050636005713</v>
      </c>
      <c r="BH83" s="48">
        <f t="shared" si="33"/>
        <v>15.435762415457194</v>
      </c>
      <c r="BI83" s="48">
        <f t="shared" si="33"/>
        <v>15.439744280059092</v>
      </c>
      <c r="BJ83" s="48">
        <f t="shared" si="33"/>
        <v>15.427422004134236</v>
      </c>
      <c r="BK83" s="48">
        <f t="shared" si="33"/>
        <v>15.46542237050919</v>
      </c>
      <c r="BL83" s="48">
        <f t="shared" si="31"/>
        <v>15.346796196060561</v>
      </c>
    </row>
    <row r="84" spans="1:64" ht="12.95" customHeight="1" x14ac:dyDescent="0.2">
      <c r="A84" s="98" t="s">
        <v>1403</v>
      </c>
      <c r="B84" s="99" t="s">
        <v>1142</v>
      </c>
      <c r="C84" s="98">
        <v>35974.387999999999</v>
      </c>
      <c r="D84" s="98" t="s">
        <v>1190</v>
      </c>
      <c r="E84" s="4">
        <f>+(C84-C$7)/C$8</f>
        <v>-4931.0146262222579</v>
      </c>
      <c r="F84" s="48">
        <f>ROUND(2*E84,0)/2</f>
        <v>-4931</v>
      </c>
      <c r="G84" s="48">
        <f>+C84-(C$7+F84*C$8)</f>
        <v>-1.9992199995613191E-2</v>
      </c>
      <c r="I84" s="48">
        <f>G84</f>
        <v>-1.9992199995613191E-2</v>
      </c>
      <c r="Q84" s="100">
        <f>+C84-15018.5</f>
        <v>20955.887999999999</v>
      </c>
      <c r="S84" s="53">
        <f>S$14</f>
        <v>0.1</v>
      </c>
      <c r="Z84" s="48">
        <f>F84</f>
        <v>-4931</v>
      </c>
      <c r="AA84" s="54">
        <f>AB$3+AB$4*Z84+AB$5*Z84^2+AH84</f>
        <v>-1.9412501697986178E-2</v>
      </c>
      <c r="AB84" s="54">
        <f>IF(S84&lt;&gt;0,G84-AH84, -9999)</f>
        <v>-1.6287714858861345E-2</v>
      </c>
      <c r="AC84" s="54">
        <f>+G84-P84</f>
        <v>-1.9992199995613191E-2</v>
      </c>
      <c r="AD84" s="54">
        <f>IF(S84&lt;&gt;0,G84-AA84, -9999)</f>
        <v>-5.7969829762701333E-4</v>
      </c>
      <c r="AE84" s="54">
        <f>+(G84-AA84)^2*S84</f>
        <v>3.3605011627165735E-8</v>
      </c>
      <c r="AF84" s="48">
        <f>IF(S84&lt;&gt;0,G84-P84, -9999)</f>
        <v>-1.9992199995613191E-2</v>
      </c>
      <c r="AG84" s="3"/>
      <c r="AH84" s="48">
        <f>$AB$6*($AB$11/AI84*AJ84+$AB$12)</f>
        <v>-3.7044851367518464E-3</v>
      </c>
      <c r="AI84" s="48">
        <f>1+$AB$7*COS(AL84)</f>
        <v>0.66445490218744618</v>
      </c>
      <c r="AJ84" s="48">
        <f>SIN(AL84+RADIANS($AB$9))</f>
        <v>-0.41236373234735618</v>
      </c>
      <c r="AK84" s="48">
        <f>$AB$7*SIN(AL84)</f>
        <v>1.0301082548092073E-2</v>
      </c>
      <c r="AL84" s="48">
        <f>2*ATAN(AM84)</f>
        <v>3.1109027453867086</v>
      </c>
      <c r="AM84" s="48">
        <f>SQRT((1+$AB$7)/(1-$AB$7))*TAN(AN84/2)</f>
        <v>65.162886962425432</v>
      </c>
      <c r="AN84" s="54">
        <f>$AU84+$AB$7*SIN(AO84)</f>
        <v>9.381263356781945</v>
      </c>
      <c r="AO84" s="54">
        <f>$AU84+$AB$7*SIN(AP84)</f>
        <v>9.3812356061499607</v>
      </c>
      <c r="AP84" s="54">
        <f>$AU84+$AB$7*SIN(AQ84)</f>
        <v>9.3813183486175085</v>
      </c>
      <c r="AQ84" s="54">
        <f>$AU84+$AB$7*SIN(AR84)</f>
        <v>9.3810716392665281</v>
      </c>
      <c r="AR84" s="54">
        <f>$AU84+$AB$7*SIN(AS84)</f>
        <v>9.3818072332107878</v>
      </c>
      <c r="AS84" s="54">
        <f>$AU84+$AB$7*SIN(AT84)</f>
        <v>9.3796139000751637</v>
      </c>
      <c r="AT84" s="54">
        <f>$AU84+$AB$7*SIN(AU84)</f>
        <v>9.3861531984573379</v>
      </c>
      <c r="AU84" s="54">
        <f>RADIANS($AB$9)+$AB$18*(F84-AB$15)</f>
        <v>9.3666506683544402</v>
      </c>
      <c r="AW84" s="48">
        <v>5500</v>
      </c>
      <c r="AX84" s="48">
        <f t="shared" si="24"/>
        <v>4.0236695053564399E-2</v>
      </c>
      <c r="AY84" s="48">
        <f t="shared" si="25"/>
        <v>4.4790352699564891E-2</v>
      </c>
      <c r="AZ84" s="48">
        <f t="shared" si="26"/>
        <v>-4.5536576460004927E-3</v>
      </c>
      <c r="BA84" s="48">
        <f t="shared" si="27"/>
        <v>0.66645244403565318</v>
      </c>
      <c r="BB84" s="48">
        <f t="shared" si="28"/>
        <v>-0.48620574251601761</v>
      </c>
      <c r="BC84" s="48">
        <f t="shared" si="29"/>
        <v>3.0282074378778336</v>
      </c>
      <c r="BD84" s="48">
        <f t="shared" si="30"/>
        <v>17.620082362655936</v>
      </c>
      <c r="BE84" s="48">
        <f t="shared" si="33"/>
        <v>15.547357542173229</v>
      </c>
      <c r="BF84" s="48">
        <f t="shared" si="33"/>
        <v>15.547263239409673</v>
      </c>
      <c r="BG84" s="48">
        <f t="shared" si="33"/>
        <v>15.547547810630265</v>
      </c>
      <c r="BH84" s="48">
        <f t="shared" si="33"/>
        <v>15.546689038866022</v>
      </c>
      <c r="BI84" s="48">
        <f t="shared" si="33"/>
        <v>15.549280255815273</v>
      </c>
      <c r="BJ84" s="48">
        <f t="shared" si="33"/>
        <v>15.541458295983338</v>
      </c>
      <c r="BK84" s="48">
        <f t="shared" si="33"/>
        <v>15.565040737724781</v>
      </c>
      <c r="BL84" s="48">
        <f t="shared" si="31"/>
        <v>15.493641926531687</v>
      </c>
    </row>
    <row r="85" spans="1:64" ht="12.95" customHeight="1" x14ac:dyDescent="0.2">
      <c r="A85" s="98" t="s">
        <v>1371</v>
      </c>
      <c r="B85" s="99" t="s">
        <v>1142</v>
      </c>
      <c r="C85" s="98">
        <v>36064.597000000002</v>
      </c>
      <c r="D85" s="98" t="s">
        <v>1190</v>
      </c>
      <c r="E85" s="4">
        <f>+(C85-C$7)/C$8</f>
        <v>-4865.0180433628875</v>
      </c>
      <c r="F85" s="48">
        <f>ROUND(2*E85,0)/2</f>
        <v>-4865</v>
      </c>
      <c r="G85" s="48">
        <f>+C85-(C$7+F85*C$8)</f>
        <v>-2.4662999996508006E-2</v>
      </c>
      <c r="J85" s="48">
        <f>G85</f>
        <v>-2.4662999996508006E-2</v>
      </c>
      <c r="Q85" s="100">
        <f>+C85-15018.5</f>
        <v>21046.097000000002</v>
      </c>
      <c r="S85" s="53">
        <f>S$15</f>
        <v>1</v>
      </c>
      <c r="Z85" s="48">
        <f>F85</f>
        <v>-4865</v>
      </c>
      <c r="AA85" s="54">
        <f>AB$3+AB$4*Z85+AB$5*Z85^2+AH85</f>
        <v>-1.9230749384565135E-2</v>
      </c>
      <c r="AB85" s="54">
        <f>IF(S85&lt;&gt;0,G85-AH85, -9999)</f>
        <v>-2.1177306252599021E-2</v>
      </c>
      <c r="AC85" s="54">
        <f>+G85-P85</f>
        <v>-2.4662999996508006E-2</v>
      </c>
      <c r="AD85" s="54">
        <f>IF(S85&lt;&gt;0,G85-AA85, -9999)</f>
        <v>-5.432250611942871E-3</v>
      </c>
      <c r="AE85" s="54">
        <f>+(G85-AA85)^2*S85</f>
        <v>2.9509346710953697E-5</v>
      </c>
      <c r="AF85" s="48">
        <f>IF(S85&lt;&gt;0,G85-P85, -9999)</f>
        <v>-2.4662999996508006E-2</v>
      </c>
      <c r="AG85" s="3"/>
      <c r="AH85" s="48">
        <f>$AB$6*($AB$11/AI85*AJ85+$AB$12)</f>
        <v>-3.4856937439089845E-3</v>
      </c>
      <c r="AI85" s="48">
        <f>1+$AB$7*COS(AL85)</f>
        <v>0.66431435251906579</v>
      </c>
      <c r="AJ85" s="48">
        <f>SIN(AL85+RADIANS($AB$9))</f>
        <v>-0.39363035047672135</v>
      </c>
      <c r="AK85" s="48">
        <f>$AB$7*SIN(AL85)</f>
        <v>3.4308953648997712E-3</v>
      </c>
      <c r="AL85" s="48">
        <f>2*ATAN(AM85)</f>
        <v>3.1313724492571793</v>
      </c>
      <c r="AM85" s="48">
        <f>SQRT((1+$AB$7)/(1-$AB$7))*TAN(AN85/2)</f>
        <v>195.68910034652572</v>
      </c>
      <c r="AN85" s="54">
        <f>$AU85+$AB$7*SIN(AO85)</f>
        <v>9.4102859165260639</v>
      </c>
      <c r="AO85" s="54">
        <f>$AU85+$AB$7*SIN(AP85)</f>
        <v>9.4102766207851474</v>
      </c>
      <c r="AP85" s="54">
        <f>$AU85+$AB$7*SIN(AQ85)</f>
        <v>9.4103043140483891</v>
      </c>
      <c r="AQ85" s="54">
        <f>$AU85+$AB$7*SIN(AR85)</f>
        <v>9.4102218120573227</v>
      </c>
      <c r="AR85" s="54">
        <f>$AU85+$AB$7*SIN(AS85)</f>
        <v>9.4104675963999593</v>
      </c>
      <c r="AS85" s="54">
        <f>$AU85+$AB$7*SIN(AT85)</f>
        <v>9.4097353697303827</v>
      </c>
      <c r="AT85" s="54">
        <f>$AU85+$AB$7*SIN(AU85)</f>
        <v>9.4119167553425669</v>
      </c>
      <c r="AU85" s="54">
        <f>RADIANS($AB$9)+$AB$18*(F85-AB$15)</f>
        <v>9.4054179411988184</v>
      </c>
      <c r="AW85" s="48">
        <v>5750</v>
      </c>
      <c r="AX85" s="48">
        <f t="shared" si="24"/>
        <v>4.4122273358560275E-2</v>
      </c>
      <c r="AY85" s="48">
        <f t="shared" si="25"/>
        <v>4.7879066422917019E-2</v>
      </c>
      <c r="AZ85" s="48">
        <f t="shared" si="26"/>
        <v>-3.7567930643567426E-3</v>
      </c>
      <c r="BA85" s="48">
        <f t="shared" si="27"/>
        <v>0.66450985585164557</v>
      </c>
      <c r="BB85" s="48">
        <f t="shared" si="28"/>
        <v>-0.41685701052143159</v>
      </c>
      <c r="BC85" s="48">
        <f t="shared" si="29"/>
        <v>3.1059650636763343</v>
      </c>
      <c r="BD85" s="48">
        <f t="shared" si="30"/>
        <v>56.130331750984993</v>
      </c>
      <c r="BE85" s="48">
        <f t="shared" si="33"/>
        <v>15.657449017017477</v>
      </c>
      <c r="BF85" s="48">
        <f t="shared" si="33"/>
        <v>15.657416875412995</v>
      </c>
      <c r="BG85" s="48">
        <f t="shared" si="33"/>
        <v>15.657512741738001</v>
      </c>
      <c r="BH85" s="48">
        <f t="shared" si="33"/>
        <v>15.657226807148524</v>
      </c>
      <c r="BI85" s="48">
        <f t="shared" si="33"/>
        <v>15.65807963447336</v>
      </c>
      <c r="BJ85" s="48">
        <f t="shared" si="33"/>
        <v>15.65553588541092</v>
      </c>
      <c r="BK85" s="48">
        <f t="shared" si="33"/>
        <v>15.663122249307674</v>
      </c>
      <c r="BL85" s="48">
        <f t="shared" si="31"/>
        <v>15.640487657002812</v>
      </c>
    </row>
    <row r="86" spans="1:64" ht="12.95" customHeight="1" x14ac:dyDescent="0.2">
      <c r="A86" s="98" t="s">
        <v>1380</v>
      </c>
      <c r="B86" s="99" t="s">
        <v>1142</v>
      </c>
      <c r="C86" s="98">
        <v>36075.536</v>
      </c>
      <c r="D86" s="98" t="s">
        <v>1190</v>
      </c>
      <c r="E86" s="4">
        <f>+(C86-C$7)/C$8</f>
        <v>-4857.0151099538207</v>
      </c>
      <c r="F86" s="48">
        <f>ROUND(2*E86,0)/2</f>
        <v>-4857</v>
      </c>
      <c r="G86" s="48">
        <f>+C86-(C$7+F86*C$8)</f>
        <v>-2.0653399995353539E-2</v>
      </c>
      <c r="I86" s="48">
        <f>G86</f>
        <v>-2.0653399995353539E-2</v>
      </c>
      <c r="Q86" s="100">
        <f>+C86-15018.5</f>
        <v>21057.036</v>
      </c>
      <c r="S86" s="53">
        <f>S$14</f>
        <v>0.1</v>
      </c>
      <c r="Z86" s="48">
        <f>F86</f>
        <v>-4857</v>
      </c>
      <c r="AA86" s="54">
        <f>AB$3+AB$4*Z86+AB$5*Z86^2+AH86</f>
        <v>-1.9208154848596379E-2</v>
      </c>
      <c r="AB86" s="54">
        <f>IF(S86&lt;&gt;0,G86-AH86, -9999)</f>
        <v>-1.7194427058941676E-2</v>
      </c>
      <c r="AC86" s="54">
        <f>+G86-P86</f>
        <v>-2.0653399995353539E-2</v>
      </c>
      <c r="AD86" s="54">
        <f>IF(S86&lt;&gt;0,G86-AA86, -9999)</f>
        <v>-1.4452451467571598E-3</v>
      </c>
      <c r="AE86" s="54">
        <f>+(G86-AA86)^2*S86</f>
        <v>2.0887335342251245E-7</v>
      </c>
      <c r="AF86" s="48">
        <f>IF(S86&lt;&gt;0,G86-P86, -9999)</f>
        <v>-2.0653399995353539E-2</v>
      </c>
      <c r="AG86" s="3"/>
      <c r="AH86" s="48">
        <f>$AB$6*($AB$11/AI86*AJ86+$AB$12)</f>
        <v>-3.4589729364118632E-3</v>
      </c>
      <c r="AI86" s="48">
        <f>1+$AB$7*COS(AL86)</f>
        <v>0.66430687437233349</v>
      </c>
      <c r="AJ86" s="48">
        <f>SIN(AL86+RADIANS($AB$9))</f>
        <v>-0.39134870578567305</v>
      </c>
      <c r="AK86" s="48">
        <f>$AB$7*SIN(AL86)</f>
        <v>2.5981481917990421E-3</v>
      </c>
      <c r="AL86" s="48">
        <f>2*ATAN(AM86)</f>
        <v>3.1338531554677469</v>
      </c>
      <c r="AM86" s="48">
        <f>SQRT((1+$AB$7)/(1-$AB$7))*TAN(AN86/2)</f>
        <v>258.41339905332472</v>
      </c>
      <c r="AN86" s="54">
        <f>$AU86+$AB$7*SIN(AO86)</f>
        <v>9.4138034668722046</v>
      </c>
      <c r="AO86" s="54">
        <f>$AU86+$AB$7*SIN(AP86)</f>
        <v>9.4137964252498829</v>
      </c>
      <c r="AP86" s="54">
        <f>$AU86+$AB$7*SIN(AQ86)</f>
        <v>9.4138174022514249</v>
      </c>
      <c r="AQ86" s="54">
        <f>$AU86+$AB$7*SIN(AR86)</f>
        <v>9.4137549117238244</v>
      </c>
      <c r="AR86" s="54">
        <f>$AU86+$AB$7*SIN(AS86)</f>
        <v>9.4139410709987938</v>
      </c>
      <c r="AS86" s="54">
        <f>$AU86+$AB$7*SIN(AT86)</f>
        <v>9.4133865014064675</v>
      </c>
      <c r="AT86" s="54">
        <f>$AU86+$AB$7*SIN(AU86)</f>
        <v>9.4150385578746487</v>
      </c>
      <c r="AU86" s="54">
        <f>RADIANS($AB$9)+$AB$18*(F86-AB$15)</f>
        <v>9.4101170045738947</v>
      </c>
      <c r="AW86" s="48">
        <v>6000</v>
      </c>
      <c r="AX86" s="48">
        <f t="shared" si="24"/>
        <v>4.8128831359615654E-2</v>
      </c>
      <c r="AY86" s="48">
        <f t="shared" si="25"/>
        <v>5.1044493376018664E-2</v>
      </c>
      <c r="AZ86" s="48">
        <f t="shared" si="26"/>
        <v>-2.9156620164030068E-3</v>
      </c>
      <c r="BA86" s="48">
        <f t="shared" si="27"/>
        <v>0.66459161979593695</v>
      </c>
      <c r="BB86" s="48">
        <f t="shared" si="28"/>
        <v>-0.34519429811070318</v>
      </c>
      <c r="BC86" s="48">
        <f t="shared" si="29"/>
        <v>-3.0996812174487363</v>
      </c>
      <c r="BD86" s="48">
        <f t="shared" si="30"/>
        <v>-47.712686897324829</v>
      </c>
      <c r="BE86" s="48">
        <f t="shared" si="33"/>
        <v>15.767384575088977</v>
      </c>
      <c r="BF86" s="48">
        <f t="shared" si="33"/>
        <v>15.767422256849079</v>
      </c>
      <c r="BG86" s="48">
        <f t="shared" si="33"/>
        <v>15.767309811260606</v>
      </c>
      <c r="BH86" s="48">
        <f t="shared" si="33"/>
        <v>15.767645360724025</v>
      </c>
      <c r="BI86" s="48">
        <f t="shared" si="33"/>
        <v>15.766644065598131</v>
      </c>
      <c r="BJ86" s="48">
        <f t="shared" si="33"/>
        <v>15.769632154925542</v>
      </c>
      <c r="BK86" s="48">
        <f t="shared" si="33"/>
        <v>15.760716552488971</v>
      </c>
      <c r="BL86" s="48">
        <f t="shared" si="31"/>
        <v>15.787333387473938</v>
      </c>
    </row>
    <row r="87" spans="1:64" ht="12.95" customHeight="1" x14ac:dyDescent="0.2">
      <c r="A87" s="98" t="s">
        <v>1380</v>
      </c>
      <c r="B87" s="99" t="s">
        <v>1142</v>
      </c>
      <c r="C87" s="98">
        <v>36075.538</v>
      </c>
      <c r="D87" s="98" t="s">
        <v>1190</v>
      </c>
      <c r="E87" s="4">
        <f>+(C87-C$7)/C$8</f>
        <v>-4857.0136467609491</v>
      </c>
      <c r="F87" s="48">
        <f>ROUND(2*E87,0)/2</f>
        <v>-4857</v>
      </c>
      <c r="G87" s="48">
        <f>+C87-(C$7+F87*C$8)</f>
        <v>-1.8653399994946085E-2</v>
      </c>
      <c r="I87" s="48">
        <f>G87</f>
        <v>-1.8653399994946085E-2</v>
      </c>
      <c r="Q87" s="100">
        <f>+C87-15018.5</f>
        <v>21057.038</v>
      </c>
      <c r="S87" s="53">
        <f>S$14</f>
        <v>0.1</v>
      </c>
      <c r="Z87" s="48">
        <f>F87</f>
        <v>-4857</v>
      </c>
      <c r="AA87" s="54">
        <f>AB$3+AB$4*Z87+AB$5*Z87^2+AH87</f>
        <v>-1.9208154848596379E-2</v>
      </c>
      <c r="AB87" s="54">
        <f>IF(S87&lt;&gt;0,G87-AH87, -9999)</f>
        <v>-1.5194427058534223E-2</v>
      </c>
      <c r="AC87" s="54">
        <f>+G87-P87</f>
        <v>-1.8653399994946085E-2</v>
      </c>
      <c r="AD87" s="54">
        <f>IF(S87&lt;&gt;0,G87-AA87, -9999)</f>
        <v>5.5475485365029387E-4</v>
      </c>
      <c r="AE87" s="54">
        <f>+(G87-AA87)^2*S87</f>
        <v>3.0775294764855899E-8</v>
      </c>
      <c r="AF87" s="48">
        <f>IF(S87&lt;&gt;0,G87-P87, -9999)</f>
        <v>-1.8653399994946085E-2</v>
      </c>
      <c r="AG87" s="3"/>
      <c r="AH87" s="48">
        <f>$AB$6*($AB$11/AI87*AJ87+$AB$12)</f>
        <v>-3.4589729364118632E-3</v>
      </c>
      <c r="AI87" s="48">
        <f>1+$AB$7*COS(AL87)</f>
        <v>0.66430687437233349</v>
      </c>
      <c r="AJ87" s="48">
        <f>SIN(AL87+RADIANS($AB$9))</f>
        <v>-0.39134870578567305</v>
      </c>
      <c r="AK87" s="48">
        <f>$AB$7*SIN(AL87)</f>
        <v>2.5981481917990421E-3</v>
      </c>
      <c r="AL87" s="48">
        <f>2*ATAN(AM87)</f>
        <v>3.1338531554677469</v>
      </c>
      <c r="AM87" s="48">
        <f>SQRT((1+$AB$7)/(1-$AB$7))*TAN(AN87/2)</f>
        <v>258.41339905332472</v>
      </c>
      <c r="AN87" s="54">
        <f>$AU87+$AB$7*SIN(AO87)</f>
        <v>9.4138034668722046</v>
      </c>
      <c r="AO87" s="54">
        <f>$AU87+$AB$7*SIN(AP87)</f>
        <v>9.4137964252498829</v>
      </c>
      <c r="AP87" s="54">
        <f>$AU87+$AB$7*SIN(AQ87)</f>
        <v>9.4138174022514249</v>
      </c>
      <c r="AQ87" s="54">
        <f>$AU87+$AB$7*SIN(AR87)</f>
        <v>9.4137549117238244</v>
      </c>
      <c r="AR87" s="54">
        <f>$AU87+$AB$7*SIN(AS87)</f>
        <v>9.4139410709987938</v>
      </c>
      <c r="AS87" s="54">
        <f>$AU87+$AB$7*SIN(AT87)</f>
        <v>9.4133865014064675</v>
      </c>
      <c r="AT87" s="54">
        <f>$AU87+$AB$7*SIN(AU87)</f>
        <v>9.4150385578746487</v>
      </c>
      <c r="AU87" s="54">
        <f>RADIANS($AB$9)+$AB$18*(F87-AB$15)</f>
        <v>9.4101170045738947</v>
      </c>
      <c r="AW87" s="48">
        <v>6250</v>
      </c>
      <c r="AX87" s="48">
        <f t="shared" si="24"/>
        <v>5.2248791075155378E-2</v>
      </c>
      <c r="AY87" s="48">
        <f t="shared" si="25"/>
        <v>5.4286633558869826E-2</v>
      </c>
      <c r="AZ87" s="48">
        <f t="shared" si="26"/>
        <v>-2.0378424837144489E-3</v>
      </c>
      <c r="BA87" s="48">
        <f t="shared" si="27"/>
        <v>0.66669925060255042</v>
      </c>
      <c r="BB87" s="48">
        <f t="shared" si="28"/>
        <v>-0.27120964269243852</v>
      </c>
      <c r="BC87" s="48">
        <f t="shared" si="29"/>
        <v>-3.021884971120989</v>
      </c>
      <c r="BD87" s="48">
        <f t="shared" si="30"/>
        <v>-16.687409418168045</v>
      </c>
      <c r="BE87" s="48">
        <f t="shared" si="33"/>
        <v>15.87750356620764</v>
      </c>
      <c r="BF87" s="48">
        <f t="shared" si="33"/>
        <v>15.877602101003037</v>
      </c>
      <c r="BG87" s="48">
        <f t="shared" si="33"/>
        <v>15.877304316415142</v>
      </c>
      <c r="BH87" s="48">
        <f t="shared" si="33"/>
        <v>15.878204305466166</v>
      </c>
      <c r="BI87" s="48">
        <f t="shared" si="33"/>
        <v>15.875484706929257</v>
      </c>
      <c r="BJ87" s="48">
        <f t="shared" si="33"/>
        <v>15.883706733561899</v>
      </c>
      <c r="BK87" s="48">
        <f t="shared" si="33"/>
        <v>15.858883781634825</v>
      </c>
      <c r="BL87" s="48">
        <f t="shared" si="31"/>
        <v>15.934179117945064</v>
      </c>
    </row>
    <row r="88" spans="1:64" ht="12.95" customHeight="1" x14ac:dyDescent="0.2">
      <c r="A88" s="98" t="s">
        <v>1371</v>
      </c>
      <c r="B88" s="99" t="s">
        <v>1142</v>
      </c>
      <c r="C88" s="98">
        <v>36079.64</v>
      </c>
      <c r="D88" s="98" t="s">
        <v>1157</v>
      </c>
      <c r="E88" s="4">
        <f>+(C88-C$7)/C$8</f>
        <v>-4854.0126381821037</v>
      </c>
      <c r="F88" s="48">
        <f>ROUND(2*E88,0)/2</f>
        <v>-4854</v>
      </c>
      <c r="G88" s="48">
        <f>+C88-(C$7+F88*C$8)</f>
        <v>-1.7274799996812362E-2</v>
      </c>
      <c r="J88" s="48">
        <f>G88</f>
        <v>-1.7274799996812362E-2</v>
      </c>
      <c r="Q88" s="100">
        <f>+C88-15018.5</f>
        <v>21061.14</v>
      </c>
      <c r="S88" s="53">
        <f>S$15</f>
        <v>1</v>
      </c>
      <c r="Z88" s="48">
        <f>F88</f>
        <v>-4854</v>
      </c>
      <c r="AA88" s="54">
        <f>AB$3+AB$4*Z88+AB$5*Z88^2+AH88</f>
        <v>-1.9199650666054027E-2</v>
      </c>
      <c r="AB88" s="54">
        <f>IF(S88&lt;&gt;0,G88-AH88, -9999)</f>
        <v>-1.3825858342473341E-2</v>
      </c>
      <c r="AC88" s="54">
        <f>+G88-P88</f>
        <v>-1.7274799996812362E-2</v>
      </c>
      <c r="AD88" s="54">
        <f>IF(S88&lt;&gt;0,G88-AA88, -9999)</f>
        <v>1.9248506692416643E-3</v>
      </c>
      <c r="AE88" s="54">
        <f>+(G88-AA88)^2*S88</f>
        <v>3.7050500988800833E-6</v>
      </c>
      <c r="AF88" s="48">
        <f>IF(S88&lt;&gt;0,G88-P88, -9999)</f>
        <v>-1.7274799996812362E-2</v>
      </c>
      <c r="AG88" s="3"/>
      <c r="AH88" s="48">
        <f>$AB$6*($AB$11/AI88*AJ88+$AB$12)</f>
        <v>-3.4489416543390201E-3</v>
      </c>
      <c r="AI88" s="48">
        <f>1+$AB$7*COS(AL88)</f>
        <v>0.66430460269045932</v>
      </c>
      <c r="AJ88" s="48">
        <f>SIN(AL88+RADIANS($AB$9))</f>
        <v>-0.39049247965575323</v>
      </c>
      <c r="AK88" s="48">
        <f>$AB$7*SIN(AL88)</f>
        <v>2.2858680820514047E-3</v>
      </c>
      <c r="AL88" s="48">
        <f>2*ATAN(AM88)</f>
        <v>3.1347834069586771</v>
      </c>
      <c r="AM88" s="48">
        <f>SQRT((1+$AB$7)/(1-$AB$7))*TAN(AN88/2)</f>
        <v>293.71711449174836</v>
      </c>
      <c r="AN88" s="54">
        <f>$AU88+$AB$7*SIN(AO88)</f>
        <v>9.4151225387251518</v>
      </c>
      <c r="AO88" s="54">
        <f>$AU88+$AB$7*SIN(AP88)</f>
        <v>9.4151163428857316</v>
      </c>
      <c r="AP88" s="54">
        <f>$AU88+$AB$7*SIN(AQ88)</f>
        <v>9.4151348000479853</v>
      </c>
      <c r="AQ88" s="54">
        <f>$AU88+$AB$7*SIN(AR88)</f>
        <v>9.4150798168769381</v>
      </c>
      <c r="AR88" s="54">
        <f>$AU88+$AB$7*SIN(AS88)</f>
        <v>9.4152436095268506</v>
      </c>
      <c r="AS88" s="54">
        <f>$AU88+$AB$7*SIN(AT88)</f>
        <v>9.4147556770548508</v>
      </c>
      <c r="AT88" s="54">
        <f>$AU88+$AB$7*SIN(AU88)</f>
        <v>9.4162092039360559</v>
      </c>
      <c r="AU88" s="54">
        <f>RADIANS($AB$9)+$AB$18*(F88-AB$15)</f>
        <v>9.4118791533395481</v>
      </c>
      <c r="AW88" s="48">
        <v>6500</v>
      </c>
      <c r="AX88" s="48">
        <f t="shared" si="24"/>
        <v>5.6474496256844919E-2</v>
      </c>
      <c r="AY88" s="48">
        <f t="shared" si="25"/>
        <v>5.7605486971470499E-2</v>
      </c>
      <c r="AZ88" s="48">
        <f t="shared" si="26"/>
        <v>-1.1309907146255789E-3</v>
      </c>
      <c r="BA88" s="48">
        <f t="shared" si="27"/>
        <v>0.67087188747445092</v>
      </c>
      <c r="BB88" s="48">
        <f t="shared" si="28"/>
        <v>-0.19485912664233609</v>
      </c>
      <c r="BC88" s="48">
        <f t="shared" si="29"/>
        <v>-2.9433492382523725</v>
      </c>
      <c r="BD88" s="48">
        <f t="shared" si="30"/>
        <v>-10.055545234389992</v>
      </c>
      <c r="BE88" s="48">
        <f t="shared" si="33"/>
        <v>15.988147732772887</v>
      </c>
      <c r="BF88" s="48">
        <f t="shared" si="33"/>
        <v>15.988284535782697</v>
      </c>
      <c r="BG88" s="48">
        <f t="shared" si="33"/>
        <v>15.987860497168814</v>
      </c>
      <c r="BH88" s="48">
        <f t="shared" si="33"/>
        <v>15.989175028256403</v>
      </c>
      <c r="BI88" s="48">
        <f t="shared" si="33"/>
        <v>15.985101559398185</v>
      </c>
      <c r="BJ88" s="48">
        <f t="shared" si="33"/>
        <v>15.997740131236979</v>
      </c>
      <c r="BK88" s="48">
        <f t="shared" si="33"/>
        <v>15.958671738910327</v>
      </c>
      <c r="BL88" s="48">
        <f t="shared" si="31"/>
        <v>16.081024848416188</v>
      </c>
    </row>
    <row r="89" spans="1:64" ht="12.95" customHeight="1" x14ac:dyDescent="0.2">
      <c r="A89" s="98" t="s">
        <v>1380</v>
      </c>
      <c r="B89" s="99" t="s">
        <v>1142</v>
      </c>
      <c r="C89" s="98">
        <v>36086.470999999998</v>
      </c>
      <c r="D89" s="98" t="s">
        <v>1190</v>
      </c>
      <c r="E89" s="4">
        <f>+(C89-C$7)/C$8</f>
        <v>-4849.0151029304961</v>
      </c>
      <c r="F89" s="48">
        <f>ROUND(2*E89,0)/2</f>
        <v>-4849</v>
      </c>
      <c r="G89" s="48">
        <f>+C89-(C$7+F89*C$8)</f>
        <v>-2.0643799995013978E-2</v>
      </c>
      <c r="I89" s="48">
        <f>G89</f>
        <v>-2.0643799995013978E-2</v>
      </c>
      <c r="Q89" s="100">
        <f>+C89-15018.5</f>
        <v>21067.970999999998</v>
      </c>
      <c r="S89" s="53">
        <f>S$14</f>
        <v>0.1</v>
      </c>
      <c r="Z89" s="48">
        <f>F89</f>
        <v>-4849</v>
      </c>
      <c r="AA89" s="54">
        <f>AB$3+AB$4*Z89+AB$5*Z89^2+AH89</f>
        <v>-1.9185439223665217E-2</v>
      </c>
      <c r="AB89" s="54">
        <f>IF(S89&lt;&gt;0,G89-AH89, -9999)</f>
        <v>-1.7211590400714391E-2</v>
      </c>
      <c r="AC89" s="54">
        <f>+G89-P89</f>
        <v>-2.0643799995013978E-2</v>
      </c>
      <c r="AD89" s="54">
        <f>IF(S89&lt;&gt;0,G89-AA89, -9999)</f>
        <v>-1.4583607713487615E-3</v>
      </c>
      <c r="AE89" s="54">
        <f>+(G89-AA89)^2*S89</f>
        <v>2.1268161394089547E-7</v>
      </c>
      <c r="AF89" s="48">
        <f>IF(S89&lt;&gt;0,G89-P89, -9999)</f>
        <v>-2.0643799995013978E-2</v>
      </c>
      <c r="AG89" s="3"/>
      <c r="AH89" s="48">
        <f>$AB$6*($AB$11/AI89*AJ89+$AB$12)</f>
        <v>-3.432209594299589E-3</v>
      </c>
      <c r="AI89" s="48">
        <f>1+$AB$7*COS(AL89)</f>
        <v>0.66430146213319219</v>
      </c>
      <c r="AJ89" s="48">
        <f>SIN(AL89+RADIANS($AB$9))</f>
        <v>-0.38906469744955413</v>
      </c>
      <c r="AK89" s="48">
        <f>$AB$7*SIN(AL89)</f>
        <v>1.7654013102691808E-3</v>
      </c>
      <c r="AL89" s="48">
        <f>2*ATAN(AM89)</f>
        <v>3.1363338131814831</v>
      </c>
      <c r="AM89" s="48">
        <f>SQRT((1+$AB$7)/(1-$AB$7))*TAN(AN89/2)</f>
        <v>380.31110196910765</v>
      </c>
      <c r="AN89" s="54">
        <f>$AU89+$AB$7*SIN(AO89)</f>
        <v>9.4173209825788007</v>
      </c>
      <c r="AO89" s="54">
        <f>$AU89+$AB$7*SIN(AP89)</f>
        <v>9.4173161968511181</v>
      </c>
      <c r="AP89" s="54">
        <f>$AU89+$AB$7*SIN(AQ89)</f>
        <v>9.4173304530778914</v>
      </c>
      <c r="AQ89" s="54">
        <f>$AU89+$AB$7*SIN(AR89)</f>
        <v>9.4172879851322211</v>
      </c>
      <c r="AR89" s="54">
        <f>$AU89+$AB$7*SIN(AS89)</f>
        <v>9.4174144930697601</v>
      </c>
      <c r="AS89" s="54">
        <f>$AU89+$AB$7*SIN(AT89)</f>
        <v>9.4170376377004725</v>
      </c>
      <c r="AT89" s="54">
        <f>$AU89+$AB$7*SIN(AU89)</f>
        <v>9.4181602517331449</v>
      </c>
      <c r="AU89" s="54">
        <f>RADIANS($AB$9)+$AB$18*(F89-AB$15)</f>
        <v>9.414816067948971</v>
      </c>
      <c r="AW89" s="48">
        <v>6750</v>
      </c>
      <c r="AX89" s="48">
        <f t="shared" si="24"/>
        <v>6.0798046312700568E-2</v>
      </c>
      <c r="AY89" s="48">
        <f t="shared" si="25"/>
        <v>6.1001053613820688E-2</v>
      </c>
      <c r="AZ89" s="48">
        <f t="shared" si="26"/>
        <v>-2.0300730112012203E-4</v>
      </c>
      <c r="BA89" s="48">
        <f t="shared" si="27"/>
        <v>0.67718756683951398</v>
      </c>
      <c r="BB89" s="48">
        <f t="shared" si="28"/>
        <v>-0.11607507117693608</v>
      </c>
      <c r="BC89" s="48">
        <f t="shared" si="29"/>
        <v>-2.863572735705882</v>
      </c>
      <c r="BD89" s="48">
        <f t="shared" si="30"/>
        <v>-7.1473327384361616</v>
      </c>
      <c r="BE89" s="48">
        <f t="shared" si="33"/>
        <v>16.099666168710023</v>
      </c>
      <c r="BF89" s="48">
        <f t="shared" si="33"/>
        <v>16.099812473197943</v>
      </c>
      <c r="BG89" s="48">
        <f t="shared" si="33"/>
        <v>16.099340962168373</v>
      </c>
      <c r="BH89" s="48">
        <f t="shared" si="33"/>
        <v>16.100860880249716</v>
      </c>
      <c r="BI89" s="48">
        <f t="shared" si="33"/>
        <v>16.095964823565037</v>
      </c>
      <c r="BJ89" s="48">
        <f t="shared" si="33"/>
        <v>16.111772190446366</v>
      </c>
      <c r="BK89" s="48">
        <f t="shared" si="33"/>
        <v>16.061093340393342</v>
      </c>
      <c r="BL89" s="48">
        <f t="shared" si="31"/>
        <v>16.227870578887313</v>
      </c>
    </row>
    <row r="90" spans="1:64" ht="12.95" customHeight="1" x14ac:dyDescent="0.2">
      <c r="A90" s="98" t="s">
        <v>1380</v>
      </c>
      <c r="B90" s="99" t="s">
        <v>1142</v>
      </c>
      <c r="C90" s="98">
        <v>36086.470999999998</v>
      </c>
      <c r="D90" s="98" t="s">
        <v>1190</v>
      </c>
      <c r="E90" s="4">
        <f>+(C90-C$7)/C$8</f>
        <v>-4849.0151029304961</v>
      </c>
      <c r="F90" s="48">
        <f>ROUND(2*E90,0)/2</f>
        <v>-4849</v>
      </c>
      <c r="G90" s="48">
        <f>+C90-(C$7+F90*C$8)</f>
        <v>-2.0643799995013978E-2</v>
      </c>
      <c r="I90" s="48">
        <f>G90</f>
        <v>-2.0643799995013978E-2</v>
      </c>
      <c r="Q90" s="100">
        <f>+C90-15018.5</f>
        <v>21067.970999999998</v>
      </c>
      <c r="S90" s="53">
        <f>S$14</f>
        <v>0.1</v>
      </c>
      <c r="Z90" s="48">
        <f>F90</f>
        <v>-4849</v>
      </c>
      <c r="AA90" s="54">
        <f>AB$3+AB$4*Z90+AB$5*Z90^2+AH90</f>
        <v>-1.9185439223665217E-2</v>
      </c>
      <c r="AB90" s="54">
        <f>IF(S90&lt;&gt;0,G90-AH90, -9999)</f>
        <v>-1.7211590400714391E-2</v>
      </c>
      <c r="AC90" s="54">
        <f>+G90-P90</f>
        <v>-2.0643799995013978E-2</v>
      </c>
      <c r="AD90" s="54">
        <f>IF(S90&lt;&gt;0,G90-AA90, -9999)</f>
        <v>-1.4583607713487615E-3</v>
      </c>
      <c r="AE90" s="54">
        <f>+(G90-AA90)^2*S90</f>
        <v>2.1268161394089547E-7</v>
      </c>
      <c r="AF90" s="48">
        <f>IF(S90&lt;&gt;0,G90-P90, -9999)</f>
        <v>-2.0643799995013978E-2</v>
      </c>
      <c r="AG90" s="3"/>
      <c r="AH90" s="48">
        <f>$AB$6*($AB$11/AI90*AJ90+$AB$12)</f>
        <v>-3.432209594299589E-3</v>
      </c>
      <c r="AI90" s="48">
        <f>1+$AB$7*COS(AL90)</f>
        <v>0.66430146213319219</v>
      </c>
      <c r="AJ90" s="48">
        <f>SIN(AL90+RADIANS($AB$9))</f>
        <v>-0.38906469744955413</v>
      </c>
      <c r="AK90" s="48">
        <f>$AB$7*SIN(AL90)</f>
        <v>1.7654013102691808E-3</v>
      </c>
      <c r="AL90" s="48">
        <f>2*ATAN(AM90)</f>
        <v>3.1363338131814831</v>
      </c>
      <c r="AM90" s="48">
        <f>SQRT((1+$AB$7)/(1-$AB$7))*TAN(AN90/2)</f>
        <v>380.31110196910765</v>
      </c>
      <c r="AN90" s="54">
        <f>$AU90+$AB$7*SIN(AO90)</f>
        <v>9.4173209825788007</v>
      </c>
      <c r="AO90" s="54">
        <f>$AU90+$AB$7*SIN(AP90)</f>
        <v>9.4173161968511181</v>
      </c>
      <c r="AP90" s="54">
        <f>$AU90+$AB$7*SIN(AQ90)</f>
        <v>9.4173304530778914</v>
      </c>
      <c r="AQ90" s="54">
        <f>$AU90+$AB$7*SIN(AR90)</f>
        <v>9.4172879851322211</v>
      </c>
      <c r="AR90" s="54">
        <f>$AU90+$AB$7*SIN(AS90)</f>
        <v>9.4174144930697601</v>
      </c>
      <c r="AS90" s="54">
        <f>$AU90+$AB$7*SIN(AT90)</f>
        <v>9.4170376377004725</v>
      </c>
      <c r="AT90" s="54">
        <f>$AU90+$AB$7*SIN(AU90)</f>
        <v>9.4181602517331449</v>
      </c>
      <c r="AU90" s="54">
        <f>RADIANS($AB$9)+$AB$18*(F90-AB$15)</f>
        <v>9.414816067948971</v>
      </c>
      <c r="AW90" s="48">
        <v>7000</v>
      </c>
      <c r="AX90" s="48">
        <f t="shared" si="24"/>
        <v>6.5211123934186405E-2</v>
      </c>
      <c r="AY90" s="48">
        <f t="shared" si="25"/>
        <v>6.4473333485920395E-2</v>
      </c>
      <c r="AZ90" s="48">
        <f t="shared" si="26"/>
        <v>7.3779044826601371E-4</v>
      </c>
      <c r="BA90" s="48">
        <f t="shared" si="27"/>
        <v>0.68576585460756667</v>
      </c>
      <c r="BB90" s="48">
        <f t="shared" si="28"/>
        <v>-3.4778385916760746E-2</v>
      </c>
      <c r="BC90" s="48">
        <f t="shared" si="29"/>
        <v>-2.7820208173258689</v>
      </c>
      <c r="BD90" s="48">
        <f t="shared" si="30"/>
        <v>-5.5021127121876363</v>
      </c>
      <c r="BE90" s="48">
        <f t="shared" si="33"/>
        <v>16.212421624431741</v>
      </c>
      <c r="BF90" s="48">
        <f t="shared" si="33"/>
        <v>16.212551430197511</v>
      </c>
      <c r="BG90" s="48">
        <f t="shared" si="33"/>
        <v>16.212109766087472</v>
      </c>
      <c r="BH90" s="48">
        <f t="shared" si="33"/>
        <v>16.21361296894057</v>
      </c>
      <c r="BI90" s="48">
        <f t="shared" si="33"/>
        <v>16.208501903553</v>
      </c>
      <c r="BJ90" s="48">
        <f t="shared" si="33"/>
        <v>16.225939802843445</v>
      </c>
      <c r="BK90" s="48">
        <f t="shared" si="33"/>
        <v>16.167104813109532</v>
      </c>
      <c r="BL90" s="48">
        <f t="shared" si="31"/>
        <v>16.37471630935844</v>
      </c>
    </row>
    <row r="91" spans="1:64" ht="12.95" customHeight="1" x14ac:dyDescent="0.2">
      <c r="A91" s="98" t="s">
        <v>1380</v>
      </c>
      <c r="B91" s="99" t="s">
        <v>1142</v>
      </c>
      <c r="C91" s="98">
        <v>36086.470999999998</v>
      </c>
      <c r="D91" s="98" t="s">
        <v>1190</v>
      </c>
      <c r="E91" s="4">
        <f>+(C91-C$7)/C$8</f>
        <v>-4849.0151029304961</v>
      </c>
      <c r="F91" s="48">
        <f>ROUND(2*E91,0)/2</f>
        <v>-4849</v>
      </c>
      <c r="G91" s="48">
        <f>+C91-(C$7+F91*C$8)</f>
        <v>-2.0643799995013978E-2</v>
      </c>
      <c r="I91" s="48">
        <f>G91</f>
        <v>-2.0643799995013978E-2</v>
      </c>
      <c r="Q91" s="100">
        <f>+C91-15018.5</f>
        <v>21067.970999999998</v>
      </c>
      <c r="S91" s="53">
        <f>S$14</f>
        <v>0.1</v>
      </c>
      <c r="Z91" s="48">
        <f>F91</f>
        <v>-4849</v>
      </c>
      <c r="AA91" s="54">
        <f>AB$3+AB$4*Z91+AB$5*Z91^2+AH91</f>
        <v>-1.9185439223665217E-2</v>
      </c>
      <c r="AB91" s="54">
        <f>IF(S91&lt;&gt;0,G91-AH91, -9999)</f>
        <v>-1.7211590400714391E-2</v>
      </c>
      <c r="AC91" s="54">
        <f>+G91-P91</f>
        <v>-2.0643799995013978E-2</v>
      </c>
      <c r="AD91" s="54">
        <f>IF(S91&lt;&gt;0,G91-AA91, -9999)</f>
        <v>-1.4583607713487615E-3</v>
      </c>
      <c r="AE91" s="54">
        <f>+(G91-AA91)^2*S91</f>
        <v>2.1268161394089547E-7</v>
      </c>
      <c r="AF91" s="48">
        <f>IF(S91&lt;&gt;0,G91-P91, -9999)</f>
        <v>-2.0643799995013978E-2</v>
      </c>
      <c r="AG91" s="3"/>
      <c r="AH91" s="48">
        <f>$AB$6*($AB$11/AI91*AJ91+$AB$12)</f>
        <v>-3.432209594299589E-3</v>
      </c>
      <c r="AI91" s="48">
        <f>1+$AB$7*COS(AL91)</f>
        <v>0.66430146213319219</v>
      </c>
      <c r="AJ91" s="48">
        <f>SIN(AL91+RADIANS($AB$9))</f>
        <v>-0.38906469744955413</v>
      </c>
      <c r="AK91" s="48">
        <f>$AB$7*SIN(AL91)</f>
        <v>1.7654013102691808E-3</v>
      </c>
      <c r="AL91" s="48">
        <f>2*ATAN(AM91)</f>
        <v>3.1363338131814831</v>
      </c>
      <c r="AM91" s="48">
        <f>SQRT((1+$AB$7)/(1-$AB$7))*TAN(AN91/2)</f>
        <v>380.31110196910765</v>
      </c>
      <c r="AN91" s="54">
        <f>$AU91+$AB$7*SIN(AO91)</f>
        <v>9.4173209825788007</v>
      </c>
      <c r="AO91" s="54">
        <f>$AU91+$AB$7*SIN(AP91)</f>
        <v>9.4173161968511181</v>
      </c>
      <c r="AP91" s="54">
        <f>$AU91+$AB$7*SIN(AQ91)</f>
        <v>9.4173304530778914</v>
      </c>
      <c r="AQ91" s="54">
        <f>$AU91+$AB$7*SIN(AR91)</f>
        <v>9.4172879851322211</v>
      </c>
      <c r="AR91" s="54">
        <f>$AU91+$AB$7*SIN(AS91)</f>
        <v>9.4174144930697601</v>
      </c>
      <c r="AS91" s="54">
        <f>$AU91+$AB$7*SIN(AT91)</f>
        <v>9.4170376377004725</v>
      </c>
      <c r="AT91" s="54">
        <f>$AU91+$AB$7*SIN(AU91)</f>
        <v>9.4181602517331449</v>
      </c>
      <c r="AU91" s="54">
        <f>RADIANS($AB$9)+$AB$18*(F91-AB$15)</f>
        <v>9.414816067948971</v>
      </c>
      <c r="AW91" s="48">
        <v>7250</v>
      </c>
      <c r="AX91" s="48">
        <f t="shared" si="24"/>
        <v>6.9704812014173528E-2</v>
      </c>
      <c r="AY91" s="48">
        <f t="shared" si="25"/>
        <v>6.8022326587769605E-2</v>
      </c>
      <c r="AZ91" s="48">
        <f t="shared" si="26"/>
        <v>1.6824854264039179E-3</v>
      </c>
      <c r="BA91" s="48">
        <f t="shared" si="27"/>
        <v>0.69677204033836149</v>
      </c>
      <c r="BB91" s="48">
        <f t="shared" si="28"/>
        <v>4.9107239213058929E-2</v>
      </c>
      <c r="BC91" s="48">
        <f t="shared" si="29"/>
        <v>-2.6981084187863429</v>
      </c>
      <c r="BD91" s="48">
        <f t="shared" si="30"/>
        <v>-4.4355857050475844</v>
      </c>
      <c r="BE91" s="48">
        <f t="shared" si="33"/>
        <v>16.326798504418665</v>
      </c>
      <c r="BF91" s="48">
        <f t="shared" si="33"/>
        <v>16.326895619955732</v>
      </c>
      <c r="BG91" s="48">
        <f t="shared" si="33"/>
        <v>16.326540489315491</v>
      </c>
      <c r="BH91" s="48">
        <f t="shared" si="33"/>
        <v>16.327839562510729</v>
      </c>
      <c r="BI91" s="48">
        <f t="shared" si="33"/>
        <v>16.323093352677148</v>
      </c>
      <c r="BJ91" s="48">
        <f t="shared" si="33"/>
        <v>16.340512735757205</v>
      </c>
      <c r="BK91" s="48">
        <f t="shared" si="33"/>
        <v>16.277585112296226</v>
      </c>
      <c r="BL91" s="48">
        <f t="shared" si="31"/>
        <v>16.521562039829565</v>
      </c>
    </row>
    <row r="92" spans="1:64" ht="12.95" customHeight="1" x14ac:dyDescent="0.2">
      <c r="A92" s="98" t="s">
        <v>1380</v>
      </c>
      <c r="B92" s="99" t="s">
        <v>1142</v>
      </c>
      <c r="C92" s="98">
        <v>36086.472000000002</v>
      </c>
      <c r="D92" s="98" t="s">
        <v>1190</v>
      </c>
      <c r="E92" s="4">
        <f>+(C92-C$7)/C$8</f>
        <v>-4849.0143713340576</v>
      </c>
      <c r="F92" s="48">
        <f>ROUND(2*E92,0)/2</f>
        <v>-4849</v>
      </c>
      <c r="G92" s="48">
        <f>+C92-(C$7+F92*C$8)</f>
        <v>-1.9643799991172273E-2</v>
      </c>
      <c r="I92" s="48">
        <f>G92</f>
        <v>-1.9643799991172273E-2</v>
      </c>
      <c r="Q92" s="100">
        <f>+C92-15018.5</f>
        <v>21067.972000000002</v>
      </c>
      <c r="S92" s="53">
        <f>S$14</f>
        <v>0.1</v>
      </c>
      <c r="Z92" s="48">
        <f>F92</f>
        <v>-4849</v>
      </c>
      <c r="AA92" s="54">
        <f>AB$3+AB$4*Z92+AB$5*Z92^2+AH92</f>
        <v>-1.9185439223665217E-2</v>
      </c>
      <c r="AB92" s="54">
        <f>IF(S92&lt;&gt;0,G92-AH92, -9999)</f>
        <v>-1.6211590396872685E-2</v>
      </c>
      <c r="AC92" s="54">
        <f>+G92-P92</f>
        <v>-1.9643799991172273E-2</v>
      </c>
      <c r="AD92" s="54">
        <f>IF(S92&lt;&gt;0,G92-AA92, -9999)</f>
        <v>-4.5836076750705584E-4</v>
      </c>
      <c r="AE92" s="54">
        <f>+(G92-AA92)^2*S92</f>
        <v>2.1009459318965732E-8</v>
      </c>
      <c r="AF92" s="48">
        <f>IF(S92&lt;&gt;0,G92-P92, -9999)</f>
        <v>-1.9643799991172273E-2</v>
      </c>
      <c r="AG92" s="3"/>
      <c r="AH92" s="48">
        <f>$AB$6*($AB$11/AI92*AJ92+$AB$12)</f>
        <v>-3.432209594299589E-3</v>
      </c>
      <c r="AI92" s="48">
        <f>1+$AB$7*COS(AL92)</f>
        <v>0.66430146213319219</v>
      </c>
      <c r="AJ92" s="48">
        <f>SIN(AL92+RADIANS($AB$9))</f>
        <v>-0.38906469744955413</v>
      </c>
      <c r="AK92" s="48">
        <f>$AB$7*SIN(AL92)</f>
        <v>1.7654013102691808E-3</v>
      </c>
      <c r="AL92" s="48">
        <f>2*ATAN(AM92)</f>
        <v>3.1363338131814831</v>
      </c>
      <c r="AM92" s="48">
        <f>SQRT((1+$AB$7)/(1-$AB$7))*TAN(AN92/2)</f>
        <v>380.31110196910765</v>
      </c>
      <c r="AN92" s="54">
        <f>$AU92+$AB$7*SIN(AO92)</f>
        <v>9.4173209825788007</v>
      </c>
      <c r="AO92" s="54">
        <f>$AU92+$AB$7*SIN(AP92)</f>
        <v>9.4173161968511181</v>
      </c>
      <c r="AP92" s="54">
        <f>$AU92+$AB$7*SIN(AQ92)</f>
        <v>9.4173304530778914</v>
      </c>
      <c r="AQ92" s="54">
        <f>$AU92+$AB$7*SIN(AR92)</f>
        <v>9.4172879851322211</v>
      </c>
      <c r="AR92" s="54">
        <f>$AU92+$AB$7*SIN(AS92)</f>
        <v>9.4174144930697601</v>
      </c>
      <c r="AS92" s="54">
        <f>$AU92+$AB$7*SIN(AT92)</f>
        <v>9.4170376377004725</v>
      </c>
      <c r="AT92" s="54">
        <f>$AU92+$AB$7*SIN(AU92)</f>
        <v>9.4181602517331449</v>
      </c>
      <c r="AU92" s="54">
        <f>RADIANS($AB$9)+$AB$18*(F92-AB$15)</f>
        <v>9.414816067948971</v>
      </c>
      <c r="AW92" s="48">
        <v>7500</v>
      </c>
      <c r="AX92" s="48">
        <f t="shared" si="24"/>
        <v>7.4269386630682374E-2</v>
      </c>
      <c r="AY92" s="48">
        <f t="shared" si="25"/>
        <v>7.1648032919368346E-2</v>
      </c>
      <c r="AZ92" s="48">
        <f t="shared" si="26"/>
        <v>2.6213537113140332E-3</v>
      </c>
      <c r="BA92" s="48">
        <f t="shared" si="27"/>
        <v>0.71042305705290976</v>
      </c>
      <c r="BB92" s="48">
        <f t="shared" si="28"/>
        <v>0.13563650745139194</v>
      </c>
      <c r="BC92" s="48">
        <f t="shared" si="29"/>
        <v>-2.611179537882439</v>
      </c>
      <c r="BD92" s="48">
        <f t="shared" si="30"/>
        <v>-3.6818263272253584</v>
      </c>
      <c r="BE92" s="48">
        <f t="shared" ref="BE92:BK101" si="34">$BL92+$AB$7*SIN(BF92)</f>
        <v>16.443212390282046</v>
      </c>
      <c r="BF92" s="48">
        <f t="shared" si="34"/>
        <v>16.443273065045204</v>
      </c>
      <c r="BG92" s="48">
        <f t="shared" si="34"/>
        <v>16.443029384080475</v>
      </c>
      <c r="BH92" s="48">
        <f t="shared" si="34"/>
        <v>16.444008377069657</v>
      </c>
      <c r="BI92" s="48">
        <f t="shared" si="34"/>
        <v>16.440080488275992</v>
      </c>
      <c r="BJ92" s="48">
        <f t="shared" si="34"/>
        <v>16.455925479842055</v>
      </c>
      <c r="BK92" s="48">
        <f t="shared" si="34"/>
        <v>16.393317001937465</v>
      </c>
      <c r="BL92" s="48">
        <f t="shared" si="31"/>
        <v>16.668407770300689</v>
      </c>
    </row>
    <row r="93" spans="1:64" ht="12.95" customHeight="1" x14ac:dyDescent="0.2">
      <c r="A93" s="98" t="s">
        <v>1445</v>
      </c>
      <c r="B93" s="99" t="s">
        <v>1142</v>
      </c>
      <c r="C93" s="98">
        <v>36086.481</v>
      </c>
      <c r="D93" s="98" t="s">
        <v>1190</v>
      </c>
      <c r="E93" s="4">
        <f>+(C93-C$7)/C$8</f>
        <v>-4849.0077869661391</v>
      </c>
      <c r="F93" s="48">
        <f>ROUND(2*E93,0)/2</f>
        <v>-4849</v>
      </c>
      <c r="G93" s="48">
        <f>+C93-(C$7+F93*C$8)</f>
        <v>-1.064379999297671E-2</v>
      </c>
      <c r="I93" s="48">
        <f>G93</f>
        <v>-1.064379999297671E-2</v>
      </c>
      <c r="Q93" s="100">
        <f>+C93-15018.5</f>
        <v>21067.981</v>
      </c>
      <c r="S93" s="53">
        <f>S$14</f>
        <v>0.1</v>
      </c>
      <c r="Z93" s="48">
        <f>F93</f>
        <v>-4849</v>
      </c>
      <c r="AA93" s="54">
        <f>AB$3+AB$4*Z93+AB$5*Z93^2+AH93</f>
        <v>-1.9185439223665217E-2</v>
      </c>
      <c r="AB93" s="54">
        <f>IF(S93&lt;&gt;0,G93-AH93, -9999)</f>
        <v>-7.2115903986771212E-3</v>
      </c>
      <c r="AC93" s="54">
        <f>+G93-P93</f>
        <v>-1.064379999297671E-2</v>
      </c>
      <c r="AD93" s="54">
        <f>IF(S93&lt;&gt;0,G93-AA93, -9999)</f>
        <v>8.5416392306885067E-3</v>
      </c>
      <c r="AE93" s="54">
        <f>+(G93-AA93)^2*S93</f>
        <v>7.2959600747236947E-6</v>
      </c>
      <c r="AF93" s="48">
        <f>IF(S93&lt;&gt;0,G93-P93, -9999)</f>
        <v>-1.064379999297671E-2</v>
      </c>
      <c r="AG93" s="3"/>
      <c r="AH93" s="48">
        <f>$AB$6*($AB$11/AI93*AJ93+$AB$12)</f>
        <v>-3.432209594299589E-3</v>
      </c>
      <c r="AI93" s="48">
        <f>1+$AB$7*COS(AL93)</f>
        <v>0.66430146213319219</v>
      </c>
      <c r="AJ93" s="48">
        <f>SIN(AL93+RADIANS($AB$9))</f>
        <v>-0.38906469744955413</v>
      </c>
      <c r="AK93" s="48">
        <f>$AB$7*SIN(AL93)</f>
        <v>1.7654013102691808E-3</v>
      </c>
      <c r="AL93" s="48">
        <f>2*ATAN(AM93)</f>
        <v>3.1363338131814831</v>
      </c>
      <c r="AM93" s="48">
        <f>SQRT((1+$AB$7)/(1-$AB$7))*TAN(AN93/2)</f>
        <v>380.31110196910765</v>
      </c>
      <c r="AN93" s="54">
        <f>$AU93+$AB$7*SIN(AO93)</f>
        <v>9.4173209825788007</v>
      </c>
      <c r="AO93" s="54">
        <f>$AU93+$AB$7*SIN(AP93)</f>
        <v>9.4173161968511181</v>
      </c>
      <c r="AP93" s="54">
        <f>$AU93+$AB$7*SIN(AQ93)</f>
        <v>9.4173304530778914</v>
      </c>
      <c r="AQ93" s="54">
        <f>$AU93+$AB$7*SIN(AR93)</f>
        <v>9.4172879851322211</v>
      </c>
      <c r="AR93" s="54">
        <f>$AU93+$AB$7*SIN(AS93)</f>
        <v>9.4174144930697601</v>
      </c>
      <c r="AS93" s="54">
        <f>$AU93+$AB$7*SIN(AT93)</f>
        <v>9.4170376377004725</v>
      </c>
      <c r="AT93" s="54">
        <f>$AU93+$AB$7*SIN(AU93)</f>
        <v>9.4181602517331449</v>
      </c>
      <c r="AU93" s="54">
        <f>RADIANS($AB$9)+$AB$18*(F93-AB$15)</f>
        <v>9.414816067948971</v>
      </c>
      <c r="AW93" s="48">
        <v>7750</v>
      </c>
      <c r="AX93" s="48">
        <f t="shared" si="24"/>
        <v>7.8894066240063246E-2</v>
      </c>
      <c r="AY93" s="48">
        <f t="shared" si="25"/>
        <v>7.535045248071659E-2</v>
      </c>
      <c r="AZ93" s="48">
        <f t="shared" si="26"/>
        <v>3.5436137593466556E-3</v>
      </c>
      <c r="BA93" s="48">
        <f t="shared" si="27"/>
        <v>0.72699512192690086</v>
      </c>
      <c r="BB93" s="48">
        <f t="shared" si="28"/>
        <v>0.22481474196317131</v>
      </c>
      <c r="BC93" s="48">
        <f t="shared" si="29"/>
        <v>-2.5204825095762953</v>
      </c>
      <c r="BD93" s="48">
        <f t="shared" si="30"/>
        <v>-3.1158506767702279</v>
      </c>
      <c r="BE93" s="48">
        <f t="shared" si="34"/>
        <v>16.562120609454823</v>
      </c>
      <c r="BF93" s="48">
        <f t="shared" si="34"/>
        <v>16.562151259238671</v>
      </c>
      <c r="BG93" s="48">
        <f t="shared" si="34"/>
        <v>16.562012269202928</v>
      </c>
      <c r="BH93" s="48">
        <f t="shared" si="34"/>
        <v>16.562642736340567</v>
      </c>
      <c r="BI93" s="48">
        <f t="shared" si="34"/>
        <v>16.559786547144061</v>
      </c>
      <c r="BJ93" s="48">
        <f t="shared" si="34"/>
        <v>16.57280187583369</v>
      </c>
      <c r="BK93" s="48">
        <f t="shared" si="34"/>
        <v>16.514970205810648</v>
      </c>
      <c r="BL93" s="48">
        <f t="shared" si="31"/>
        <v>16.815253500771817</v>
      </c>
    </row>
    <row r="94" spans="1:64" ht="12.95" customHeight="1" x14ac:dyDescent="0.2">
      <c r="A94" s="98" t="s">
        <v>1371</v>
      </c>
      <c r="B94" s="99" t="s">
        <v>1142</v>
      </c>
      <c r="C94" s="98">
        <v>36123.391000000003</v>
      </c>
      <c r="D94" s="98" t="s">
        <v>1190</v>
      </c>
      <c r="E94" s="4">
        <f>+(C94-C$7)/C$8</f>
        <v>-4822.0045625280063</v>
      </c>
      <c r="F94" s="48">
        <f>ROUND(2*E94,0)/2</f>
        <v>-4822</v>
      </c>
      <c r="G94" s="48">
        <f>+C94-(C$7+F94*C$8)</f>
        <v>-6.2363999895751476E-3</v>
      </c>
      <c r="J94" s="48">
        <f>G94</f>
        <v>-6.2363999895751476E-3</v>
      </c>
      <c r="Q94" s="100">
        <f>+C94-15018.5</f>
        <v>21104.891000000003</v>
      </c>
      <c r="S94" s="53">
        <f>S$15</f>
        <v>1</v>
      </c>
      <c r="Z94" s="48">
        <f>F94</f>
        <v>-4822</v>
      </c>
      <c r="AA94" s="54">
        <f>AB$3+AB$4*Z94+AB$5*Z94^2+AH94</f>
        <v>-1.9107883289017764E-2</v>
      </c>
      <c r="AB94" s="54">
        <f>IF(S94&lt;&gt;0,G94-AH94, -9999)</f>
        <v>-2.8948274233923355E-3</v>
      </c>
      <c r="AC94" s="54">
        <f>+G94-P94</f>
        <v>-6.2363999895751476E-3</v>
      </c>
      <c r="AD94" s="54">
        <f>IF(S94&lt;&gt;0,G94-AA94, -9999)</f>
        <v>1.2871483299442616E-2</v>
      </c>
      <c r="AE94" s="54">
        <f>+(G94-AA94)^2*S94</f>
        <v>1.6567508232783018E-4</v>
      </c>
      <c r="AF94" s="48">
        <f>IF(S94&lt;&gt;0,G94-P94, -9999)</f>
        <v>-6.2363999895751476E-3</v>
      </c>
      <c r="AG94" s="3"/>
      <c r="AH94" s="48">
        <f>$AB$6*($AB$11/AI94*AJ94+$AB$12)</f>
        <v>-3.3415725661828121E-3</v>
      </c>
      <c r="AI94" s="48">
        <f>1+$AB$7*COS(AL94)</f>
        <v>0.66429844698746709</v>
      </c>
      <c r="AJ94" s="48">
        <f>SIN(AL94+RADIANS($AB$9))</f>
        <v>-0.38133871676980868</v>
      </c>
      <c r="AK94" s="48">
        <f>$AB$7*SIN(AL94)</f>
        <v>-1.0451184968495199E-3</v>
      </c>
      <c r="AL94" s="48">
        <f>2*ATAN(AM94)</f>
        <v>-3.1384794266446816</v>
      </c>
      <c r="AM94" s="48">
        <f>SQRT((1+$AB$7)/(1-$AB$7))*TAN(AN94/2)</f>
        <v>-642.41972072628232</v>
      </c>
      <c r="AN94" s="54">
        <f>$AU94+$AB$7*SIN(AO94)</f>
        <v>9.4291924892115855</v>
      </c>
      <c r="AO94" s="54">
        <f>$AU94+$AB$7*SIN(AP94)</f>
        <v>9.4291953227127916</v>
      </c>
      <c r="AP94" s="54">
        <f>$AU94+$AB$7*SIN(AQ94)</f>
        <v>9.4291868821350189</v>
      </c>
      <c r="AQ94" s="54">
        <f>$AU94+$AB$7*SIN(AR94)</f>
        <v>9.4292120253591101</v>
      </c>
      <c r="AR94" s="54">
        <f>$AU94+$AB$7*SIN(AS94)</f>
        <v>9.4291371274474436</v>
      </c>
      <c r="AS94" s="54">
        <f>$AU94+$AB$7*SIN(AT94)</f>
        <v>9.4293602372206777</v>
      </c>
      <c r="AT94" s="54">
        <f>$AU94+$AB$7*SIN(AU94)</f>
        <v>9.4286956269170723</v>
      </c>
      <c r="AU94" s="54">
        <f>RADIANS($AB$9)+$AB$18*(F94-AB$15)</f>
        <v>9.4306754068398515</v>
      </c>
      <c r="AW94" s="48">
        <v>8000</v>
      </c>
      <c r="AX94" s="48">
        <f t="shared" si="24"/>
        <v>8.3566695957083797E-2</v>
      </c>
      <c r="AY94" s="48">
        <f t="shared" si="25"/>
        <v>7.9129585271814365E-2</v>
      </c>
      <c r="AZ94" s="48">
        <f t="shared" si="26"/>
        <v>4.437110685269436E-3</v>
      </c>
      <c r="BA94" s="48">
        <f t="shared" si="27"/>
        <v>0.74683276767347051</v>
      </c>
      <c r="BB94" s="48">
        <f t="shared" si="28"/>
        <v>0.31655484266031769</v>
      </c>
      <c r="BC94" s="48">
        <f t="shared" si="29"/>
        <v>-2.4251400733670101</v>
      </c>
      <c r="BD94" s="48">
        <f t="shared" si="30"/>
        <v>-2.6710886143161199</v>
      </c>
      <c r="BE94" s="48">
        <f t="shared" si="34"/>
        <v>16.684033424537784</v>
      </c>
      <c r="BF94" s="48">
        <f t="shared" si="34"/>
        <v>16.684045161708188</v>
      </c>
      <c r="BG94" s="48">
        <f t="shared" si="34"/>
        <v>16.683982761100612</v>
      </c>
      <c r="BH94" s="48">
        <f t="shared" si="34"/>
        <v>16.684314579700928</v>
      </c>
      <c r="BI94" s="48">
        <f t="shared" si="34"/>
        <v>16.682551980308595</v>
      </c>
      <c r="BJ94" s="48">
        <f t="shared" si="34"/>
        <v>16.691968100347019</v>
      </c>
      <c r="BK94" s="48">
        <f t="shared" si="34"/>
        <v>16.643086991717674</v>
      </c>
      <c r="BL94" s="48">
        <f t="shared" si="31"/>
        <v>16.962099231242941</v>
      </c>
    </row>
    <row r="95" spans="1:64" ht="12.95" customHeight="1" x14ac:dyDescent="0.2">
      <c r="A95" s="98" t="s">
        <v>1371</v>
      </c>
      <c r="B95" s="99" t="s">
        <v>1142</v>
      </c>
      <c r="C95" s="98">
        <v>36127.480000000003</v>
      </c>
      <c r="D95" s="98" t="s">
        <v>1190</v>
      </c>
      <c r="E95" s="4">
        <f>+(C95-C$7)/C$8</f>
        <v>-4819.0130647028227</v>
      </c>
      <c r="F95" s="48">
        <f>ROUND(2*E95,0)/2</f>
        <v>-4819</v>
      </c>
      <c r="G95" s="48">
        <f>+C95-(C$7+F95*C$8)</f>
        <v>-1.7857799990451895E-2</v>
      </c>
      <c r="J95" s="48">
        <f>G95</f>
        <v>-1.7857799990451895E-2</v>
      </c>
      <c r="Q95" s="100">
        <f>+C95-15018.5</f>
        <v>21108.980000000003</v>
      </c>
      <c r="S95" s="53">
        <f>S$15</f>
        <v>1</v>
      </c>
      <c r="Z95" s="48">
        <f>F95</f>
        <v>-4819</v>
      </c>
      <c r="AA95" s="54">
        <f>AB$3+AB$4*Z95+AB$5*Z95^2+AH95</f>
        <v>-1.909918141006994E-2</v>
      </c>
      <c r="AB95" s="54">
        <f>IF(S95&lt;&gt;0,G95-AH95, -9999)</f>
        <v>-1.4526327524521411E-2</v>
      </c>
      <c r="AC95" s="54">
        <f>+G95-P95</f>
        <v>-1.7857799990451895E-2</v>
      </c>
      <c r="AD95" s="54">
        <f>IF(S95&lt;&gt;0,G95-AA95, -9999)</f>
        <v>1.2413814196180449E-3</v>
      </c>
      <c r="AE95" s="54">
        <f>+(G95-AA95)^2*S95</f>
        <v>1.5410278289729125E-6</v>
      </c>
      <c r="AF95" s="48">
        <f>IF(S95&lt;&gt;0,G95-P95, -9999)</f>
        <v>-1.7857799990451895E-2</v>
      </c>
      <c r="AG95" s="3"/>
      <c r="AH95" s="48">
        <f>$AB$6*($AB$11/AI95*AJ95+$AB$12)</f>
        <v>-3.3314724659304828E-3</v>
      </c>
      <c r="AI95" s="48">
        <f>1+$AB$7*COS(AL95)</f>
        <v>0.66429956443723193</v>
      </c>
      <c r="AJ95" s="48">
        <f>SIN(AL95+RADIANS($AB$9))</f>
        <v>-0.3804786120675237</v>
      </c>
      <c r="AK95" s="48">
        <f>$AB$7*SIN(AL95)</f>
        <v>-1.3573984922197299E-3</v>
      </c>
      <c r="AL95" s="48">
        <f>2*ATAN(AM95)</f>
        <v>-3.1375491941515845</v>
      </c>
      <c r="AM95" s="48">
        <f>SQRT((1+$AB$7)/(1-$AB$7))*TAN(AN95/2)</f>
        <v>-494.62528452068403</v>
      </c>
      <c r="AN95" s="54">
        <f>$AU95+$AB$7*SIN(AO95)</f>
        <v>9.430511547494925</v>
      </c>
      <c r="AO95" s="54">
        <f>$AU95+$AB$7*SIN(AP95)</f>
        <v>9.4305152274749879</v>
      </c>
      <c r="AP95" s="54">
        <f>$AU95+$AB$7*SIN(AQ95)</f>
        <v>9.4305042652895423</v>
      </c>
      <c r="AQ95" s="54">
        <f>$AU95+$AB$7*SIN(AR95)</f>
        <v>9.4305369202265812</v>
      </c>
      <c r="AR95" s="54">
        <f>$AU95+$AB$7*SIN(AS95)</f>
        <v>9.4304396453974455</v>
      </c>
      <c r="AS95" s="54">
        <f>$AU95+$AB$7*SIN(AT95)</f>
        <v>9.4307294146793765</v>
      </c>
      <c r="AT95" s="54">
        <f>$AU95+$AB$7*SIN(AU95)</f>
        <v>9.4298662304057697</v>
      </c>
      <c r="AU95" s="54">
        <f>RADIANS($AB$9)+$AB$18*(F95-AB$15)</f>
        <v>9.4324375556055049</v>
      </c>
      <c r="AW95" s="48">
        <v>8250</v>
      </c>
      <c r="AX95" s="48">
        <f t="shared" si="24"/>
        <v>8.8273349864545825E-2</v>
      </c>
      <c r="AY95" s="48">
        <f t="shared" si="25"/>
        <v>8.2985431292661643E-2</v>
      </c>
      <c r="AZ95" s="48">
        <f t="shared" si="26"/>
        <v>5.2879185718841841E-3</v>
      </c>
      <c r="BA95" s="48">
        <f t="shared" si="27"/>
        <v>0.77035835740013459</v>
      </c>
      <c r="BB95" s="48">
        <f t="shared" si="28"/>
        <v>0.41060977267401499</v>
      </c>
      <c r="BC95" s="48">
        <f t="shared" si="29"/>
        <v>-2.3241127062180542</v>
      </c>
      <c r="BD95" s="48">
        <f t="shared" si="30"/>
        <v>-2.3087544781863052</v>
      </c>
      <c r="BE95" s="48">
        <f t="shared" si="34"/>
        <v>16.809525795408415</v>
      </c>
      <c r="BF95" s="48">
        <f t="shared" si="34"/>
        <v>16.80952879374588</v>
      </c>
      <c r="BG95" s="48">
        <f t="shared" si="34"/>
        <v>16.809509042900217</v>
      </c>
      <c r="BH95" s="48">
        <f t="shared" si="34"/>
        <v>16.809639161131734</v>
      </c>
      <c r="BI95" s="48">
        <f t="shared" si="34"/>
        <v>16.808782558165984</v>
      </c>
      <c r="BJ95" s="48">
        <f t="shared" si="34"/>
        <v>16.814448681297488</v>
      </c>
      <c r="BK95" s="48">
        <f t="shared" si="34"/>
        <v>16.778070499199199</v>
      </c>
      <c r="BL95" s="48">
        <f t="shared" si="31"/>
        <v>17.108944961714066</v>
      </c>
    </row>
    <row r="96" spans="1:64" ht="12.95" customHeight="1" x14ac:dyDescent="0.2">
      <c r="A96" s="98" t="s">
        <v>1371</v>
      </c>
      <c r="B96" s="99" t="s">
        <v>1142</v>
      </c>
      <c r="C96" s="98">
        <v>36131.578999999998</v>
      </c>
      <c r="D96" s="98" t="s">
        <v>1190</v>
      </c>
      <c r="E96" s="4">
        <f>+(C96-C$7)/C$8</f>
        <v>-4816.0142509132875</v>
      </c>
      <c r="F96" s="48">
        <f>ROUND(2*E96,0)/2</f>
        <v>-4816</v>
      </c>
      <c r="G96" s="48">
        <f>+C96-(C$7+F96*C$8)</f>
        <v>-1.9479199996567331E-2</v>
      </c>
      <c r="J96" s="48">
        <f>G96</f>
        <v>-1.9479199996567331E-2</v>
      </c>
      <c r="Q96" s="100">
        <f>+C96-15018.5</f>
        <v>21113.078999999998</v>
      </c>
      <c r="S96" s="53">
        <f>S$15</f>
        <v>1</v>
      </c>
      <c r="Z96" s="48">
        <f>F96</f>
        <v>-4816</v>
      </c>
      <c r="AA96" s="54">
        <f>AB$3+AB$4*Z96+AB$5*Z96^2+AH96</f>
        <v>-1.9090462668436531E-2</v>
      </c>
      <c r="AB96" s="54">
        <f>IF(S96&lt;&gt;0,G96-AH96, -9999)</f>
        <v>-1.6157833446869677E-2</v>
      </c>
      <c r="AC96" s="54">
        <f>+G96-P96</f>
        <v>-1.9479199996567331E-2</v>
      </c>
      <c r="AD96" s="54">
        <f>IF(S96&lt;&gt;0,G96-AA96, -9999)</f>
        <v>-3.8873732813080042E-4</v>
      </c>
      <c r="AE96" s="54">
        <f>+(G96-AA96)^2*S96</f>
        <v>1.5111671028227359E-7</v>
      </c>
      <c r="AF96" s="48">
        <f>IF(S96&lt;&gt;0,G96-P96, -9999)</f>
        <v>-1.9479199996567331E-2</v>
      </c>
      <c r="AG96" s="3"/>
      <c r="AH96" s="48">
        <f>$AB$6*($AB$11/AI96*AJ96+$AB$12)</f>
        <v>-3.3213665496976564E-3</v>
      </c>
      <c r="AI96" s="48">
        <f>1+$AB$7*COS(AL96)</f>
        <v>0.66430097238541896</v>
      </c>
      <c r="AJ96" s="48">
        <f>SIN(AL96+RADIANS($AB$9))</f>
        <v>-0.37961817482854732</v>
      </c>
      <c r="AK96" s="48">
        <f>$AB$7*SIN(AL96)</f>
        <v>-1.6696785090572501E-3</v>
      </c>
      <c r="AL96" s="48">
        <f>2*ATAN(AM96)</f>
        <v>-3.136618958095569</v>
      </c>
      <c r="AM96" s="48">
        <f>SQRT((1+$AB$7)/(1-$AB$7))*TAN(AN96/2)</f>
        <v>-402.11466089544439</v>
      </c>
      <c r="AN96" s="54">
        <f>$AU96+$AB$7*SIN(AO96)</f>
        <v>9.4318306083231693</v>
      </c>
      <c r="AO96" s="54">
        <f>$AU96+$AB$7*SIN(AP96)</f>
        <v>9.4318351346515428</v>
      </c>
      <c r="AP96" s="54">
        <f>$AU96+$AB$7*SIN(AQ96)</f>
        <v>9.4318216511901234</v>
      </c>
      <c r="AQ96" s="54">
        <f>$AU96+$AB$7*SIN(AR96)</f>
        <v>9.4318618170230017</v>
      </c>
      <c r="AR96" s="54">
        <f>$AU96+$AB$7*SIN(AS96)</f>
        <v>9.4317421672068402</v>
      </c>
      <c r="AS96" s="54">
        <f>$AU96+$AB$7*SIN(AT96)</f>
        <v>9.432098591798427</v>
      </c>
      <c r="AT96" s="54">
        <f>$AU96+$AB$7*SIN(AU96)</f>
        <v>9.4310368418788624</v>
      </c>
      <c r="AU96" s="54">
        <f>RADIANS($AB$9)+$AB$18*(F96-AB$15)</f>
        <v>9.4341997043711583</v>
      </c>
      <c r="AW96" s="48">
        <v>8500</v>
      </c>
      <c r="AX96" s="48">
        <f t="shared" si="24"/>
        <v>9.2997840552042618E-2</v>
      </c>
      <c r="AY96" s="48">
        <f t="shared" si="25"/>
        <v>8.6917990543258439E-2</v>
      </c>
      <c r="AZ96" s="48">
        <f t="shared" si="26"/>
        <v>6.0798500087841777E-3</v>
      </c>
      <c r="BA96" s="48">
        <f t="shared" si="27"/>
        <v>0.79808006359481221</v>
      </c>
      <c r="BB96" s="48">
        <f t="shared" si="28"/>
        <v>0.50646683159467554</v>
      </c>
      <c r="BC96" s="48">
        <f t="shared" si="29"/>
        <v>-2.2161531507764218</v>
      </c>
      <c r="BD96" s="48">
        <f t="shared" si="30"/>
        <v>-2.0046479145099791</v>
      </c>
      <c r="BE96" s="48">
        <f t="shared" si="34"/>
        <v>16.939250041928016</v>
      </c>
      <c r="BF96" s="48">
        <f t="shared" si="34"/>
        <v>16.939250421207134</v>
      </c>
      <c r="BG96" s="48">
        <f t="shared" si="34"/>
        <v>16.939247028663527</v>
      </c>
      <c r="BH96" s="48">
        <f t="shared" si="34"/>
        <v>16.939277375157026</v>
      </c>
      <c r="BI96" s="48">
        <f t="shared" si="34"/>
        <v>16.939006016652542</v>
      </c>
      <c r="BJ96" s="48">
        <f t="shared" si="34"/>
        <v>16.941439956877343</v>
      </c>
      <c r="BK96" s="48">
        <f t="shared" si="34"/>
        <v>16.920176061977362</v>
      </c>
      <c r="BL96" s="48">
        <f t="shared" si="31"/>
        <v>17.255790692185194</v>
      </c>
    </row>
    <row r="97" spans="1:64" ht="12.95" customHeight="1" x14ac:dyDescent="0.2">
      <c r="A97" s="98" t="s">
        <v>1371</v>
      </c>
      <c r="B97" s="99" t="s">
        <v>1142</v>
      </c>
      <c r="C97" s="98">
        <v>36138.411999999997</v>
      </c>
      <c r="D97" s="98" t="s">
        <v>1190</v>
      </c>
      <c r="E97" s="4">
        <f>+(C97-C$7)/C$8</f>
        <v>-4811.0152524688083</v>
      </c>
      <c r="F97" s="48">
        <f>ROUND(2*E97,0)/2</f>
        <v>-4811</v>
      </c>
      <c r="G97" s="48">
        <f>+C97-(C$7+F97*C$8)</f>
        <v>-2.0848200001637451E-2</v>
      </c>
      <c r="J97" s="48">
        <f>G97</f>
        <v>-2.0848200001637451E-2</v>
      </c>
      <c r="Q97" s="100">
        <f>+C97-15018.5</f>
        <v>21119.911999999997</v>
      </c>
      <c r="S97" s="53">
        <f>S$15</f>
        <v>1</v>
      </c>
      <c r="Z97" s="48">
        <f>F97</f>
        <v>-4811</v>
      </c>
      <c r="AA97" s="54">
        <f>AB$3+AB$4*Z97+AB$5*Z97^2+AH97</f>
        <v>-1.9075893995219223E-2</v>
      </c>
      <c r="AB97" s="54">
        <f>IF(S97&lt;&gt;0,G97-AH97, -9999)</f>
        <v>-1.7543689534589284E-2</v>
      </c>
      <c r="AC97" s="54">
        <f>+G97-P97</f>
        <v>-2.0848200001637451E-2</v>
      </c>
      <c r="AD97" s="54">
        <f>IF(S97&lt;&gt;0,G97-AA97, -9999)</f>
        <v>-1.7723060064182283E-3</v>
      </c>
      <c r="AE97" s="54">
        <f>+(G97-AA97)^2*S97</f>
        <v>3.1410685803861291E-6</v>
      </c>
      <c r="AF97" s="48">
        <f>IF(S97&lt;&gt;0,G97-P97, -9999)</f>
        <v>-2.0848200001637451E-2</v>
      </c>
      <c r="AG97" s="3"/>
      <c r="AH97" s="48">
        <f>$AB$6*($AB$11/AI97*AJ97+$AB$12)</f>
        <v>-3.3045104670481672E-3</v>
      </c>
      <c r="AI97" s="48">
        <f>1+$AB$7*COS(AL97)</f>
        <v>0.66430396452829887</v>
      </c>
      <c r="AJ97" s="48">
        <f>SIN(AL97+RADIANS($AB$9))</f>
        <v>-0.3781833737443186</v>
      </c>
      <c r="AK97" s="48">
        <f>$AB$7*SIN(AL97)</f>
        <v>-2.1901452648738543E-3</v>
      </c>
      <c r="AL97" s="48">
        <f>2*ATAN(AM97)</f>
        <v>-3.1350685545249259</v>
      </c>
      <c r="AM97" s="48">
        <f>SQRT((1+$AB$7)/(1-$AB$7))*TAN(AN97/2)</f>
        <v>-306.55465009521146</v>
      </c>
      <c r="AN97" s="54">
        <f>$AU97+$AB$7*SIN(AO97)</f>
        <v>9.4340290502824562</v>
      </c>
      <c r="AO97" s="54">
        <f>$AU97+$AB$7*SIN(AP97)</f>
        <v>9.4340349868197215</v>
      </c>
      <c r="AP97" s="54">
        <f>$AU97+$AB$7*SIN(AQ97)</f>
        <v>9.4340173021759526</v>
      </c>
      <c r="AQ97" s="54">
        <f>$AU97+$AB$7*SIN(AR97)</f>
        <v>9.4340699838423685</v>
      </c>
      <c r="AR97" s="54">
        <f>$AU97+$AB$7*SIN(AS97)</f>
        <v>9.4339130478769935</v>
      </c>
      <c r="AS97" s="54">
        <f>$AU97+$AB$7*SIN(AT97)</f>
        <v>9.4343805526967603</v>
      </c>
      <c r="AT97" s="54">
        <f>$AU97+$AB$7*SIN(AU97)</f>
        <v>9.4329878837326717</v>
      </c>
      <c r="AU97" s="54">
        <f>RADIANS($AB$9)+$AB$18*(F97-AB$15)</f>
        <v>9.4371366189805812</v>
      </c>
      <c r="AW97" s="48">
        <v>8750</v>
      </c>
      <c r="AX97" s="48">
        <f t="shared" si="24"/>
        <v>9.7721130805824605E-2</v>
      </c>
      <c r="AY97" s="48">
        <f t="shared" si="25"/>
        <v>9.0927263023604737E-2</v>
      </c>
      <c r="AZ97" s="48">
        <f t="shared" si="26"/>
        <v>6.7938677822198734E-3</v>
      </c>
      <c r="BA97" s="48">
        <f t="shared" si="27"/>
        <v>0.83059398520249295</v>
      </c>
      <c r="BB97" s="48">
        <f t="shared" si="28"/>
        <v>0.60318261221808311</v>
      </c>
      <c r="BC97" s="48">
        <f t="shared" si="29"/>
        <v>-2.0997500792599628</v>
      </c>
      <c r="BD97" s="48">
        <f t="shared" si="30"/>
        <v>-1.7428106864480402</v>
      </c>
      <c r="BE97" s="48">
        <f t="shared" si="34"/>
        <v>17.073949560420143</v>
      </c>
      <c r="BF97" s="48">
        <f t="shared" si="34"/>
        <v>17.073949567533798</v>
      </c>
      <c r="BG97" s="48">
        <f t="shared" si="34"/>
        <v>17.073949463343691</v>
      </c>
      <c r="BH97" s="48">
        <f t="shared" si="34"/>
        <v>17.073950989368807</v>
      </c>
      <c r="BI97" s="48">
        <f t="shared" si="34"/>
        <v>17.073928639493079</v>
      </c>
      <c r="BJ97" s="48">
        <f t="shared" si="34"/>
        <v>17.074256212210841</v>
      </c>
      <c r="BK97" s="48">
        <f t="shared" si="34"/>
        <v>17.069505711910907</v>
      </c>
      <c r="BL97" s="48">
        <f t="shared" si="31"/>
        <v>17.402636422656318</v>
      </c>
    </row>
    <row r="98" spans="1:64" ht="12.95" customHeight="1" x14ac:dyDescent="0.2">
      <c r="A98" s="98" t="s">
        <v>1380</v>
      </c>
      <c r="B98" s="99" t="s">
        <v>1142</v>
      </c>
      <c r="C98" s="98">
        <v>36138.415999999997</v>
      </c>
      <c r="D98" s="98" t="s">
        <v>1190</v>
      </c>
      <c r="E98" s="4">
        <f>+(C98-C$7)/C$8</f>
        <v>-4811.0123260830651</v>
      </c>
      <c r="F98" s="48">
        <f>ROUND(2*E98,0)/2</f>
        <v>-4811</v>
      </c>
      <c r="G98" s="48">
        <f>+C98-(C$7+F98*C$8)</f>
        <v>-1.6848200000822544E-2</v>
      </c>
      <c r="I98" s="48">
        <f>G98</f>
        <v>-1.6848200000822544E-2</v>
      </c>
      <c r="Q98" s="100">
        <f>+C98-15018.5</f>
        <v>21119.915999999997</v>
      </c>
      <c r="S98" s="53">
        <f>S$14</f>
        <v>0.1</v>
      </c>
      <c r="Z98" s="48">
        <f>F98</f>
        <v>-4811</v>
      </c>
      <c r="AA98" s="54">
        <f>AB$3+AB$4*Z98+AB$5*Z98^2+AH98</f>
        <v>-1.9075893995219223E-2</v>
      </c>
      <c r="AB98" s="54">
        <f>IF(S98&lt;&gt;0,G98-AH98, -9999)</f>
        <v>-1.3543689533774377E-2</v>
      </c>
      <c r="AC98" s="54">
        <f>+G98-P98</f>
        <v>-1.6848200000822544E-2</v>
      </c>
      <c r="AD98" s="54">
        <f>IF(S98&lt;&gt;0,G98-AA98, -9999)</f>
        <v>2.2276939943966789E-3</v>
      </c>
      <c r="AE98" s="54">
        <f>+(G98-AA98)^2*S98</f>
        <v>4.9626205326710306E-7</v>
      </c>
      <c r="AF98" s="48">
        <f>IF(S98&lt;&gt;0,G98-P98, -9999)</f>
        <v>-1.6848200000822544E-2</v>
      </c>
      <c r="AG98" s="3"/>
      <c r="AH98" s="48">
        <f>$AB$6*($AB$11/AI98*AJ98+$AB$12)</f>
        <v>-3.3045104670481672E-3</v>
      </c>
      <c r="AI98" s="48">
        <f>1+$AB$7*COS(AL98)</f>
        <v>0.66430396452829887</v>
      </c>
      <c r="AJ98" s="48">
        <f>SIN(AL98+RADIANS($AB$9))</f>
        <v>-0.3781833737443186</v>
      </c>
      <c r="AK98" s="48">
        <f>$AB$7*SIN(AL98)</f>
        <v>-2.1901452648738543E-3</v>
      </c>
      <c r="AL98" s="48">
        <f>2*ATAN(AM98)</f>
        <v>-3.1350685545249259</v>
      </c>
      <c r="AM98" s="48">
        <f>SQRT((1+$AB$7)/(1-$AB$7))*TAN(AN98/2)</f>
        <v>-306.55465009521146</v>
      </c>
      <c r="AN98" s="54">
        <f>$AU98+$AB$7*SIN(AO98)</f>
        <v>9.4340290502824562</v>
      </c>
      <c r="AO98" s="54">
        <f>$AU98+$AB$7*SIN(AP98)</f>
        <v>9.4340349868197215</v>
      </c>
      <c r="AP98" s="54">
        <f>$AU98+$AB$7*SIN(AQ98)</f>
        <v>9.4340173021759526</v>
      </c>
      <c r="AQ98" s="54">
        <f>$AU98+$AB$7*SIN(AR98)</f>
        <v>9.4340699838423685</v>
      </c>
      <c r="AR98" s="54">
        <f>$AU98+$AB$7*SIN(AS98)</f>
        <v>9.4339130478769935</v>
      </c>
      <c r="AS98" s="54">
        <f>$AU98+$AB$7*SIN(AT98)</f>
        <v>9.4343805526967603</v>
      </c>
      <c r="AT98" s="54">
        <f>$AU98+$AB$7*SIN(AU98)</f>
        <v>9.4329878837326717</v>
      </c>
      <c r="AU98" s="54">
        <f>RADIANS($AB$9)+$AB$18*(F98-AB$15)</f>
        <v>9.4371366189805812</v>
      </c>
      <c r="AW98" s="48">
        <v>9000</v>
      </c>
      <c r="AX98" s="48">
        <f>AB$3+AB$4*AW98+AB$5*AW98^2+AZ98</f>
        <v>0.10242065173551153</v>
      </c>
      <c r="AY98" s="48">
        <f t="shared" si="25"/>
        <v>9.5013248733700567E-2</v>
      </c>
      <c r="AZ98" s="48">
        <f>$AB$6*($AB$11/BA98*BB98+$AB$12)</f>
        <v>7.407403001810961E-3</v>
      </c>
      <c r="BA98" s="48">
        <f t="shared" si="27"/>
        <v>0.86857129686262058</v>
      </c>
      <c r="BB98" s="48">
        <f>SIN(BC98+RADIANS($AB$9))</f>
        <v>0.69912644136540425</v>
      </c>
      <c r="BC98" s="48">
        <f>2*ATAN(BD98)</f>
        <v>-1.973060414641971</v>
      </c>
      <c r="BD98" s="48">
        <f>SQRT((1+$AB$7)/(1-$AB$7))*TAN(BE98/2)</f>
        <v>-1.5122120754095507</v>
      </c>
      <c r="BE98" s="48">
        <f t="shared" si="34"/>
        <v>17.214472437907212</v>
      </c>
      <c r="BF98" s="48">
        <f t="shared" si="34"/>
        <v>17.214472437857083</v>
      </c>
      <c r="BG98" s="48">
        <f t="shared" si="34"/>
        <v>17.214472440181584</v>
      </c>
      <c r="BH98" s="48">
        <f t="shared" si="34"/>
        <v>17.214472332398795</v>
      </c>
      <c r="BI98" s="48">
        <f t="shared" si="34"/>
        <v>17.214477330270313</v>
      </c>
      <c r="BJ98" s="48">
        <f t="shared" si="34"/>
        <v>17.2142459864511</v>
      </c>
      <c r="BK98" s="48">
        <f t="shared" si="34"/>
        <v>17.226005982764853</v>
      </c>
      <c r="BL98" s="48">
        <f t="shared" si="31"/>
        <v>17.549482153127443</v>
      </c>
    </row>
    <row r="99" spans="1:64" ht="12.95" customHeight="1" x14ac:dyDescent="0.2">
      <c r="A99" s="98" t="s">
        <v>1380</v>
      </c>
      <c r="B99" s="99" t="s">
        <v>1142</v>
      </c>
      <c r="C99" s="98">
        <v>36138.417999999998</v>
      </c>
      <c r="D99" s="98" t="s">
        <v>1190</v>
      </c>
      <c r="E99" s="4">
        <f>+(C99-C$7)/C$8</f>
        <v>-4811.0108628901944</v>
      </c>
      <c r="F99" s="48">
        <f>ROUND(2*E99,0)/2</f>
        <v>-4811</v>
      </c>
      <c r="G99" s="48">
        <f>+C99-(C$7+F99*C$8)</f>
        <v>-1.484820000041509E-2</v>
      </c>
      <c r="I99" s="48">
        <f>G99</f>
        <v>-1.484820000041509E-2</v>
      </c>
      <c r="Q99" s="100">
        <f>+C99-15018.5</f>
        <v>21119.917999999998</v>
      </c>
      <c r="S99" s="53">
        <f>S$14</f>
        <v>0.1</v>
      </c>
      <c r="Z99" s="48">
        <f>F99</f>
        <v>-4811</v>
      </c>
      <c r="AA99" s="54">
        <f>AB$3+AB$4*Z99+AB$5*Z99^2+AH99</f>
        <v>-1.9075893995219223E-2</v>
      </c>
      <c r="AB99" s="54">
        <f>IF(S99&lt;&gt;0,G99-AH99, -9999)</f>
        <v>-1.1543689533366923E-2</v>
      </c>
      <c r="AC99" s="54">
        <f>+G99-P99</f>
        <v>-1.484820000041509E-2</v>
      </c>
      <c r="AD99" s="54">
        <f>IF(S99&lt;&gt;0,G99-AA99, -9999)</f>
        <v>4.2276939948041325E-3</v>
      </c>
      <c r="AE99" s="54">
        <f>+(G99-AA99)^2*S99</f>
        <v>1.7873396513702925E-6</v>
      </c>
      <c r="AF99" s="48">
        <f>IF(S99&lt;&gt;0,G99-P99, -9999)</f>
        <v>-1.484820000041509E-2</v>
      </c>
      <c r="AG99" s="3"/>
      <c r="AH99" s="48">
        <f>$AB$6*($AB$11/AI99*AJ99+$AB$12)</f>
        <v>-3.3045104670481672E-3</v>
      </c>
      <c r="AI99" s="48">
        <f>1+$AB$7*COS(AL99)</f>
        <v>0.66430396452829887</v>
      </c>
      <c r="AJ99" s="48">
        <f>SIN(AL99+RADIANS($AB$9))</f>
        <v>-0.3781833737443186</v>
      </c>
      <c r="AK99" s="48">
        <f>$AB$7*SIN(AL99)</f>
        <v>-2.1901452648738543E-3</v>
      </c>
      <c r="AL99" s="48">
        <f>2*ATAN(AM99)</f>
        <v>-3.1350685545249259</v>
      </c>
      <c r="AM99" s="48">
        <f>SQRT((1+$AB$7)/(1-$AB$7))*TAN(AN99/2)</f>
        <v>-306.55465009521146</v>
      </c>
      <c r="AN99" s="54">
        <f>$AU99+$AB$7*SIN(AO99)</f>
        <v>9.4340290502824562</v>
      </c>
      <c r="AO99" s="54">
        <f>$AU99+$AB$7*SIN(AP99)</f>
        <v>9.4340349868197215</v>
      </c>
      <c r="AP99" s="54">
        <f>$AU99+$AB$7*SIN(AQ99)</f>
        <v>9.4340173021759526</v>
      </c>
      <c r="AQ99" s="54">
        <f>$AU99+$AB$7*SIN(AR99)</f>
        <v>9.4340699838423685</v>
      </c>
      <c r="AR99" s="54">
        <f>$AU99+$AB$7*SIN(AS99)</f>
        <v>9.4339130478769935</v>
      </c>
      <c r="AS99" s="54">
        <f>$AU99+$AB$7*SIN(AT99)</f>
        <v>9.4343805526967603</v>
      </c>
      <c r="AT99" s="54">
        <f>$AU99+$AB$7*SIN(AU99)</f>
        <v>9.4329878837326717</v>
      </c>
      <c r="AU99" s="54">
        <f>RADIANS($AB$9)+$AB$18*(F99-AB$15)</f>
        <v>9.4371366189805812</v>
      </c>
      <c r="AW99" s="48">
        <v>9250</v>
      </c>
      <c r="AX99" s="48">
        <f>AB$3+AB$4*AW99+AB$5*AW99^2+AZ99</f>
        <v>0.10706956225114014</v>
      </c>
      <c r="AY99" s="48">
        <f t="shared" si="25"/>
        <v>9.91759476735459E-2</v>
      </c>
      <c r="AZ99" s="48">
        <f>$AB$6*($AB$11/BA99*BB99+$AB$12)</f>
        <v>7.89361457759424E-3</v>
      </c>
      <c r="BA99" s="48">
        <f t="shared" si="27"/>
        <v>0.91271193578743948</v>
      </c>
      <c r="BB99" s="48">
        <f>SIN(BC99+RADIANS($AB$9))</f>
        <v>0.79158635384423948</v>
      </c>
      <c r="BC99" s="48">
        <f>2*ATAN(BD99)</f>
        <v>-1.8338346868316948</v>
      </c>
      <c r="BD99" s="48">
        <f>SQRT((1+$AB$7)/(1-$AB$7))*TAN(BE99/2)</f>
        <v>-1.3048983427898879</v>
      </c>
      <c r="BE99" s="48">
        <f t="shared" si="34"/>
        <v>17.361780964506206</v>
      </c>
      <c r="BF99" s="48">
        <f t="shared" si="34"/>
        <v>17.36178096503399</v>
      </c>
      <c r="BG99" s="48">
        <f t="shared" si="34"/>
        <v>17.361780983992681</v>
      </c>
      <c r="BH99" s="48">
        <f t="shared" si="34"/>
        <v>17.361781665013147</v>
      </c>
      <c r="BI99" s="48">
        <f t="shared" si="34"/>
        <v>17.361806124444048</v>
      </c>
      <c r="BJ99" s="48">
        <f t="shared" si="34"/>
        <v>17.362679890756905</v>
      </c>
      <c r="BK99" s="48">
        <f t="shared" si="34"/>
        <v>17.389469061068358</v>
      </c>
      <c r="BL99" s="48">
        <f t="shared" si="31"/>
        <v>17.69632788359857</v>
      </c>
    </row>
    <row r="100" spans="1:64" ht="12.95" customHeight="1" x14ac:dyDescent="0.2">
      <c r="A100" s="98" t="s">
        <v>1371</v>
      </c>
      <c r="B100" s="99" t="s">
        <v>1142</v>
      </c>
      <c r="C100" s="98">
        <v>36149.343000000001</v>
      </c>
      <c r="D100" s="98" t="s">
        <v>1190</v>
      </c>
      <c r="E100" s="4">
        <f>+(C100-C$7)/C$8</f>
        <v>-4803.0181718312224</v>
      </c>
      <c r="F100" s="48">
        <f>ROUND(2*E100,0)/2</f>
        <v>-4803</v>
      </c>
      <c r="G100" s="48">
        <f>+C100-(C$7+F100*C$8)</f>
        <v>-2.4838599994836841E-2</v>
      </c>
      <c r="J100" s="48">
        <f>G100</f>
        <v>-2.4838599994836841E-2</v>
      </c>
      <c r="Q100" s="100">
        <f>+C100-15018.5</f>
        <v>21130.843000000001</v>
      </c>
      <c r="S100" s="53">
        <f>S$15</f>
        <v>1</v>
      </c>
      <c r="Z100" s="48">
        <f>F100</f>
        <v>-4803</v>
      </c>
      <c r="AA100" s="54">
        <f>AB$3+AB$4*Z100+AB$5*Z100^2+AH100</f>
        <v>-1.9052486915604027E-2</v>
      </c>
      <c r="AB100" s="54">
        <f>IF(S100&lt;&gt;0,G100-AH100, -9999)</f>
        <v>-2.1561092637088216E-2</v>
      </c>
      <c r="AC100" s="54">
        <f>+G100-P100</f>
        <v>-2.4838599994836841E-2</v>
      </c>
      <c r="AD100" s="54">
        <f>IF(S100&lt;&gt;0,G100-AA100, -9999)</f>
        <v>-5.7861130792328137E-3</v>
      </c>
      <c r="AE100" s="54">
        <f>+(G100-AA100)^2*S100</f>
        <v>3.3479104565669033E-5</v>
      </c>
      <c r="AF100" s="48">
        <f>IF(S100&lt;&gt;0,G100-P100, -9999)</f>
        <v>-2.4838599994836841E-2</v>
      </c>
      <c r="AG100" s="3"/>
      <c r="AH100" s="48">
        <f>$AB$6*($AB$11/AI100*AJ100+$AB$12)</f>
        <v>-3.2775073577486248E-3</v>
      </c>
      <c r="AI100" s="48">
        <f>1+$AB$7*COS(AL100)</f>
        <v>0.66431043047192961</v>
      </c>
      <c r="AJ100" s="48">
        <f>SIN(AL100+RADIANS($AB$9))</f>
        <v>-0.37588577036066384</v>
      </c>
      <c r="AK100" s="48">
        <f>$AB$7*SIN(AL100)</f>
        <v>-3.0228922835070153E-3</v>
      </c>
      <c r="AL100" s="48">
        <f>2*ATAN(AM100)</f>
        <v>-3.132587874017668</v>
      </c>
      <c r="AM100" s="48">
        <f>SQRT((1+$AB$7)/(1-$AB$7))*TAN(AN100/2)</f>
        <v>-222.10276993679113</v>
      </c>
      <c r="AN100" s="54">
        <f>$AU100+$AB$7*SIN(AO100)</f>
        <v>9.437546582269702</v>
      </c>
      <c r="AO100" s="54">
        <f>$AU100+$AB$7*SIN(AP100)</f>
        <v>9.4375547738667773</v>
      </c>
      <c r="AP100" s="54">
        <f>$AU100+$AB$7*SIN(AQ100)</f>
        <v>9.4375303705695703</v>
      </c>
      <c r="AQ100" s="54">
        <f>$AU100+$AB$7*SIN(AR100)</f>
        <v>9.4376030695918622</v>
      </c>
      <c r="AR100" s="54">
        <f>$AU100+$AB$7*SIN(AS100)</f>
        <v>9.4373864946365309</v>
      </c>
      <c r="AS100" s="54">
        <f>$AU100+$AB$7*SIN(AT100)</f>
        <v>9.4380316868198015</v>
      </c>
      <c r="AT100" s="54">
        <f>$AU100+$AB$7*SIN(AU100)</f>
        <v>9.4361096286684418</v>
      </c>
      <c r="AU100" s="54">
        <f>RADIANS($AB$9)+$AB$18*(F100-AB$15)</f>
        <v>9.4418356823556575</v>
      </c>
      <c r="AW100" s="48">
        <v>9500</v>
      </c>
      <c r="AX100" s="48">
        <f>AB$3+AB$4*AW100+AB$5*AW100^2+AZ100</f>
        <v>0.1116360703209528</v>
      </c>
      <c r="AY100" s="48">
        <f t="shared" si="25"/>
        <v>0.10341535984314076</v>
      </c>
      <c r="AZ100" s="48">
        <f>$AB$6*($AB$11/BA100*BB100+$AB$12)</f>
        <v>8.2207104778120269E-3</v>
      </c>
      <c r="BA100" s="48">
        <f t="shared" si="27"/>
        <v>0.96362936852978842</v>
      </c>
      <c r="BB100" s="48">
        <f>SIN(BC100+RADIANS($AB$9))</f>
        <v>0.87618277978244574</v>
      </c>
      <c r="BC100" s="48">
        <f>2*ATAN(BD100)</f>
        <v>-1.6793510402091585</v>
      </c>
      <c r="BD100" s="48">
        <f>SQRT((1+$AB$7)/(1-$AB$7))*TAN(BE100/2)</f>
        <v>-1.1149042729951812</v>
      </c>
      <c r="BE100" s="48">
        <f t="shared" si="34"/>
        <v>17.51694838248148</v>
      </c>
      <c r="BF100" s="48">
        <f t="shared" si="34"/>
        <v>17.516948516512954</v>
      </c>
      <c r="BG100" s="48">
        <f t="shared" si="34"/>
        <v>17.516950208677542</v>
      </c>
      <c r="BH100" s="48">
        <f t="shared" si="34"/>
        <v>17.516971571458726</v>
      </c>
      <c r="BI100" s="48">
        <f t="shared" si="34"/>
        <v>17.517241105060894</v>
      </c>
      <c r="BJ100" s="48">
        <f t="shared" si="34"/>
        <v>17.520616491595671</v>
      </c>
      <c r="BK100" s="48">
        <f t="shared" si="34"/>
        <v>17.559537259288664</v>
      </c>
      <c r="BL100" s="48">
        <f t="shared" si="31"/>
        <v>17.843173614069695</v>
      </c>
    </row>
    <row r="101" spans="1:64" ht="12.95" customHeight="1" x14ac:dyDescent="0.2">
      <c r="A101" s="98" t="s">
        <v>1371</v>
      </c>
      <c r="B101" s="99" t="s">
        <v>1142</v>
      </c>
      <c r="C101" s="98">
        <v>36164.387000000002</v>
      </c>
      <c r="D101" s="98" t="s">
        <v>1190</v>
      </c>
      <c r="E101" s="4">
        <f>+(C101-C$7)/C$8</f>
        <v>-4792.0120350540001</v>
      </c>
      <c r="F101" s="48">
        <f>ROUND(2*E101,0)/2</f>
        <v>-4792</v>
      </c>
      <c r="G101" s="48">
        <f>+C101-(C$7+F101*C$8)</f>
        <v>-1.6450399991299491E-2</v>
      </c>
      <c r="J101" s="48">
        <f>G101</f>
        <v>-1.6450399991299491E-2</v>
      </c>
      <c r="Q101" s="100">
        <f>+C101-15018.5</f>
        <v>21145.887000000002</v>
      </c>
      <c r="S101" s="53">
        <f>S$15</f>
        <v>1</v>
      </c>
      <c r="Z101" s="48">
        <f>F101</f>
        <v>-4792</v>
      </c>
      <c r="AA101" s="54">
        <f>AB$3+AB$4*Z101+AB$5*Z101^2+AH101</f>
        <v>-1.9020107245959365E-2</v>
      </c>
      <c r="AB101" s="54">
        <f>IF(S101&lt;&gt;0,G101-AH101, -9999)</f>
        <v>-1.3210088579491354E-2</v>
      </c>
      <c r="AC101" s="54">
        <f>+G101-P101</f>
        <v>-1.6450399991299491E-2</v>
      </c>
      <c r="AD101" s="54">
        <f>IF(S101&lt;&gt;0,G101-AA101, -9999)</f>
        <v>2.569707254659874E-3</v>
      </c>
      <c r="AE101" s="54">
        <f>+(G101-AA101)^2*S101</f>
        <v>6.6033953746515866E-6</v>
      </c>
      <c r="AF101" s="48">
        <f>IF(S101&lt;&gt;0,G101-P101, -9999)</f>
        <v>-1.6450399991299491E-2</v>
      </c>
      <c r="AG101" s="3"/>
      <c r="AH101" s="48">
        <f>$AB$6*($AB$11/AI101*AJ101+$AB$12)</f>
        <v>-3.2403114118081376E-3</v>
      </c>
      <c r="AI101" s="48">
        <f>1+$AB$7*COS(AL101)</f>
        <v>0.66432269452565107</v>
      </c>
      <c r="AJ101" s="48">
        <f>SIN(AL101+RADIANS($AB$9))</f>
        <v>-0.37272270327390572</v>
      </c>
      <c r="AK101" s="48">
        <f>$AB$7*SIN(AL101)</f>
        <v>-4.1679200063713794E-3</v>
      </c>
      <c r="AL101" s="48">
        <f>2*ATAN(AM101)</f>
        <v>-3.1291768430142466</v>
      </c>
      <c r="AM101" s="48">
        <f>SQRT((1+$AB$7)/(1-$AB$7))*TAN(AN101/2)</f>
        <v>-161.0828625087359</v>
      </c>
      <c r="AN101" s="54">
        <f>$AU101+$AB$7*SIN(AO101)</f>
        <v>9.4423832568251278</v>
      </c>
      <c r="AO101" s="54">
        <f>$AU101+$AB$7*SIN(AP101)</f>
        <v>9.4423945456401821</v>
      </c>
      <c r="AP101" s="54">
        <f>$AU101+$AB$7*SIN(AQ101)</f>
        <v>9.4423609130613926</v>
      </c>
      <c r="AQ101" s="54">
        <f>$AU101+$AB$7*SIN(AR101)</f>
        <v>9.4424611141023611</v>
      </c>
      <c r="AR101" s="54">
        <f>$AU101+$AB$7*SIN(AS101)</f>
        <v>9.4421625871532733</v>
      </c>
      <c r="AS101" s="54">
        <f>$AU101+$AB$7*SIN(AT101)</f>
        <v>9.4430519871701009</v>
      </c>
      <c r="AT101" s="54">
        <f>$AU101+$AB$7*SIN(AU101)</f>
        <v>9.4404022415126789</v>
      </c>
      <c r="AU101" s="54">
        <f>RADIANS($AB$9)+$AB$18*(F101-AB$15)</f>
        <v>9.4482968944963872</v>
      </c>
      <c r="AW101" s="48">
        <v>9750</v>
      </c>
      <c r="AX101" s="48">
        <f>AB$3+AB$4*AW101+AB$5*AW101^2+AZ101</f>
        <v>0.11608312484806943</v>
      </c>
      <c r="AY101" s="48">
        <f t="shared" si="25"/>
        <v>0.10773148524248513</v>
      </c>
      <c r="AZ101" s="48">
        <f>$AB$6*($AB$11/BA101*BB101+$AB$12)</f>
        <v>8.3516396055843024E-3</v>
      </c>
      <c r="BA101" s="48">
        <f t="shared" si="27"/>
        <v>1.0216040187976141</v>
      </c>
      <c r="BB101" s="48">
        <f>SIN(BC101+RADIANS($AB$9))</f>
        <v>0.94605588515728822</v>
      </c>
      <c r="BC101" s="48">
        <f>2*ATAN(BD101)</f>
        <v>-1.5063972976923932</v>
      </c>
      <c r="BD101" s="48">
        <f>SQRT((1+$AB$7)/(1-$AB$7))*TAN(BE101/2)</f>
        <v>-0.93758900376579268</v>
      </c>
      <c r="BE101" s="48">
        <f t="shared" si="34"/>
        <v>17.681126836068724</v>
      </c>
      <c r="BF101" s="48">
        <f t="shared" si="34"/>
        <v>17.681128836311107</v>
      </c>
      <c r="BG101" s="48">
        <f t="shared" si="34"/>
        <v>17.681144051498965</v>
      </c>
      <c r="BH101" s="48">
        <f t="shared" si="34"/>
        <v>17.681259770643422</v>
      </c>
      <c r="BI101" s="48">
        <f t="shared" si="34"/>
        <v>17.682138845795198</v>
      </c>
      <c r="BJ101" s="48">
        <f t="shared" si="34"/>
        <v>17.688758681456896</v>
      </c>
      <c r="BK101" s="48">
        <f t="shared" si="34"/>
        <v>17.735710715036351</v>
      </c>
      <c r="BL101" s="48">
        <f t="shared" si="31"/>
        <v>17.990019344540819</v>
      </c>
    </row>
    <row r="102" spans="1:64" ht="12.95" customHeight="1" x14ac:dyDescent="0.2">
      <c r="A102" s="98" t="s">
        <v>1380</v>
      </c>
      <c r="B102" s="99" t="s">
        <v>1142</v>
      </c>
      <c r="C102" s="98">
        <v>36172.586000000003</v>
      </c>
      <c r="D102" s="98" t="s">
        <v>1190</v>
      </c>
      <c r="E102" s="4">
        <f>+(C102-C$7)/C$8</f>
        <v>-4786.0136758784847</v>
      </c>
      <c r="F102" s="48">
        <f>ROUND(2*E102,0)/2</f>
        <v>-4786</v>
      </c>
      <c r="G102" s="48">
        <f>+C102-(C$7+F102*C$8)</f>
        <v>-1.8693199992412701E-2</v>
      </c>
      <c r="I102" s="48">
        <f>G102</f>
        <v>-1.8693199992412701E-2</v>
      </c>
      <c r="Q102" s="100">
        <f>+C102-15018.5</f>
        <v>21154.086000000003</v>
      </c>
      <c r="S102" s="53">
        <f>S$14</f>
        <v>0.1</v>
      </c>
      <c r="Z102" s="48">
        <f>F102</f>
        <v>-4786</v>
      </c>
      <c r="AA102" s="54">
        <f>AB$3+AB$4*Z102+AB$5*Z102^2+AH102</f>
        <v>-1.9002350677738835E-2</v>
      </c>
      <c r="AB102" s="54">
        <f>IF(S102&lt;&gt;0,G102-AH102, -9999)</f>
        <v>-1.5473209610627339E-2</v>
      </c>
      <c r="AC102" s="54">
        <f>+G102-P102</f>
        <v>-1.8693199992412701E-2</v>
      </c>
      <c r="AD102" s="54">
        <f>IF(S102&lt;&gt;0,G102-AA102, -9999)</f>
        <v>3.0915068532613374E-4</v>
      </c>
      <c r="AE102" s="54">
        <f>+(G102-AA102)^2*S102</f>
        <v>9.5574146237618159E-9</v>
      </c>
      <c r="AF102" s="48">
        <f>IF(S102&lt;&gt;0,G102-P102, -9999)</f>
        <v>-1.8693199992412701E-2</v>
      </c>
      <c r="AG102" s="3"/>
      <c r="AH102" s="48">
        <f>$AB$6*($AB$11/AI102*AJ102+$AB$12)</f>
        <v>-3.2199903817853631E-3</v>
      </c>
      <c r="AI102" s="48">
        <f>1+$AB$7*COS(AL102)</f>
        <v>0.66433103048664965</v>
      </c>
      <c r="AJ102" s="48">
        <f>SIN(AL102+RADIANS($AB$9))</f>
        <v>-0.37099550856954588</v>
      </c>
      <c r="AK102" s="48">
        <f>$AB$7*SIN(AL102)</f>
        <v>-4.7924809383451854E-3</v>
      </c>
      <c r="AL102" s="48">
        <f>2*ATAN(AM102)</f>
        <v>-3.1273162212306405</v>
      </c>
      <c r="AM102" s="48">
        <f>SQRT((1+$AB$7)/(1-$AB$7))*TAN(AN102/2)</f>
        <v>-140.08864260700457</v>
      </c>
      <c r="AN102" s="54">
        <f>$AU102+$AB$7*SIN(AO102)</f>
        <v>9.4450214853853076</v>
      </c>
      <c r="AO102" s="54">
        <f>$AU102+$AB$7*SIN(AP102)</f>
        <v>9.4450344614178459</v>
      </c>
      <c r="AP102" s="54">
        <f>$AU102+$AB$7*SIN(AQ102)</f>
        <v>9.4449958002108865</v>
      </c>
      <c r="AQ102" s="54">
        <f>$AU102+$AB$7*SIN(AR102)</f>
        <v>9.4451109887385556</v>
      </c>
      <c r="AR102" s="54">
        <f>$AU102+$AB$7*SIN(AS102)</f>
        <v>9.4447677928732272</v>
      </c>
      <c r="AS102" s="54">
        <f>$AU102+$AB$7*SIN(AT102)</f>
        <v>9.4457903271692221</v>
      </c>
      <c r="AT102" s="54">
        <f>$AU102+$AB$7*SIN(AU102)</f>
        <v>9.4427437998328401</v>
      </c>
      <c r="AU102" s="54">
        <f>RADIANS($AB$9)+$AB$18*(F102-AB$15)</f>
        <v>9.451821192027694</v>
      </c>
      <c r="AW102" s="48">
        <v>10000</v>
      </c>
      <c r="AX102" s="48">
        <f>AB$3+AB$4*AW102+AB$5*AW102^2+AZ102</f>
        <v>0.12036914036732008</v>
      </c>
      <c r="AY102" s="48">
        <f t="shared" si="25"/>
        <v>0.11212432387157902</v>
      </c>
      <c r="AZ102" s="48">
        <f>$AB$6*($AB$11/BA102*BB102+$AB$12)</f>
        <v>8.2448164957410544E-3</v>
      </c>
      <c r="BA102" s="48">
        <f t="shared" si="27"/>
        <v>1.0861108557738783</v>
      </c>
      <c r="BB102" s="48">
        <f>SIN(BC102+RADIANS($AB$9))</f>
        <v>0.99090823217016089</v>
      </c>
      <c r="BC102" s="48">
        <f>2*ATAN(BD102)</f>
        <v>-1.311387806295262</v>
      </c>
      <c r="BD102" s="48">
        <f>SQRT((1+$AB$7)/(1-$AB$7))*TAN(BE102/2)</f>
        <v>-0.76922802655830691</v>
      </c>
      <c r="BE102" s="48">
        <f t="shared" ref="BE102:BK102" si="35">$BL102+$AB$7*SIN(BF102)</f>
        <v>17.855458053005734</v>
      </c>
      <c r="BF102" s="48">
        <f t="shared" si="35"/>
        <v>17.855469053941238</v>
      </c>
      <c r="BG102" s="48">
        <f t="shared" si="35"/>
        <v>17.855529149675398</v>
      </c>
      <c r="BH102" s="48">
        <f t="shared" si="35"/>
        <v>17.855857341749189</v>
      </c>
      <c r="BI102" s="48">
        <f t="shared" si="35"/>
        <v>17.857646739303561</v>
      </c>
      <c r="BJ102" s="48">
        <f t="shared" si="35"/>
        <v>17.867318280956532</v>
      </c>
      <c r="BK102" s="48">
        <f t="shared" si="35"/>
        <v>17.917358150576785</v>
      </c>
      <c r="BL102" s="48">
        <f t="shared" si="31"/>
        <v>18.136865075011947</v>
      </c>
    </row>
    <row r="103" spans="1:64" ht="12.95" customHeight="1" x14ac:dyDescent="0.2">
      <c r="A103" s="98" t="s">
        <v>1371</v>
      </c>
      <c r="B103" s="99" t="s">
        <v>1142</v>
      </c>
      <c r="C103" s="98">
        <v>36220.415999999997</v>
      </c>
      <c r="D103" s="98" t="s">
        <v>1190</v>
      </c>
      <c r="E103" s="4">
        <f>+(C103-C$7)/C$8</f>
        <v>-4751.0214183635671</v>
      </c>
      <c r="F103" s="48">
        <f>ROUND(2*E103,0)/2</f>
        <v>-4751</v>
      </c>
      <c r="G103" s="48">
        <f>+C103-(C$7+F103*C$8)</f>
        <v>-2.9276200002641417E-2</v>
      </c>
      <c r="J103" s="48">
        <f>G103</f>
        <v>-2.9276200002641417E-2</v>
      </c>
      <c r="Q103" s="100">
        <f>+C103-15018.5</f>
        <v>21201.915999999997</v>
      </c>
      <c r="S103" s="53">
        <f>S$15</f>
        <v>1</v>
      </c>
      <c r="Z103" s="48">
        <f>F103</f>
        <v>-4751</v>
      </c>
      <c r="AA103" s="54">
        <f>AB$3+AB$4*Z103+AB$5*Z103^2+AH103</f>
        <v>-1.8897441175458413E-2</v>
      </c>
      <c r="AB103" s="54">
        <f>IF(S103&lt;&gt;0,G103-AH103, -9999)</f>
        <v>-2.6175197815772072E-2</v>
      </c>
      <c r="AC103" s="54">
        <f>+G103-P103</f>
        <v>-2.9276200002641417E-2</v>
      </c>
      <c r="AD103" s="54">
        <f>IF(S103&lt;&gt;0,G103-AA103, -9999)</f>
        <v>-1.0378758827183004E-2</v>
      </c>
      <c r="AE103" s="54">
        <f>+(G103-AA103)^2*S103</f>
        <v>1.0771863479282913E-4</v>
      </c>
      <c r="AF103" s="48">
        <f>IF(S103&lt;&gt;0,G103-P103, -9999)</f>
        <v>-2.9276200002641417E-2</v>
      </c>
      <c r="AG103" s="3"/>
      <c r="AH103" s="48">
        <f>$AB$6*($AB$11/AI103*AJ103+$AB$12)</f>
        <v>-3.1010021868693441E-3</v>
      </c>
      <c r="AI103" s="48">
        <f>1+$AB$7*COS(AL103)</f>
        <v>0.66440282641729387</v>
      </c>
      <c r="AJ103" s="48">
        <f>SIN(AL103+RADIANS($AB$9))</f>
        <v>-0.3608936686433234</v>
      </c>
      <c r="AK103" s="48">
        <f>$AB$7*SIN(AL103)</f>
        <v>-8.4357602501448584E-3</v>
      </c>
      <c r="AL103" s="48">
        <f>2*ATAN(AM103)</f>
        <v>-3.1164613804913248</v>
      </c>
      <c r="AM103" s="48">
        <f>SQRT((1+$AB$7)/(1-$AB$7))*TAN(AN103/2)</f>
        <v>-79.577931749607686</v>
      </c>
      <c r="AN103" s="54">
        <f>$AU103+$AB$7*SIN(AO103)</f>
        <v>9.4604120187899188</v>
      </c>
      <c r="AO103" s="54">
        <f>$AU103+$AB$7*SIN(AP103)</f>
        <v>9.4604347925976224</v>
      </c>
      <c r="AP103" s="54">
        <f>$AU103+$AB$7*SIN(AQ103)</f>
        <v>9.4603669104130272</v>
      </c>
      <c r="AQ103" s="54">
        <f>$AU103+$AB$7*SIN(AR103)</f>
        <v>9.4605692482083903</v>
      </c>
      <c r="AR103" s="54">
        <f>$AU103+$AB$7*SIN(AS103)</f>
        <v>9.459966140159807</v>
      </c>
      <c r="AS103" s="54">
        <f>$AU103+$AB$7*SIN(AT103)</f>
        <v>9.4617638623303773</v>
      </c>
      <c r="AT103" s="54">
        <f>$AU103+$AB$7*SIN(AU103)</f>
        <v>9.4564056087651363</v>
      </c>
      <c r="AU103" s="54">
        <f>RADIANS($AB$9)+$AB$18*(F103-AB$15)</f>
        <v>9.4723795942936508</v>
      </c>
    </row>
    <row r="104" spans="1:64" ht="12.95" customHeight="1" x14ac:dyDescent="0.2">
      <c r="A104" s="98" t="s">
        <v>1471</v>
      </c>
      <c r="B104" s="99" t="s">
        <v>1142</v>
      </c>
      <c r="C104" s="98">
        <v>36231.358999999997</v>
      </c>
      <c r="D104" s="98" t="s">
        <v>1190</v>
      </c>
      <c r="E104" s="4">
        <f>+(C104-C$7)/C$8</f>
        <v>-4743.0155585687571</v>
      </c>
      <c r="F104" s="48">
        <f>ROUND(2*E104,0)/2</f>
        <v>-4743</v>
      </c>
      <c r="G104" s="48">
        <f>+C104-(C$7+F104*C$8)</f>
        <v>-2.1266600000672042E-2</v>
      </c>
      <c r="I104" s="48">
        <f>G104</f>
        <v>-2.1266600000672042E-2</v>
      </c>
      <c r="Q104" s="100">
        <f>+C104-15018.5</f>
        <v>21212.858999999997</v>
      </c>
      <c r="S104" s="53">
        <f>S$14</f>
        <v>0.1</v>
      </c>
      <c r="Z104" s="48">
        <f>F104</f>
        <v>-4743</v>
      </c>
      <c r="AA104" s="54">
        <f>AB$3+AB$4*Z104+AB$5*Z104^2+AH104</f>
        <v>-1.8873144505700462E-2</v>
      </c>
      <c r="AB104" s="54">
        <f>IF(S104&lt;&gt;0,G104-AH104, -9999)</f>
        <v>-1.8192901355640508E-2</v>
      </c>
      <c r="AC104" s="54">
        <f>+G104-P104</f>
        <v>-2.1266600000672042E-2</v>
      </c>
      <c r="AD104" s="54">
        <f>IF(S104&lt;&gt;0,G104-AA104, -9999)</f>
        <v>-2.3934554949715803E-3</v>
      </c>
      <c r="AE104" s="54">
        <f>+(G104-AA104)^2*S104</f>
        <v>5.728629206409653E-7</v>
      </c>
      <c r="AF104" s="48">
        <f>IF(S104&lt;&gt;0,G104-P104, -9999)</f>
        <v>-2.1266600000672042E-2</v>
      </c>
      <c r="AG104" s="3"/>
      <c r="AH104" s="48">
        <f>$AB$6*($AB$11/AI104*AJ104+$AB$12)</f>
        <v>-3.0736986450315361E-3</v>
      </c>
      <c r="AI104" s="48">
        <f>1+$AB$7*COS(AL104)</f>
        <v>0.66442479285171352</v>
      </c>
      <c r="AJ104" s="48">
        <f>SIN(AL104+RADIANS($AB$9))</f>
        <v>-0.35857831176066535</v>
      </c>
      <c r="AK104" s="48">
        <f>$AB$7*SIN(AL104)</f>
        <v>-9.2685120210020591E-3</v>
      </c>
      <c r="AL104" s="48">
        <f>2*ATAN(AM104)</f>
        <v>-3.1139798977383348</v>
      </c>
      <c r="AM104" s="48">
        <f>SQRT((1+$AB$7)/(1-$AB$7))*TAN(AN104/2)</f>
        <v>-72.425690929307095</v>
      </c>
      <c r="AN104" s="54">
        <f>$AU104+$AB$7*SIN(AO104)</f>
        <v>9.4639301237311848</v>
      </c>
      <c r="AO104" s="54">
        <f>$AU104+$AB$7*SIN(AP104)</f>
        <v>9.4639551233155697</v>
      </c>
      <c r="AP104" s="54">
        <f>$AU104+$AB$7*SIN(AQ104)</f>
        <v>9.4638805969275293</v>
      </c>
      <c r="AQ104" s="54">
        <f>$AU104+$AB$7*SIN(AR104)</f>
        <v>9.464102768564894</v>
      </c>
      <c r="AR104" s="54">
        <f>$AU104+$AB$7*SIN(AS104)</f>
        <v>9.4634404553418801</v>
      </c>
      <c r="AS104" s="54">
        <f>$AU104+$AB$7*SIN(AT104)</f>
        <v>9.4654149206531688</v>
      </c>
      <c r="AT104" s="54">
        <f>$AU104+$AB$7*SIN(AU104)</f>
        <v>9.4595291506764365</v>
      </c>
      <c r="AU104" s="54">
        <f>RADIANS($AB$9)+$AB$18*(F104-AB$15)</f>
        <v>9.4770786576687271</v>
      </c>
    </row>
    <row r="105" spans="1:64" ht="12.95" customHeight="1" x14ac:dyDescent="0.2">
      <c r="A105" s="98" t="s">
        <v>1471</v>
      </c>
      <c r="B105" s="99" t="s">
        <v>1142</v>
      </c>
      <c r="C105" s="98">
        <v>36231.360999999997</v>
      </c>
      <c r="D105" s="98" t="s">
        <v>1190</v>
      </c>
      <c r="E105" s="4">
        <f>+(C105-C$7)/C$8</f>
        <v>-4743.0140953758855</v>
      </c>
      <c r="F105" s="48">
        <f>ROUND(2*E105,0)/2</f>
        <v>-4743</v>
      </c>
      <c r="G105" s="48">
        <f>+C105-(C$7+F105*C$8)</f>
        <v>-1.9266600000264589E-2</v>
      </c>
      <c r="I105" s="48">
        <f>G105</f>
        <v>-1.9266600000264589E-2</v>
      </c>
      <c r="Q105" s="100">
        <f>+C105-15018.5</f>
        <v>21212.860999999997</v>
      </c>
      <c r="S105" s="53">
        <f>S$14</f>
        <v>0.1</v>
      </c>
      <c r="Z105" s="48">
        <f>F105</f>
        <v>-4743</v>
      </c>
      <c r="AA105" s="54">
        <f>AB$3+AB$4*Z105+AB$5*Z105^2+AH105</f>
        <v>-1.8873144505700462E-2</v>
      </c>
      <c r="AB105" s="54">
        <f>IF(S105&lt;&gt;0,G105-AH105, -9999)</f>
        <v>-1.6192901355233054E-2</v>
      </c>
      <c r="AC105" s="54">
        <f>+G105-P105</f>
        <v>-1.9266600000264589E-2</v>
      </c>
      <c r="AD105" s="54">
        <f>IF(S105&lt;&gt;0,G105-AA105, -9999)</f>
        <v>-3.9345549456412665E-4</v>
      </c>
      <c r="AE105" s="54">
        <f>+(G105-AA105)^2*S105</f>
        <v>1.5480722620270149E-8</v>
      </c>
      <c r="AF105" s="48">
        <f>IF(S105&lt;&gt;0,G105-P105, -9999)</f>
        <v>-1.9266600000264589E-2</v>
      </c>
      <c r="AG105" s="3"/>
      <c r="AH105" s="48">
        <f>$AB$6*($AB$11/AI105*AJ105+$AB$12)</f>
        <v>-3.0736986450315361E-3</v>
      </c>
      <c r="AI105" s="48">
        <f>1+$AB$7*COS(AL105)</f>
        <v>0.66442479285171352</v>
      </c>
      <c r="AJ105" s="48">
        <f>SIN(AL105+RADIANS($AB$9))</f>
        <v>-0.35857831176066535</v>
      </c>
      <c r="AK105" s="48">
        <f>$AB$7*SIN(AL105)</f>
        <v>-9.2685120210020591E-3</v>
      </c>
      <c r="AL105" s="48">
        <f>2*ATAN(AM105)</f>
        <v>-3.1139798977383348</v>
      </c>
      <c r="AM105" s="48">
        <f>SQRT((1+$AB$7)/(1-$AB$7))*TAN(AN105/2)</f>
        <v>-72.425690929307095</v>
      </c>
      <c r="AN105" s="54">
        <f>$AU105+$AB$7*SIN(AO105)</f>
        <v>9.4639301237311848</v>
      </c>
      <c r="AO105" s="54">
        <f>$AU105+$AB$7*SIN(AP105)</f>
        <v>9.4639551233155697</v>
      </c>
      <c r="AP105" s="54">
        <f>$AU105+$AB$7*SIN(AQ105)</f>
        <v>9.4638805969275293</v>
      </c>
      <c r="AQ105" s="54">
        <f>$AU105+$AB$7*SIN(AR105)</f>
        <v>9.464102768564894</v>
      </c>
      <c r="AR105" s="54">
        <f>$AU105+$AB$7*SIN(AS105)</f>
        <v>9.4634404553418801</v>
      </c>
      <c r="AS105" s="54">
        <f>$AU105+$AB$7*SIN(AT105)</f>
        <v>9.4654149206531688</v>
      </c>
      <c r="AT105" s="54">
        <f>$AU105+$AB$7*SIN(AU105)</f>
        <v>9.4595291506764365</v>
      </c>
      <c r="AU105" s="54">
        <f>RADIANS($AB$9)+$AB$18*(F105-AB$15)</f>
        <v>9.4770786576687271</v>
      </c>
    </row>
    <row r="106" spans="1:64" ht="12.95" customHeight="1" x14ac:dyDescent="0.2">
      <c r="A106" s="98" t="s">
        <v>1471</v>
      </c>
      <c r="B106" s="99" t="s">
        <v>1142</v>
      </c>
      <c r="C106" s="98">
        <v>36231.362999999998</v>
      </c>
      <c r="D106" s="98" t="s">
        <v>1190</v>
      </c>
      <c r="E106" s="4">
        <f>+(C106-C$7)/C$8</f>
        <v>-4743.0126321830139</v>
      </c>
      <c r="F106" s="48">
        <f>ROUND(2*E106,0)/2</f>
        <v>-4743</v>
      </c>
      <c r="G106" s="48">
        <f>+C106-(C$7+F106*C$8)</f>
        <v>-1.7266599999857135E-2</v>
      </c>
      <c r="I106" s="48">
        <f>G106</f>
        <v>-1.7266599999857135E-2</v>
      </c>
      <c r="Q106" s="100">
        <f>+C106-15018.5</f>
        <v>21212.862999999998</v>
      </c>
      <c r="S106" s="53">
        <f>S$14</f>
        <v>0.1</v>
      </c>
      <c r="Z106" s="48">
        <f>F106</f>
        <v>-4743</v>
      </c>
      <c r="AA106" s="54">
        <f>AB$3+AB$4*Z106+AB$5*Z106^2+AH106</f>
        <v>-1.8873144505700462E-2</v>
      </c>
      <c r="AB106" s="54">
        <f>IF(S106&lt;&gt;0,G106-AH106, -9999)</f>
        <v>-1.4192901354825599E-2</v>
      </c>
      <c r="AC106" s="54">
        <f>+G106-P106</f>
        <v>-1.7266599999857135E-2</v>
      </c>
      <c r="AD106" s="54">
        <f>IF(S106&lt;&gt;0,G106-AA106, -9999)</f>
        <v>1.606544505843327E-3</v>
      </c>
      <c r="AE106" s="54">
        <f>+(G106-AA106)^2*S106</f>
        <v>2.5809852492553798E-7</v>
      </c>
      <c r="AF106" s="48">
        <f>IF(S106&lt;&gt;0,G106-P106, -9999)</f>
        <v>-1.7266599999857135E-2</v>
      </c>
      <c r="AG106" s="3"/>
      <c r="AH106" s="48">
        <f>$AB$6*($AB$11/AI106*AJ106+$AB$12)</f>
        <v>-3.0736986450315361E-3</v>
      </c>
      <c r="AI106" s="48">
        <f>1+$AB$7*COS(AL106)</f>
        <v>0.66442479285171352</v>
      </c>
      <c r="AJ106" s="48">
        <f>SIN(AL106+RADIANS($AB$9))</f>
        <v>-0.35857831176066535</v>
      </c>
      <c r="AK106" s="48">
        <f>$AB$7*SIN(AL106)</f>
        <v>-9.2685120210020591E-3</v>
      </c>
      <c r="AL106" s="48">
        <f>2*ATAN(AM106)</f>
        <v>-3.1139798977383348</v>
      </c>
      <c r="AM106" s="48">
        <f>SQRT((1+$AB$7)/(1-$AB$7))*TAN(AN106/2)</f>
        <v>-72.425690929307095</v>
      </c>
      <c r="AN106" s="54">
        <f>$AU106+$AB$7*SIN(AO106)</f>
        <v>9.4639301237311848</v>
      </c>
      <c r="AO106" s="54">
        <f>$AU106+$AB$7*SIN(AP106)</f>
        <v>9.4639551233155697</v>
      </c>
      <c r="AP106" s="54">
        <f>$AU106+$AB$7*SIN(AQ106)</f>
        <v>9.4638805969275293</v>
      </c>
      <c r="AQ106" s="54">
        <f>$AU106+$AB$7*SIN(AR106)</f>
        <v>9.464102768564894</v>
      </c>
      <c r="AR106" s="54">
        <f>$AU106+$AB$7*SIN(AS106)</f>
        <v>9.4634404553418801</v>
      </c>
      <c r="AS106" s="54">
        <f>$AU106+$AB$7*SIN(AT106)</f>
        <v>9.4654149206531688</v>
      </c>
      <c r="AT106" s="54">
        <f>$AU106+$AB$7*SIN(AU106)</f>
        <v>9.4595291506764365</v>
      </c>
      <c r="AU106" s="54">
        <f>RADIANS($AB$9)+$AB$18*(F106-AB$15)</f>
        <v>9.4770786576687271</v>
      </c>
    </row>
    <row r="107" spans="1:64" ht="12.95" customHeight="1" x14ac:dyDescent="0.2">
      <c r="A107" s="98" t="s">
        <v>1371</v>
      </c>
      <c r="B107" s="99" t="s">
        <v>1142</v>
      </c>
      <c r="C107" s="98">
        <v>36231.364000000001</v>
      </c>
      <c r="D107" s="98" t="s">
        <v>1190</v>
      </c>
      <c r="E107" s="4">
        <f>+(C107-C$7)/C$8</f>
        <v>-4743.0119005865754</v>
      </c>
      <c r="F107" s="48">
        <f>ROUND(2*E107,0)/2</f>
        <v>-4743</v>
      </c>
      <c r="G107" s="48">
        <f>+C107-(C$7+F107*C$8)</f>
        <v>-1.6266599996015429E-2</v>
      </c>
      <c r="J107" s="48">
        <f>G107</f>
        <v>-1.6266599996015429E-2</v>
      </c>
      <c r="Q107" s="100">
        <f>+C107-15018.5</f>
        <v>21212.864000000001</v>
      </c>
      <c r="S107" s="53">
        <f>S$15</f>
        <v>1</v>
      </c>
      <c r="Z107" s="48">
        <f>F107</f>
        <v>-4743</v>
      </c>
      <c r="AA107" s="54">
        <f>AB$3+AB$4*Z107+AB$5*Z107^2+AH107</f>
        <v>-1.8873144505700462E-2</v>
      </c>
      <c r="AB107" s="54">
        <f>IF(S107&lt;&gt;0,G107-AH107, -9999)</f>
        <v>-1.3192901350983893E-2</v>
      </c>
      <c r="AC107" s="54">
        <f>+G107-P107</f>
        <v>-1.6266599996015429E-2</v>
      </c>
      <c r="AD107" s="54">
        <f>IF(S107&lt;&gt;0,G107-AA107, -9999)</f>
        <v>2.6065445096850326E-3</v>
      </c>
      <c r="AE107" s="54">
        <f>+(G107-AA107)^2*S107</f>
        <v>6.7940742809691867E-6</v>
      </c>
      <c r="AF107" s="48">
        <f>IF(S107&lt;&gt;0,G107-P107, -9999)</f>
        <v>-1.6266599996015429E-2</v>
      </c>
      <c r="AG107" s="3"/>
      <c r="AH107" s="48">
        <f>$AB$6*($AB$11/AI107*AJ107+$AB$12)</f>
        <v>-3.0736986450315361E-3</v>
      </c>
      <c r="AI107" s="48">
        <f>1+$AB$7*COS(AL107)</f>
        <v>0.66442479285171352</v>
      </c>
      <c r="AJ107" s="48">
        <f>SIN(AL107+RADIANS($AB$9))</f>
        <v>-0.35857831176066535</v>
      </c>
      <c r="AK107" s="48">
        <f>$AB$7*SIN(AL107)</f>
        <v>-9.2685120210020591E-3</v>
      </c>
      <c r="AL107" s="48">
        <f>2*ATAN(AM107)</f>
        <v>-3.1139798977383348</v>
      </c>
      <c r="AM107" s="48">
        <f>SQRT((1+$AB$7)/(1-$AB$7))*TAN(AN107/2)</f>
        <v>-72.425690929307095</v>
      </c>
      <c r="AN107" s="54">
        <f>$AU107+$AB$7*SIN(AO107)</f>
        <v>9.4639301237311848</v>
      </c>
      <c r="AO107" s="54">
        <f>$AU107+$AB$7*SIN(AP107)</f>
        <v>9.4639551233155697</v>
      </c>
      <c r="AP107" s="54">
        <f>$AU107+$AB$7*SIN(AQ107)</f>
        <v>9.4638805969275293</v>
      </c>
      <c r="AQ107" s="54">
        <f>$AU107+$AB$7*SIN(AR107)</f>
        <v>9.464102768564894</v>
      </c>
      <c r="AR107" s="54">
        <f>$AU107+$AB$7*SIN(AS107)</f>
        <v>9.4634404553418801</v>
      </c>
      <c r="AS107" s="54">
        <f>$AU107+$AB$7*SIN(AT107)</f>
        <v>9.4654149206531688</v>
      </c>
      <c r="AT107" s="54">
        <f>$AU107+$AB$7*SIN(AU107)</f>
        <v>9.4595291506764365</v>
      </c>
      <c r="AU107" s="54">
        <f>RADIANS($AB$9)+$AB$18*(F107-AB$15)</f>
        <v>9.4770786576687271</v>
      </c>
    </row>
    <row r="108" spans="1:64" ht="12.95" customHeight="1" x14ac:dyDescent="0.2">
      <c r="A108" s="98" t="s">
        <v>1471</v>
      </c>
      <c r="B108" s="99" t="s">
        <v>1142</v>
      </c>
      <c r="C108" s="98">
        <v>36231.366000000002</v>
      </c>
      <c r="D108" s="98" t="s">
        <v>1190</v>
      </c>
      <c r="E108" s="4">
        <f>+(C108-C$7)/C$8</f>
        <v>-4743.0104373937038</v>
      </c>
      <c r="F108" s="48">
        <f>ROUND(2*E108,0)/2</f>
        <v>-4743</v>
      </c>
      <c r="G108" s="48">
        <f>+C108-(C$7+F108*C$8)</f>
        <v>-1.4266599995607976E-2</v>
      </c>
      <c r="I108" s="48">
        <f>G108</f>
        <v>-1.4266599995607976E-2</v>
      </c>
      <c r="Q108" s="100">
        <f>+C108-15018.5</f>
        <v>21212.866000000002</v>
      </c>
      <c r="S108" s="53">
        <f>S$14</f>
        <v>0.1</v>
      </c>
      <c r="Z108" s="48">
        <f>F108</f>
        <v>-4743</v>
      </c>
      <c r="AA108" s="54">
        <f>AB$3+AB$4*Z108+AB$5*Z108^2+AH108</f>
        <v>-1.8873144505700462E-2</v>
      </c>
      <c r="AB108" s="54">
        <f>IF(S108&lt;&gt;0,G108-AH108, -9999)</f>
        <v>-1.1192901350576439E-2</v>
      </c>
      <c r="AC108" s="54">
        <f>+G108-P108</f>
        <v>-1.4266599995607976E-2</v>
      </c>
      <c r="AD108" s="54">
        <f>IF(S108&lt;&gt;0,G108-AA108, -9999)</f>
        <v>4.6065445100924862E-3</v>
      </c>
      <c r="AE108" s="54">
        <f>+(G108-AA108)^2*S108</f>
        <v>2.1220252323463224E-6</v>
      </c>
      <c r="AF108" s="48">
        <f>IF(S108&lt;&gt;0,G108-P108, -9999)</f>
        <v>-1.4266599995607976E-2</v>
      </c>
      <c r="AG108" s="3"/>
      <c r="AH108" s="48">
        <f>$AB$6*($AB$11/AI108*AJ108+$AB$12)</f>
        <v>-3.0736986450315361E-3</v>
      </c>
      <c r="AI108" s="48">
        <f>1+$AB$7*COS(AL108)</f>
        <v>0.66442479285171352</v>
      </c>
      <c r="AJ108" s="48">
        <f>SIN(AL108+RADIANS($AB$9))</f>
        <v>-0.35857831176066535</v>
      </c>
      <c r="AK108" s="48">
        <f>$AB$7*SIN(AL108)</f>
        <v>-9.2685120210020591E-3</v>
      </c>
      <c r="AL108" s="48">
        <f>2*ATAN(AM108)</f>
        <v>-3.1139798977383348</v>
      </c>
      <c r="AM108" s="48">
        <f>SQRT((1+$AB$7)/(1-$AB$7))*TAN(AN108/2)</f>
        <v>-72.425690929307095</v>
      </c>
      <c r="AN108" s="54">
        <f>$AU108+$AB$7*SIN(AO108)</f>
        <v>9.4639301237311848</v>
      </c>
      <c r="AO108" s="54">
        <f>$AU108+$AB$7*SIN(AP108)</f>
        <v>9.4639551233155697</v>
      </c>
      <c r="AP108" s="54">
        <f>$AU108+$AB$7*SIN(AQ108)</f>
        <v>9.4638805969275293</v>
      </c>
      <c r="AQ108" s="54">
        <f>$AU108+$AB$7*SIN(AR108)</f>
        <v>9.464102768564894</v>
      </c>
      <c r="AR108" s="54">
        <f>$AU108+$AB$7*SIN(AS108)</f>
        <v>9.4634404553418801</v>
      </c>
      <c r="AS108" s="54">
        <f>$AU108+$AB$7*SIN(AT108)</f>
        <v>9.4654149206531688</v>
      </c>
      <c r="AT108" s="54">
        <f>$AU108+$AB$7*SIN(AU108)</f>
        <v>9.4595291506764365</v>
      </c>
      <c r="AU108" s="54">
        <f>RADIANS($AB$9)+$AB$18*(F108-AB$15)</f>
        <v>9.4770786576687271</v>
      </c>
    </row>
    <row r="109" spans="1:64" ht="12.95" customHeight="1" x14ac:dyDescent="0.2">
      <c r="A109" s="98" t="s">
        <v>1471</v>
      </c>
      <c r="B109" s="99" t="s">
        <v>1142</v>
      </c>
      <c r="C109" s="98">
        <v>36231.366000000002</v>
      </c>
      <c r="D109" s="98" t="s">
        <v>1190</v>
      </c>
      <c r="E109" s="4">
        <f>+(C109-C$7)/C$8</f>
        <v>-4743.0104373937038</v>
      </c>
      <c r="F109" s="48">
        <f>ROUND(2*E109,0)/2</f>
        <v>-4743</v>
      </c>
      <c r="G109" s="48">
        <f>+C109-(C$7+F109*C$8)</f>
        <v>-1.4266599995607976E-2</v>
      </c>
      <c r="I109" s="48">
        <f>G109</f>
        <v>-1.4266599995607976E-2</v>
      </c>
      <c r="Q109" s="100">
        <f>+C109-15018.5</f>
        <v>21212.866000000002</v>
      </c>
      <c r="S109" s="53">
        <f>S$14</f>
        <v>0.1</v>
      </c>
      <c r="Z109" s="48">
        <f>F109</f>
        <v>-4743</v>
      </c>
      <c r="AA109" s="54">
        <f>AB$3+AB$4*Z109+AB$5*Z109^2+AH109</f>
        <v>-1.8873144505700462E-2</v>
      </c>
      <c r="AB109" s="54">
        <f>IF(S109&lt;&gt;0,G109-AH109, -9999)</f>
        <v>-1.1192901350576439E-2</v>
      </c>
      <c r="AC109" s="54">
        <f>+G109-P109</f>
        <v>-1.4266599995607976E-2</v>
      </c>
      <c r="AD109" s="54">
        <f>IF(S109&lt;&gt;0,G109-AA109, -9999)</f>
        <v>4.6065445100924862E-3</v>
      </c>
      <c r="AE109" s="54">
        <f>+(G109-AA109)^2*S109</f>
        <v>2.1220252323463224E-6</v>
      </c>
      <c r="AF109" s="48">
        <f>IF(S109&lt;&gt;0,G109-P109, -9999)</f>
        <v>-1.4266599995607976E-2</v>
      </c>
      <c r="AG109" s="3"/>
      <c r="AH109" s="48">
        <f>$AB$6*($AB$11/AI109*AJ109+$AB$12)</f>
        <v>-3.0736986450315361E-3</v>
      </c>
      <c r="AI109" s="48">
        <f>1+$AB$7*COS(AL109)</f>
        <v>0.66442479285171352</v>
      </c>
      <c r="AJ109" s="48">
        <f>SIN(AL109+RADIANS($AB$9))</f>
        <v>-0.35857831176066535</v>
      </c>
      <c r="AK109" s="48">
        <f>$AB$7*SIN(AL109)</f>
        <v>-9.2685120210020591E-3</v>
      </c>
      <c r="AL109" s="48">
        <f>2*ATAN(AM109)</f>
        <v>-3.1139798977383348</v>
      </c>
      <c r="AM109" s="48">
        <f>SQRT((1+$AB$7)/(1-$AB$7))*TAN(AN109/2)</f>
        <v>-72.425690929307095</v>
      </c>
      <c r="AN109" s="54">
        <f>$AU109+$AB$7*SIN(AO109)</f>
        <v>9.4639301237311848</v>
      </c>
      <c r="AO109" s="54">
        <f>$AU109+$AB$7*SIN(AP109)</f>
        <v>9.4639551233155697</v>
      </c>
      <c r="AP109" s="54">
        <f>$AU109+$AB$7*SIN(AQ109)</f>
        <v>9.4638805969275293</v>
      </c>
      <c r="AQ109" s="54">
        <f>$AU109+$AB$7*SIN(AR109)</f>
        <v>9.464102768564894</v>
      </c>
      <c r="AR109" s="54">
        <f>$AU109+$AB$7*SIN(AS109)</f>
        <v>9.4634404553418801</v>
      </c>
      <c r="AS109" s="54">
        <f>$AU109+$AB$7*SIN(AT109)</f>
        <v>9.4654149206531688</v>
      </c>
      <c r="AT109" s="54">
        <f>$AU109+$AB$7*SIN(AU109)</f>
        <v>9.4595291506764365</v>
      </c>
      <c r="AU109" s="54">
        <f>RADIANS($AB$9)+$AB$18*(F109-AB$15)</f>
        <v>9.4770786576687271</v>
      </c>
    </row>
    <row r="110" spans="1:64" ht="12.95" customHeight="1" x14ac:dyDescent="0.2">
      <c r="A110" s="98" t="s">
        <v>1471</v>
      </c>
      <c r="B110" s="99" t="s">
        <v>1142</v>
      </c>
      <c r="C110" s="98">
        <v>36410.425999999999</v>
      </c>
      <c r="D110" s="98" t="s">
        <v>1190</v>
      </c>
      <c r="E110" s="4">
        <f>+(C110-C$7)/C$8</f>
        <v>-4612.0107796345183</v>
      </c>
      <c r="F110" s="48">
        <f>ROUND(2*E110,0)/2</f>
        <v>-4612</v>
      </c>
      <c r="G110" s="48">
        <f>+C110-(C$7+F110*C$8)</f>
        <v>-1.4734399999724701E-2</v>
      </c>
      <c r="I110" s="48">
        <f>G110</f>
        <v>-1.4734399999724701E-2</v>
      </c>
      <c r="Q110" s="100">
        <f>+C110-15018.5</f>
        <v>21391.925999999999</v>
      </c>
      <c r="S110" s="53">
        <f>S$14</f>
        <v>0.1</v>
      </c>
      <c r="Z110" s="48">
        <f>F110</f>
        <v>-4612</v>
      </c>
      <c r="AA110" s="54">
        <f>AB$3+AB$4*Z110+AB$5*Z110^2+AH110</f>
        <v>-1.8458743793347245E-2</v>
      </c>
      <c r="AB110" s="54">
        <f>IF(S110&lt;&gt;0,G110-AH110, -9999)</f>
        <v>-1.2113164627750087E-2</v>
      </c>
      <c r="AC110" s="54">
        <f>+G110-P110</f>
        <v>-1.4734399999724701E-2</v>
      </c>
      <c r="AD110" s="54">
        <f>IF(S110&lt;&gt;0,G110-AA110, -9999)</f>
        <v>3.7243437936225442E-3</v>
      </c>
      <c r="AE110" s="54">
        <f>+(G110-AA110)^2*S110</f>
        <v>1.3870736693094765E-6</v>
      </c>
      <c r="AF110" s="48">
        <f>IF(S110&lt;&gt;0,G110-P110, -9999)</f>
        <v>-1.4734399999724701E-2</v>
      </c>
      <c r="AG110" s="3"/>
      <c r="AH110" s="48">
        <f>$AB$6*($AB$11/AI110*AJ110+$AB$12)</f>
        <v>-2.6212353719746134E-3</v>
      </c>
      <c r="AI110" s="48">
        <f>1+$AB$7*COS(AL110)</f>
        <v>0.66507913616127157</v>
      </c>
      <c r="AJ110" s="48">
        <f>SIN(AL110+RADIANS($AB$9))</f>
        <v>-0.32032657839873607</v>
      </c>
      <c r="AK110" s="48">
        <f>$AB$7*SIN(AL110)</f>
        <v>-2.2905019825767137E-2</v>
      </c>
      <c r="AL110" s="48">
        <f>2*ATAN(AM110)</f>
        <v>-3.0733096277782845</v>
      </c>
      <c r="AM110" s="48">
        <f>SQRT((1+$AB$7)/(1-$AB$7))*TAN(AN110/2)</f>
        <v>-29.27847470988371</v>
      </c>
      <c r="AN110" s="54">
        <f>$AU110+$AB$7*SIN(AO110)</f>
        <v>9.5215647822067631</v>
      </c>
      <c r="AO110" s="54">
        <f>$AU110+$AB$7*SIN(AP110)</f>
        <v>9.5216249362985543</v>
      </c>
      <c r="AP110" s="54">
        <f>$AU110+$AB$7*SIN(AQ110)</f>
        <v>9.5214449059126203</v>
      </c>
      <c r="AQ110" s="54">
        <f>$AU110+$AB$7*SIN(AR110)</f>
        <v>9.5219837138988517</v>
      </c>
      <c r="AR110" s="54">
        <f>$AU110+$AB$7*SIN(AS110)</f>
        <v>9.5203712140995957</v>
      </c>
      <c r="AS110" s="54">
        <f>$AU110+$AB$7*SIN(AT110)</f>
        <v>9.5251977300153126</v>
      </c>
      <c r="AT110" s="54">
        <f>$AU110+$AB$7*SIN(AU110)</f>
        <v>9.5107576041402737</v>
      </c>
      <c r="AU110" s="54">
        <f>RADIANS($AB$9)+$AB$18*(F110-AB$15)</f>
        <v>9.5540258204355979</v>
      </c>
    </row>
    <row r="111" spans="1:64" ht="12.95" customHeight="1" x14ac:dyDescent="0.2">
      <c r="A111" s="98" t="s">
        <v>1471</v>
      </c>
      <c r="B111" s="99" t="s">
        <v>1142</v>
      </c>
      <c r="C111" s="98">
        <v>36410.430999999997</v>
      </c>
      <c r="D111" s="98" t="s">
        <v>1190</v>
      </c>
      <c r="E111" s="4">
        <f>+(C111-C$7)/C$8</f>
        <v>-4612.007121652342</v>
      </c>
      <c r="F111" s="48">
        <f>ROUND(2*E111,0)/2</f>
        <v>-4612</v>
      </c>
      <c r="G111" s="48">
        <f>+C111-(C$7+F111*C$8)</f>
        <v>-9.7344000023440458E-3</v>
      </c>
      <c r="I111" s="48">
        <f>G111</f>
        <v>-9.7344000023440458E-3</v>
      </c>
      <c r="Q111" s="100">
        <f>+C111-15018.5</f>
        <v>21391.930999999997</v>
      </c>
      <c r="S111" s="53">
        <f>S$14</f>
        <v>0.1</v>
      </c>
      <c r="Z111" s="48">
        <f>F111</f>
        <v>-4612</v>
      </c>
      <c r="AA111" s="54">
        <f>AB$3+AB$4*Z111+AB$5*Z111^2+AH111</f>
        <v>-1.8458743793347245E-2</v>
      </c>
      <c r="AB111" s="54">
        <f>IF(S111&lt;&gt;0,G111-AH111, -9999)</f>
        <v>-7.1131646303694319E-3</v>
      </c>
      <c r="AC111" s="54">
        <f>+G111-P111</f>
        <v>-9.7344000023440458E-3</v>
      </c>
      <c r="AD111" s="54">
        <f>IF(S111&lt;&gt;0,G111-AA111, -9999)</f>
        <v>8.7243437910031994E-3</v>
      </c>
      <c r="AE111" s="54">
        <f>+(G111-AA111)^2*S111</f>
        <v>7.6114174583616078E-6</v>
      </c>
      <c r="AF111" s="48">
        <f>IF(S111&lt;&gt;0,G111-P111, -9999)</f>
        <v>-9.7344000023440458E-3</v>
      </c>
      <c r="AG111" s="3"/>
      <c r="AH111" s="48">
        <f>$AB$6*($AB$11/AI111*AJ111+$AB$12)</f>
        <v>-2.6212353719746134E-3</v>
      </c>
      <c r="AI111" s="48">
        <f>1+$AB$7*COS(AL111)</f>
        <v>0.66507913616127157</v>
      </c>
      <c r="AJ111" s="48">
        <f>SIN(AL111+RADIANS($AB$9))</f>
        <v>-0.32032657839873607</v>
      </c>
      <c r="AK111" s="48">
        <f>$AB$7*SIN(AL111)</f>
        <v>-2.2905019825767137E-2</v>
      </c>
      <c r="AL111" s="48">
        <f>2*ATAN(AM111)</f>
        <v>-3.0733096277782845</v>
      </c>
      <c r="AM111" s="48">
        <f>SQRT((1+$AB$7)/(1-$AB$7))*TAN(AN111/2)</f>
        <v>-29.27847470988371</v>
      </c>
      <c r="AN111" s="54">
        <f>$AU111+$AB$7*SIN(AO111)</f>
        <v>9.5215647822067631</v>
      </c>
      <c r="AO111" s="54">
        <f>$AU111+$AB$7*SIN(AP111)</f>
        <v>9.5216249362985543</v>
      </c>
      <c r="AP111" s="54">
        <f>$AU111+$AB$7*SIN(AQ111)</f>
        <v>9.5214449059126203</v>
      </c>
      <c r="AQ111" s="54">
        <f>$AU111+$AB$7*SIN(AR111)</f>
        <v>9.5219837138988517</v>
      </c>
      <c r="AR111" s="54">
        <f>$AU111+$AB$7*SIN(AS111)</f>
        <v>9.5203712140995957</v>
      </c>
      <c r="AS111" s="54">
        <f>$AU111+$AB$7*SIN(AT111)</f>
        <v>9.5251977300153126</v>
      </c>
      <c r="AT111" s="54">
        <f>$AU111+$AB$7*SIN(AU111)</f>
        <v>9.5107576041402737</v>
      </c>
      <c r="AU111" s="54">
        <f>RADIANS($AB$9)+$AB$18*(F111-AB$15)</f>
        <v>9.5540258204355979</v>
      </c>
    </row>
    <row r="112" spans="1:64" ht="12.95" customHeight="1" x14ac:dyDescent="0.2">
      <c r="A112" s="98" t="s">
        <v>1471</v>
      </c>
      <c r="B112" s="99" t="s">
        <v>1142</v>
      </c>
      <c r="C112" s="98">
        <v>36451.430999999997</v>
      </c>
      <c r="D112" s="98" t="s">
        <v>1190</v>
      </c>
      <c r="E112" s="4">
        <f>+(C112-C$7)/C$8</f>
        <v>-4582.0116677925935</v>
      </c>
      <c r="F112" s="48">
        <f>ROUND(2*E112,0)/2</f>
        <v>-4582</v>
      </c>
      <c r="G112" s="48">
        <f>+C112-(C$7+F112*C$8)</f>
        <v>-1.5948400003253482E-2</v>
      </c>
      <c r="I112" s="48">
        <f>G112</f>
        <v>-1.5948400003253482E-2</v>
      </c>
      <c r="Q112" s="100">
        <f>+C112-15018.5</f>
        <v>21432.930999999997</v>
      </c>
      <c r="S112" s="53">
        <f>S$14</f>
        <v>0.1</v>
      </c>
      <c r="Z112" s="48">
        <f>F112</f>
        <v>-4582</v>
      </c>
      <c r="AA112" s="54">
        <f>AB$3+AB$4*Z112+AB$5*Z112^2+AH112</f>
        <v>-1.8359520900517973E-2</v>
      </c>
      <c r="AB112" s="54">
        <f>IF(S112&lt;&gt;0,G112-AH112, -9999)</f>
        <v>-1.3432139941865665E-2</v>
      </c>
      <c r="AC112" s="54">
        <f>+G112-P112</f>
        <v>-1.5948400003253482E-2</v>
      </c>
      <c r="AD112" s="54">
        <f>IF(S112&lt;&gt;0,G112-AA112, -9999)</f>
        <v>2.4111208972644911E-3</v>
      </c>
      <c r="AE112" s="54">
        <f>+(G112-AA112)^2*S112</f>
        <v>5.8135039812255245E-7</v>
      </c>
      <c r="AF112" s="48">
        <f>IF(S112&lt;&gt;0,G112-P112, -9999)</f>
        <v>-1.5948400003253482E-2</v>
      </c>
      <c r="AG112" s="3"/>
      <c r="AH112" s="48">
        <f>$AB$6*($AB$11/AI112*AJ112+$AB$12)</f>
        <v>-2.5162600613878173E-3</v>
      </c>
      <c r="AI112" s="48">
        <f>1+$AB$7*COS(AL112)</f>
        <v>0.66530734898147115</v>
      </c>
      <c r="AJ112" s="48">
        <f>SIN(AL112+RADIANS($AB$9))</f>
        <v>-0.31147676380353606</v>
      </c>
      <c r="AK112" s="48">
        <f>$AB$7*SIN(AL112)</f>
        <v>-2.6027952702588703E-2</v>
      </c>
      <c r="AL112" s="48">
        <f>2*ATAN(AM112)</f>
        <v>-3.0639821271659322</v>
      </c>
      <c r="AM112" s="48">
        <f>SQRT((1+$AB$7)/(1-$AB$7))*TAN(AN112/2)</f>
        <v>-25.756763835337381</v>
      </c>
      <c r="AN112" s="54">
        <f>$AU112+$AB$7*SIN(AO112)</f>
        <v>9.5347733312571226</v>
      </c>
      <c r="AO112" s="54">
        <f>$AU112+$AB$7*SIN(AP112)</f>
        <v>9.5348410529603242</v>
      </c>
      <c r="AP112" s="54">
        <f>$AU112+$AB$7*SIN(AQ112)</f>
        <v>9.5346380962689032</v>
      </c>
      <c r="AQ112" s="54">
        <f>$AU112+$AB$7*SIN(AR112)</f>
        <v>9.5352463553601083</v>
      </c>
      <c r="AR112" s="54">
        <f>$AU112+$AB$7*SIN(AS112)</f>
        <v>9.5334235310801567</v>
      </c>
      <c r="AS112" s="54">
        <f>$AU112+$AB$7*SIN(AT112)</f>
        <v>9.5388872603859607</v>
      </c>
      <c r="AT112" s="54">
        <f>$AU112+$AB$7*SIN(AU112)</f>
        <v>9.5225198647710556</v>
      </c>
      <c r="AU112" s="54">
        <f>RADIANS($AB$9)+$AB$18*(F112-AB$15)</f>
        <v>9.5716473080921318</v>
      </c>
    </row>
    <row r="113" spans="1:47" ht="12.95" customHeight="1" x14ac:dyDescent="0.2">
      <c r="A113" s="98" t="s">
        <v>1371</v>
      </c>
      <c r="B113" s="99" t="s">
        <v>1142</v>
      </c>
      <c r="C113" s="98">
        <v>36477.400500000003</v>
      </c>
      <c r="D113" s="98" t="s">
        <v>1190</v>
      </c>
      <c r="E113" s="4">
        <f>+(C113-C$7)/C$8</f>
        <v>-4563.0124741581794</v>
      </c>
      <c r="F113" s="48">
        <f>ROUND(2*E113,0)/2</f>
        <v>-4563</v>
      </c>
      <c r="G113" s="48">
        <f>+C113-(C$7+F113*C$8)</f>
        <v>-1.705059999221703E-2</v>
      </c>
      <c r="J113" s="48">
        <f>G113</f>
        <v>-1.705059999221703E-2</v>
      </c>
      <c r="Q113" s="100">
        <f>+C113-15018.5</f>
        <v>21458.900500000003</v>
      </c>
      <c r="S113" s="53">
        <f>S$15</f>
        <v>1</v>
      </c>
      <c r="Z113" s="48">
        <f>F113</f>
        <v>-4563</v>
      </c>
      <c r="AA113" s="54">
        <f>AB$3+AB$4*Z113+AB$5*Z113^2+AH113</f>
        <v>-1.8295860257378605E-2</v>
      </c>
      <c r="AB113" s="54">
        <f>IF(S113&lt;&gt;0,G113-AH113, -9999)</f>
        <v>-1.460107241174651E-2</v>
      </c>
      <c r="AC113" s="54">
        <f>+G113-P113</f>
        <v>-1.705059999221703E-2</v>
      </c>
      <c r="AD113" s="54">
        <f>IF(S113&lt;&gt;0,G113-AA113, -9999)</f>
        <v>1.2452602651615748E-3</v>
      </c>
      <c r="AE113" s="54">
        <f>+(G113-AA113)^2*S113</f>
        <v>1.5506731279902754E-6</v>
      </c>
      <c r="AF113" s="48">
        <f>IF(S113&lt;&gt;0,G113-P113, -9999)</f>
        <v>-1.705059999221703E-2</v>
      </c>
      <c r="AG113" s="3"/>
      <c r="AH113" s="48">
        <f>$AB$6*($AB$11/AI113*AJ113+$AB$12)</f>
        <v>-2.449527580470521E-3</v>
      </c>
      <c r="AI113" s="48">
        <f>1+$AB$7*COS(AL113)</f>
        <v>0.66546704391997036</v>
      </c>
      <c r="AJ113" s="48">
        <f>SIN(AL113+RADIANS($AB$9))</f>
        <v>-0.30585448811106319</v>
      </c>
      <c r="AK113" s="48">
        <f>$AB$7*SIN(AL113)</f>
        <v>-2.8005825537837828E-2</v>
      </c>
      <c r="AL113" s="48">
        <f>2*ATAN(AM113)</f>
        <v>-3.0580712144466848</v>
      </c>
      <c r="AM113" s="48">
        <f>SQRT((1+$AB$7)/(1-$AB$7))*TAN(AN113/2)</f>
        <v>-23.932025679224303</v>
      </c>
      <c r="AN113" s="54">
        <f>$AU113+$AB$7*SIN(AO113)</f>
        <v>9.5431412376141331</v>
      </c>
      <c r="AO113" s="54">
        <f>$AU113+$AB$7*SIN(AP113)</f>
        <v>9.543213631684516</v>
      </c>
      <c r="AP113" s="54">
        <f>$AU113+$AB$7*SIN(AQ113)</f>
        <v>9.5429964640971878</v>
      </c>
      <c r="AQ113" s="54">
        <f>$AU113+$AB$7*SIN(AR113)</f>
        <v>9.5436479398346439</v>
      </c>
      <c r="AR113" s="54">
        <f>$AU113+$AB$7*SIN(AS113)</f>
        <v>9.5416937446054124</v>
      </c>
      <c r="AS113" s="54">
        <f>$AU113+$AB$7*SIN(AT113)</f>
        <v>9.5475570104307774</v>
      </c>
      <c r="AT113" s="54">
        <f>$AU113+$AB$7*SIN(AU113)</f>
        <v>9.5299770716510022</v>
      </c>
      <c r="AU113" s="54">
        <f>RADIANS($AB$9)+$AB$18*(F113-AB$15)</f>
        <v>9.5828075836079378</v>
      </c>
    </row>
    <row r="114" spans="1:47" ht="12.95" customHeight="1" x14ac:dyDescent="0.2">
      <c r="A114" s="98" t="s">
        <v>1371</v>
      </c>
      <c r="B114" s="99" t="s">
        <v>1142</v>
      </c>
      <c r="C114" s="98">
        <v>36488.33</v>
      </c>
      <c r="D114" s="98" t="s">
        <v>1190</v>
      </c>
      <c r="E114" s="4">
        <f>+(C114-C$7)/C$8</f>
        <v>-4555.0164909152509</v>
      </c>
      <c r="F114" s="48">
        <f>ROUND(2*E114,0)/2</f>
        <v>-4555</v>
      </c>
      <c r="G114" s="48">
        <f>+C114-(C$7+F114*C$8)</f>
        <v>-2.2540999998454936E-2</v>
      </c>
      <c r="J114" s="48">
        <f>G114</f>
        <v>-2.2540999998454936E-2</v>
      </c>
      <c r="Q114" s="100">
        <f>+C114-15018.5</f>
        <v>21469.83</v>
      </c>
      <c r="S114" s="53">
        <f>S$15</f>
        <v>1</v>
      </c>
      <c r="Z114" s="48">
        <f>F114</f>
        <v>-4555</v>
      </c>
      <c r="AA114" s="54">
        <f>AB$3+AB$4*Z114+AB$5*Z114^2+AH114</f>
        <v>-1.8268866652451986E-2</v>
      </c>
      <c r="AB114" s="54">
        <f>IF(S114&lt;&gt;0,G114-AH114, -9999)</f>
        <v>-2.0119626867830202E-2</v>
      </c>
      <c r="AC114" s="54">
        <f>+G114-P114</f>
        <v>-2.2540999998454936E-2</v>
      </c>
      <c r="AD114" s="54">
        <f>IF(S114&lt;&gt;0,G114-AA114, -9999)</f>
        <v>-4.2721333460029494E-3</v>
      </c>
      <c r="AE114" s="54">
        <f>+(G114-AA114)^2*S114</f>
        <v>1.8251123326030356E-5</v>
      </c>
      <c r="AF114" s="48">
        <f>IF(S114&lt;&gt;0,G114-P114, -9999)</f>
        <v>-2.2540999998454936E-2</v>
      </c>
      <c r="AG114" s="3"/>
      <c r="AH114" s="48">
        <f>$AB$6*($AB$11/AI114*AJ114+$AB$12)</f>
        <v>-2.4213731306247355E-3</v>
      </c>
      <c r="AI114" s="48">
        <f>1+$AB$7*COS(AL114)</f>
        <v>0.66553780617829661</v>
      </c>
      <c r="AJ114" s="48">
        <f>SIN(AL114+RADIANS($AB$9))</f>
        <v>-0.30348317291434673</v>
      </c>
      <c r="AK114" s="48">
        <f>$AB$7*SIN(AL114)</f>
        <v>-2.8838617714311947E-2</v>
      </c>
      <c r="AL114" s="48">
        <f>2*ATAN(AM114)</f>
        <v>-3.0555815349731512</v>
      </c>
      <c r="AM114" s="48">
        <f>SQRT((1+$AB$7)/(1-$AB$7))*TAN(AN114/2)</f>
        <v>-23.238470731157658</v>
      </c>
      <c r="AN114" s="54">
        <f>$AU114+$AB$7*SIN(AO114)</f>
        <v>9.5466651895495023</v>
      </c>
      <c r="AO114" s="54">
        <f>$AU114+$AB$7*SIN(AP114)</f>
        <v>9.5467395211029125</v>
      </c>
      <c r="AP114" s="54">
        <f>$AU114+$AB$7*SIN(AQ114)</f>
        <v>9.5465164466467716</v>
      </c>
      <c r="AQ114" s="54">
        <f>$AU114+$AB$7*SIN(AR114)</f>
        <v>9.5471859278151374</v>
      </c>
      <c r="AR114" s="54">
        <f>$AU114+$AB$7*SIN(AS114)</f>
        <v>9.5451768749481136</v>
      </c>
      <c r="AS114" s="54">
        <f>$AU114+$AB$7*SIN(AT114)</f>
        <v>9.5512073618659237</v>
      </c>
      <c r="AT114" s="54">
        <f>$AU114+$AB$7*SIN(AU114)</f>
        <v>9.5331188901829798</v>
      </c>
      <c r="AU114" s="54">
        <f>RADIANS($AB$9)+$AB$18*(F114-AB$15)</f>
        <v>9.5875066469830141</v>
      </c>
    </row>
    <row r="115" spans="1:47" ht="12.95" customHeight="1" x14ac:dyDescent="0.2">
      <c r="A115" s="98" t="s">
        <v>1371</v>
      </c>
      <c r="B115" s="99" t="s">
        <v>1142</v>
      </c>
      <c r="C115" s="98">
        <v>36507.47</v>
      </c>
      <c r="D115" s="98" t="s">
        <v>1190</v>
      </c>
      <c r="E115" s="4">
        <f>+(C115-C$7)/C$8</f>
        <v>-4541.013735137798</v>
      </c>
      <c r="F115" s="48">
        <f>ROUND(2*E115,0)/2</f>
        <v>-4541</v>
      </c>
      <c r="G115" s="48">
        <f>+C115-(C$7+F115*C$8)</f>
        <v>-1.8774199998006225E-2</v>
      </c>
      <c r="J115" s="48">
        <f>G115</f>
        <v>-1.8774199998006225E-2</v>
      </c>
      <c r="Q115" s="100">
        <f>+C115-15018.5</f>
        <v>21488.97</v>
      </c>
      <c r="S115" s="53">
        <f>S$15</f>
        <v>1</v>
      </c>
      <c r="Z115" s="48">
        <f>F115</f>
        <v>-4541</v>
      </c>
      <c r="AA115" s="54">
        <f>AB$3+AB$4*Z115+AB$5*Z115^2+AH115</f>
        <v>-1.82213591970956E-2</v>
      </c>
      <c r="AB115" s="54">
        <f>IF(S115&lt;&gt;0,G115-AH115, -9999)</f>
        <v>-1.6402176779948326E-2</v>
      </c>
      <c r="AC115" s="54">
        <f>+G115-P115</f>
        <v>-1.8774199998006225E-2</v>
      </c>
      <c r="AD115" s="54">
        <f>IF(S115&lt;&gt;0,G115-AA115, -9999)</f>
        <v>-5.528408009106249E-4</v>
      </c>
      <c r="AE115" s="54">
        <f>+(G115-AA115)^2*S115</f>
        <v>3.0563295115150119E-7</v>
      </c>
      <c r="AF115" s="48">
        <f>IF(S115&lt;&gt;0,G115-P115, -9999)</f>
        <v>-1.8774199998006225E-2</v>
      </c>
      <c r="AG115" s="3"/>
      <c r="AH115" s="48">
        <f>$AB$6*($AB$11/AI115*AJ115+$AB$12)</f>
        <v>-2.3720232180578999E-3</v>
      </c>
      <c r="AI115" s="48">
        <f>1+$AB$7*COS(AL115)</f>
        <v>0.66566666813611175</v>
      </c>
      <c r="AJ115" s="48">
        <f>SIN(AL115+RADIANS($AB$9))</f>
        <v>-0.29932760253542334</v>
      </c>
      <c r="AK115" s="48">
        <f>$AB$7*SIN(AL115)</f>
        <v>-3.0296009184215121E-2</v>
      </c>
      <c r="AL115" s="48">
        <f>2*ATAN(AM115)</f>
        <v>-3.0512232846348026</v>
      </c>
      <c r="AM115" s="48">
        <f>SQRT((1+$AB$7)/(1-$AB$7))*TAN(AN115/2)</f>
        <v>-22.116329172238718</v>
      </c>
      <c r="AN115" s="54">
        <f>$AU115+$AB$7*SIN(AO115)</f>
        <v>9.5528330396875258</v>
      </c>
      <c r="AO115" s="54">
        <f>$AU115+$AB$7*SIN(AP115)</f>
        <v>9.5529107174265686</v>
      </c>
      <c r="AP115" s="54">
        <f>$AU115+$AB$7*SIN(AQ115)</f>
        <v>9.5526774202297382</v>
      </c>
      <c r="AQ115" s="54">
        <f>$AU115+$AB$7*SIN(AR115)</f>
        <v>9.5533781257672281</v>
      </c>
      <c r="AR115" s="54">
        <f>$AU115+$AB$7*SIN(AS115)</f>
        <v>9.5512737540702233</v>
      </c>
      <c r="AS115" s="54">
        <f>$AU115+$AB$7*SIN(AT115)</f>
        <v>9.5575953745673754</v>
      </c>
      <c r="AT115" s="54">
        <f>$AU115+$AB$7*SIN(AU115)</f>
        <v>9.5386199830569964</v>
      </c>
      <c r="AU115" s="54">
        <f>RADIANS($AB$9)+$AB$18*(F115-AB$15)</f>
        <v>9.5957300078893972</v>
      </c>
    </row>
    <row r="116" spans="1:47" ht="12.95" customHeight="1" x14ac:dyDescent="0.2">
      <c r="A116" s="98" t="s">
        <v>1371</v>
      </c>
      <c r="B116" s="99" t="s">
        <v>1142</v>
      </c>
      <c r="C116" s="98">
        <v>36540.267999999996</v>
      </c>
      <c r="D116" s="98" t="s">
        <v>1190</v>
      </c>
      <c r="E116" s="4">
        <f>+(C116-C$7)/C$8</f>
        <v>-4517.0188352428731</v>
      </c>
      <c r="F116" s="48">
        <f>ROUND(2*E116,0)/2</f>
        <v>-4517</v>
      </c>
      <c r="G116" s="48">
        <f>+C116-(C$7+F116*C$8)</f>
        <v>-2.574540000205161E-2</v>
      </c>
      <c r="J116" s="48">
        <f>G116</f>
        <v>-2.574540000205161E-2</v>
      </c>
      <c r="Q116" s="100">
        <f>+C116-15018.5</f>
        <v>21521.767999999996</v>
      </c>
      <c r="S116" s="53">
        <f>S$15</f>
        <v>1</v>
      </c>
      <c r="Z116" s="48">
        <f>F116</f>
        <v>-4517</v>
      </c>
      <c r="AA116" s="54">
        <f>AB$3+AB$4*Z116+AB$5*Z116^2+AH116</f>
        <v>-1.8139125796840041E-2</v>
      </c>
      <c r="AB116" s="54">
        <f>IF(S116&lt;&gt;0,G116-AH116, -9999)</f>
        <v>-2.3458208982600069E-2</v>
      </c>
      <c r="AC116" s="54">
        <f>+G116-P116</f>
        <v>-2.574540000205161E-2</v>
      </c>
      <c r="AD116" s="54">
        <f>IF(S116&lt;&gt;0,G116-AA116, -9999)</f>
        <v>-7.6062742052115696E-3</v>
      </c>
      <c r="AE116" s="54">
        <f>+(G116-AA116)^2*S116</f>
        <v>5.7855407284866898E-5</v>
      </c>
      <c r="AF116" s="48">
        <f>IF(S116&lt;&gt;0,G116-P116, -9999)</f>
        <v>-2.574540000205161E-2</v>
      </c>
      <c r="AG116" s="3"/>
      <c r="AH116" s="48">
        <f>$AB$6*($AB$11/AI116*AJ116+$AB$12)</f>
        <v>-2.2871910194515416E-3</v>
      </c>
      <c r="AI116" s="48">
        <f>1+$AB$7*COS(AL116)</f>
        <v>0.66590248181206313</v>
      </c>
      <c r="AJ116" s="48">
        <f>SIN(AL116+RADIANS($AB$9))</f>
        <v>-0.29218666422841649</v>
      </c>
      <c r="AK116" s="48">
        <f>$AB$7*SIN(AL116)</f>
        <v>-3.2794409712023791E-2</v>
      </c>
      <c r="AL116" s="48">
        <f>2*ATAN(AM116)</f>
        <v>-3.0437478998792997</v>
      </c>
      <c r="AM116" s="48">
        <f>SQRT((1+$AB$7)/(1-$AB$7))*TAN(AN116/2)</f>
        <v>-20.424234006009257</v>
      </c>
      <c r="AN116" s="54">
        <f>$AU116+$AB$7*SIN(AO116)</f>
        <v>9.563409416319498</v>
      </c>
      <c r="AO116" s="54">
        <f>$AU116+$AB$7*SIN(AP116)</f>
        <v>9.5634926928311774</v>
      </c>
      <c r="AP116" s="54">
        <f>$AU116+$AB$7*SIN(AQ116)</f>
        <v>9.5632422254073237</v>
      </c>
      <c r="AQ116" s="54">
        <f>$AU116+$AB$7*SIN(AR116)</f>
        <v>9.5639955726923684</v>
      </c>
      <c r="AR116" s="54">
        <f>$AU116+$AB$7*SIN(AS116)</f>
        <v>9.5617299190138905</v>
      </c>
      <c r="AS116" s="54">
        <f>$AU116+$AB$7*SIN(AT116)</f>
        <v>9.5685459417885905</v>
      </c>
      <c r="AT116" s="54">
        <f>$AU116+$AB$7*SIN(AU116)</f>
        <v>9.5480595148086298</v>
      </c>
      <c r="AU116" s="54">
        <f>RADIANS($AB$9)+$AB$18*(F116-AB$15)</f>
        <v>9.6098271980146244</v>
      </c>
    </row>
    <row r="117" spans="1:47" ht="12.95" customHeight="1" x14ac:dyDescent="0.2">
      <c r="A117" s="98" t="s">
        <v>1371</v>
      </c>
      <c r="B117" s="99" t="s">
        <v>1142</v>
      </c>
      <c r="C117" s="98">
        <v>36540.273999999998</v>
      </c>
      <c r="D117" s="98" t="s">
        <v>1190</v>
      </c>
      <c r="E117" s="4">
        <f>+(C117-C$7)/C$8</f>
        <v>-4517.0144456642583</v>
      </c>
      <c r="F117" s="48">
        <f>ROUND(2*E117,0)/2</f>
        <v>-4517</v>
      </c>
      <c r="G117" s="48">
        <f>+C117-(C$7+F117*C$8)</f>
        <v>-1.974540000082925E-2</v>
      </c>
      <c r="J117" s="48">
        <f>G117</f>
        <v>-1.974540000082925E-2</v>
      </c>
      <c r="Q117" s="100">
        <f>+C117-15018.5</f>
        <v>21521.773999999998</v>
      </c>
      <c r="S117" s="53">
        <f>S$15</f>
        <v>1</v>
      </c>
      <c r="Z117" s="48">
        <f>F117</f>
        <v>-4517</v>
      </c>
      <c r="AA117" s="54">
        <f>AB$3+AB$4*Z117+AB$5*Z117^2+AH117</f>
        <v>-1.8139125796840041E-2</v>
      </c>
      <c r="AB117" s="54">
        <f>IF(S117&lt;&gt;0,G117-AH117, -9999)</f>
        <v>-1.7458208981377708E-2</v>
      </c>
      <c r="AC117" s="54">
        <f>+G117-P117</f>
        <v>-1.974540000082925E-2</v>
      </c>
      <c r="AD117" s="54">
        <f>IF(S117&lt;&gt;0,G117-AA117, -9999)</f>
        <v>-1.6062742039892088E-3</v>
      </c>
      <c r="AE117" s="54">
        <f>+(G117-AA117)^2*S117</f>
        <v>2.5801168184011661E-6</v>
      </c>
      <c r="AF117" s="48">
        <f>IF(S117&lt;&gt;0,G117-P117, -9999)</f>
        <v>-1.974540000082925E-2</v>
      </c>
      <c r="AG117" s="3"/>
      <c r="AH117" s="48">
        <f>$AB$6*($AB$11/AI117*AJ117+$AB$12)</f>
        <v>-2.2871910194515416E-3</v>
      </c>
      <c r="AI117" s="48">
        <f>1+$AB$7*COS(AL117)</f>
        <v>0.66590248181206313</v>
      </c>
      <c r="AJ117" s="48">
        <f>SIN(AL117+RADIANS($AB$9))</f>
        <v>-0.29218666422841649</v>
      </c>
      <c r="AK117" s="48">
        <f>$AB$7*SIN(AL117)</f>
        <v>-3.2794409712023791E-2</v>
      </c>
      <c r="AL117" s="48">
        <f>2*ATAN(AM117)</f>
        <v>-3.0437478998792997</v>
      </c>
      <c r="AM117" s="48">
        <f>SQRT((1+$AB$7)/(1-$AB$7))*TAN(AN117/2)</f>
        <v>-20.424234006009257</v>
      </c>
      <c r="AN117" s="54">
        <f>$AU117+$AB$7*SIN(AO117)</f>
        <v>9.563409416319498</v>
      </c>
      <c r="AO117" s="54">
        <f>$AU117+$AB$7*SIN(AP117)</f>
        <v>9.5634926928311774</v>
      </c>
      <c r="AP117" s="54">
        <f>$AU117+$AB$7*SIN(AQ117)</f>
        <v>9.5632422254073237</v>
      </c>
      <c r="AQ117" s="54">
        <f>$AU117+$AB$7*SIN(AR117)</f>
        <v>9.5639955726923684</v>
      </c>
      <c r="AR117" s="54">
        <f>$AU117+$AB$7*SIN(AS117)</f>
        <v>9.5617299190138905</v>
      </c>
      <c r="AS117" s="54">
        <f>$AU117+$AB$7*SIN(AT117)</f>
        <v>9.5685459417885905</v>
      </c>
      <c r="AT117" s="54">
        <f>$AU117+$AB$7*SIN(AU117)</f>
        <v>9.5480595148086298</v>
      </c>
      <c r="AU117" s="54">
        <f>RADIANS($AB$9)+$AB$18*(F117-AB$15)</f>
        <v>9.6098271980146244</v>
      </c>
    </row>
    <row r="118" spans="1:47" ht="12.95" customHeight="1" x14ac:dyDescent="0.2">
      <c r="A118" s="98" t="s">
        <v>1285</v>
      </c>
      <c r="B118" s="99" t="s">
        <v>1142</v>
      </c>
      <c r="C118" s="98">
        <v>36596.315000000002</v>
      </c>
      <c r="D118" s="98" t="s">
        <v>1190</v>
      </c>
      <c r="E118" s="4">
        <f>+(C118-C$7)/C$8</f>
        <v>-4476.0150498165913</v>
      </c>
      <c r="F118" s="48">
        <f>ROUND(2*E118,0)/2</f>
        <v>-4476</v>
      </c>
      <c r="G118" s="48">
        <f>+C118-(C$7+F118*C$8)</f>
        <v>-2.0571199995174538E-2</v>
      </c>
      <c r="I118" s="48">
        <f>G118</f>
        <v>-2.0571199995174538E-2</v>
      </c>
      <c r="Q118" s="100">
        <f>+C118-15018.5</f>
        <v>21577.815000000002</v>
      </c>
      <c r="S118" s="53">
        <f>S$14</f>
        <v>0.1</v>
      </c>
      <c r="Z118" s="48">
        <f>F118</f>
        <v>-4476</v>
      </c>
      <c r="AA118" s="54">
        <f>AB$3+AB$4*Z118+AB$5*Z118^2+AH118</f>
        <v>-1.7996346481092908E-2</v>
      </c>
      <c r="AB118" s="54">
        <f>IF(S118&lt;&gt;0,G118-AH118, -9999)</f>
        <v>-1.8429592379261155E-2</v>
      </c>
      <c r="AC118" s="54">
        <f>+G118-P118</f>
        <v>-2.0571199995174538E-2</v>
      </c>
      <c r="AD118" s="54">
        <f>IF(S118&lt;&gt;0,G118-AA118, -9999)</f>
        <v>-2.5748535140816299E-3</v>
      </c>
      <c r="AE118" s="54">
        <f>+(G118-AA118)^2*S118</f>
        <v>6.6298706189785187E-7</v>
      </c>
      <c r="AF118" s="48">
        <f>IF(S118&lt;&gt;0,G118-P118, -9999)</f>
        <v>-2.0571199995174538E-2</v>
      </c>
      <c r="AG118" s="3"/>
      <c r="AH118" s="48">
        <f>$AB$6*($AB$11/AI118*AJ118+$AB$12)</f>
        <v>-2.141607615913383E-3</v>
      </c>
      <c r="AI118" s="48">
        <f>1+$AB$7*COS(AL118)</f>
        <v>0.66634899651659218</v>
      </c>
      <c r="AJ118" s="48">
        <f>SIN(AL118+RADIANS($AB$9))</f>
        <v>-0.27993746798546942</v>
      </c>
      <c r="AK118" s="48">
        <f>$AB$7*SIN(AL118)</f>
        <v>-3.7062553098968554E-2</v>
      </c>
      <c r="AL118" s="48">
        <f>2*ATAN(AM118)</f>
        <v>-3.0309643889498807</v>
      </c>
      <c r="AM118" s="48">
        <f>SQRT((1+$AB$7)/(1-$AB$7))*TAN(AN118/2)</f>
        <v>-18.060120724964694</v>
      </c>
      <c r="AN118" s="54">
        <f>$AU118+$AB$7*SIN(AO118)</f>
        <v>9.5814866919254289</v>
      </c>
      <c r="AO118" s="54">
        <f>$AU118+$AB$7*SIN(AP118)</f>
        <v>9.5815791020311689</v>
      </c>
      <c r="AP118" s="54">
        <f>$AU118+$AB$7*SIN(AQ118)</f>
        <v>9.5813004158821169</v>
      </c>
      <c r="AQ118" s="54">
        <f>$AU118+$AB$7*SIN(AR118)</f>
        <v>9.5821409021074455</v>
      </c>
      <c r="AR118" s="54">
        <f>$AU118+$AB$7*SIN(AS118)</f>
        <v>9.5796064279352944</v>
      </c>
      <c r="AS118" s="54">
        <f>$AU118+$AB$7*SIN(AT118)</f>
        <v>9.5872522151572479</v>
      </c>
      <c r="AT118" s="54">
        <f>$AU118+$AB$7*SIN(AU118)</f>
        <v>9.5642142823421263</v>
      </c>
      <c r="AU118" s="54">
        <f>RADIANS($AB$9)+$AB$18*(F118-AB$15)</f>
        <v>9.6339098978118898</v>
      </c>
    </row>
    <row r="119" spans="1:47" ht="12.95" customHeight="1" x14ac:dyDescent="0.2">
      <c r="A119" s="98" t="s">
        <v>1471</v>
      </c>
      <c r="B119" s="99" t="s">
        <v>1142</v>
      </c>
      <c r="C119" s="98">
        <v>36712.502999999997</v>
      </c>
      <c r="D119" s="98" t="s">
        <v>1190</v>
      </c>
      <c r="E119" s="4">
        <f>+(C119-C$7)/C$8</f>
        <v>-4391.0123231566804</v>
      </c>
      <c r="F119" s="48">
        <f>ROUND(2*E119,0)/2</f>
        <v>-4391</v>
      </c>
      <c r="G119" s="48">
        <f>+C119-(C$7+F119*C$8)</f>
        <v>-1.6844199999468401E-2</v>
      </c>
      <c r="I119" s="48">
        <f>G119</f>
        <v>-1.6844199999468401E-2</v>
      </c>
      <c r="Q119" s="100">
        <f>+C119-15018.5</f>
        <v>21694.002999999997</v>
      </c>
      <c r="S119" s="53">
        <f>S$14</f>
        <v>0.1</v>
      </c>
      <c r="Z119" s="48">
        <f>F119</f>
        <v>-4391</v>
      </c>
      <c r="AA119" s="54">
        <f>AB$3+AB$4*Z119+AB$5*Z119^2+AH119</f>
        <v>-1.7691240489626711E-2</v>
      </c>
      <c r="AB119" s="54">
        <f>IF(S119&lt;&gt;0,G119-AH119, -9999)</f>
        <v>-1.5006938938233769E-2</v>
      </c>
      <c r="AC119" s="54">
        <f>+G119-P119</f>
        <v>-1.6844199999468401E-2</v>
      </c>
      <c r="AD119" s="54">
        <f>IF(S119&lt;&gt;0,G119-AA119, -9999)</f>
        <v>8.4704049015831007E-4</v>
      </c>
      <c r="AE119" s="54">
        <f>+(G119-AA119)^2*S119</f>
        <v>7.1747759196763015E-8</v>
      </c>
      <c r="AF119" s="48">
        <f>IF(S119&lt;&gt;0,G119-P119, -9999)</f>
        <v>-1.6844199999468401E-2</v>
      </c>
      <c r="AG119" s="3"/>
      <c r="AH119" s="48">
        <f>$AB$6*($AB$11/AI119*AJ119+$AB$12)</f>
        <v>-1.8372610612346319E-3</v>
      </c>
      <c r="AI119" s="48">
        <f>1+$AB$7*COS(AL119)</f>
        <v>0.66745108757588456</v>
      </c>
      <c r="AJ119" s="48">
        <f>SIN(AL119+RADIANS($AB$9))</f>
        <v>-0.25434053123710265</v>
      </c>
      <c r="AK119" s="48">
        <f>$AB$7*SIN(AL119)</f>
        <v>-4.5911281982066614E-2</v>
      </c>
      <c r="AL119" s="48">
        <f>2*ATAN(AM119)</f>
        <v>-3.0044011656384404</v>
      </c>
      <c r="AM119" s="48">
        <f>SQRT((1+$AB$7)/(1-$AB$7))*TAN(AN119/2)</f>
        <v>-14.555291497730806</v>
      </c>
      <c r="AN119" s="54">
        <f>$AU119+$AB$7*SIN(AO119)</f>
        <v>9.6190072206949324</v>
      </c>
      <c r="AO119" s="54">
        <f>$AU119+$AB$7*SIN(AP119)</f>
        <v>9.6191166329390398</v>
      </c>
      <c r="AP119" s="54">
        <f>$AU119+$AB$7*SIN(AQ119)</f>
        <v>9.6187844712473058</v>
      </c>
      <c r="AQ119" s="54">
        <f>$AU119+$AB$7*SIN(AR119)</f>
        <v>9.6197929391580619</v>
      </c>
      <c r="AR119" s="54">
        <f>$AU119+$AB$7*SIN(AS119)</f>
        <v>9.6167317709018718</v>
      </c>
      <c r="AS119" s="54">
        <f>$AU119+$AB$7*SIN(AT119)</f>
        <v>9.6260295935294824</v>
      </c>
      <c r="AT119" s="54">
        <f>$AU119+$AB$7*SIN(AU119)</f>
        <v>9.5978398474702828</v>
      </c>
      <c r="AU119" s="54">
        <f>RADIANS($AB$9)+$AB$18*(F119-AB$15)</f>
        <v>9.6838374461720722</v>
      </c>
    </row>
    <row r="120" spans="1:47" ht="12.95" customHeight="1" x14ac:dyDescent="0.2">
      <c r="A120" s="98" t="s">
        <v>1471</v>
      </c>
      <c r="B120" s="99" t="s">
        <v>1142</v>
      </c>
      <c r="C120" s="98">
        <v>36712.512000000002</v>
      </c>
      <c r="D120" s="98" t="s">
        <v>1190</v>
      </c>
      <c r="E120" s="4">
        <f>+(C120-C$7)/C$8</f>
        <v>-4391.0057387887555</v>
      </c>
      <c r="F120" s="48">
        <f>ROUND(2*E120,0)/2</f>
        <v>-4391</v>
      </c>
      <c r="G120" s="48">
        <f>+C120-(C$7+F120*C$8)</f>
        <v>-7.8441999939968809E-3</v>
      </c>
      <c r="I120" s="48">
        <f>G120</f>
        <v>-7.8441999939968809E-3</v>
      </c>
      <c r="Q120" s="100">
        <f>+C120-15018.5</f>
        <v>21694.012000000002</v>
      </c>
      <c r="S120" s="53">
        <f>S$14</f>
        <v>0.1</v>
      </c>
      <c r="Z120" s="48">
        <f>F120</f>
        <v>-4391</v>
      </c>
      <c r="AA120" s="54">
        <f>AB$3+AB$4*Z120+AB$5*Z120^2+AH120</f>
        <v>-1.7691240489626711E-2</v>
      </c>
      <c r="AB120" s="54">
        <f>IF(S120&lt;&gt;0,G120-AH120, -9999)</f>
        <v>-6.0069389327622492E-3</v>
      </c>
      <c r="AC120" s="54">
        <f>+G120-P120</f>
        <v>-7.8441999939968809E-3</v>
      </c>
      <c r="AD120" s="54">
        <f>IF(S120&lt;&gt;0,G120-AA120, -9999)</f>
        <v>9.8470404956298302E-3</v>
      </c>
      <c r="AE120" s="54">
        <f>+(G120-AA120)^2*S120</f>
        <v>9.6964206522573777E-6</v>
      </c>
      <c r="AF120" s="48">
        <f>IF(S120&lt;&gt;0,G120-P120, -9999)</f>
        <v>-7.8441999939968809E-3</v>
      </c>
      <c r="AG120" s="3"/>
      <c r="AH120" s="48">
        <f>$AB$6*($AB$11/AI120*AJ120+$AB$12)</f>
        <v>-1.8372610612346319E-3</v>
      </c>
      <c r="AI120" s="48">
        <f>1+$AB$7*COS(AL120)</f>
        <v>0.66745108757588456</v>
      </c>
      <c r="AJ120" s="48">
        <f>SIN(AL120+RADIANS($AB$9))</f>
        <v>-0.25434053123710265</v>
      </c>
      <c r="AK120" s="48">
        <f>$AB$7*SIN(AL120)</f>
        <v>-4.5911281982066614E-2</v>
      </c>
      <c r="AL120" s="48">
        <f>2*ATAN(AM120)</f>
        <v>-3.0044011656384404</v>
      </c>
      <c r="AM120" s="48">
        <f>SQRT((1+$AB$7)/(1-$AB$7))*TAN(AN120/2)</f>
        <v>-14.555291497730806</v>
      </c>
      <c r="AN120" s="54">
        <f>$AU120+$AB$7*SIN(AO120)</f>
        <v>9.6190072206949324</v>
      </c>
      <c r="AO120" s="54">
        <f>$AU120+$AB$7*SIN(AP120)</f>
        <v>9.6191166329390398</v>
      </c>
      <c r="AP120" s="54">
        <f>$AU120+$AB$7*SIN(AQ120)</f>
        <v>9.6187844712473058</v>
      </c>
      <c r="AQ120" s="54">
        <f>$AU120+$AB$7*SIN(AR120)</f>
        <v>9.6197929391580619</v>
      </c>
      <c r="AR120" s="54">
        <f>$AU120+$AB$7*SIN(AS120)</f>
        <v>9.6167317709018718</v>
      </c>
      <c r="AS120" s="54">
        <f>$AU120+$AB$7*SIN(AT120)</f>
        <v>9.6260295935294824</v>
      </c>
      <c r="AT120" s="54">
        <f>$AU120+$AB$7*SIN(AU120)</f>
        <v>9.5978398474702828</v>
      </c>
      <c r="AU120" s="54">
        <f>RADIANS($AB$9)+$AB$18*(F120-AB$15)</f>
        <v>9.6838374461720722</v>
      </c>
    </row>
    <row r="121" spans="1:47" ht="12.95" customHeight="1" x14ac:dyDescent="0.2">
      <c r="A121" s="98" t="s">
        <v>1285</v>
      </c>
      <c r="B121" s="99" t="s">
        <v>1142</v>
      </c>
      <c r="C121" s="98">
        <v>36850.54</v>
      </c>
      <c r="D121" s="98" t="s">
        <v>1190</v>
      </c>
      <c r="E121" s="4">
        <f>+(C121-C$7)/C$8</f>
        <v>-4290.0249459752577</v>
      </c>
      <c r="F121" s="48">
        <f>ROUND(2*E121,0)/2</f>
        <v>-4290</v>
      </c>
      <c r="G121" s="48">
        <f>+C121-(C$7+F121*C$8)</f>
        <v>-3.409799999644747E-2</v>
      </c>
      <c r="I121" s="48">
        <f>G121</f>
        <v>-3.409799999644747E-2</v>
      </c>
      <c r="Q121" s="100">
        <f>+C121-15018.5</f>
        <v>21832.04</v>
      </c>
      <c r="S121" s="53">
        <f>S$14</f>
        <v>0.1</v>
      </c>
      <c r="Z121" s="48">
        <f>F121</f>
        <v>-4290</v>
      </c>
      <c r="AA121" s="54">
        <f>AB$3+AB$4*Z121+AB$5*Z121^2+AH121</f>
        <v>-1.731309395473898E-2</v>
      </c>
      <c r="AB121" s="54">
        <f>IF(S121&lt;&gt;0,G121-AH121, -9999)</f>
        <v>-3.2626454002633476E-2</v>
      </c>
      <c r="AC121" s="54">
        <f>+G121-P121</f>
        <v>-3.409799999644747E-2</v>
      </c>
      <c r="AD121" s="54">
        <f>IF(S121&lt;&gt;0,G121-AA121, -9999)</f>
        <v>-1.678490604170849E-2</v>
      </c>
      <c r="AE121" s="54">
        <f>+(G121-AA121)^2*S121</f>
        <v>2.8173307082898216E-5</v>
      </c>
      <c r="AF121" s="48">
        <f>IF(S121&lt;&gt;0,G121-P121, -9999)</f>
        <v>-3.409799999644747E-2</v>
      </c>
      <c r="AG121" s="3"/>
      <c r="AH121" s="48">
        <f>$AB$6*($AB$11/AI121*AJ121+$AB$12)</f>
        <v>-1.4715459938139917E-3</v>
      </c>
      <c r="AI121" s="48">
        <f>1+$AB$7*COS(AL121)</f>
        <v>0.66907287466604293</v>
      </c>
      <c r="AJ121" s="48">
        <f>SIN(AL121+RADIANS($AB$9))</f>
        <v>-0.22356778104981084</v>
      </c>
      <c r="AK121" s="48">
        <f>$AB$7*SIN(AL121)</f>
        <v>-5.642572716325741E-2</v>
      </c>
      <c r="AL121" s="48">
        <f>2*ATAN(AM121)</f>
        <v>-2.9727087924301783</v>
      </c>
      <c r="AM121" s="48">
        <f>SQRT((1+$AB$7)/(1-$AB$7))*TAN(AN121/2)</f>
        <v>-11.814297107143426</v>
      </c>
      <c r="AN121" s="54">
        <f>$AU121+$AB$7*SIN(AO121)</f>
        <v>9.663681991699109</v>
      </c>
      <c r="AO121" s="54">
        <f>$AU121+$AB$7*SIN(AP121)</f>
        <v>9.6638077716938096</v>
      </c>
      <c r="AP121" s="54">
        <f>$AU121+$AB$7*SIN(AQ121)</f>
        <v>9.6634221491098717</v>
      </c>
      <c r="AQ121" s="54">
        <f>$AU121+$AB$7*SIN(AR121)</f>
        <v>9.6646045249135923</v>
      </c>
      <c r="AR121" s="54">
        <f>$AU121+$AB$7*SIN(AS121)</f>
        <v>9.6609802608646405</v>
      </c>
      <c r="AS121" s="54">
        <f>$AU121+$AB$7*SIN(AT121)</f>
        <v>9.672099734461689</v>
      </c>
      <c r="AT121" s="54">
        <f>$AU121+$AB$7*SIN(AU121)</f>
        <v>9.638076850998857</v>
      </c>
      <c r="AU121" s="54">
        <f>RADIANS($AB$9)+$AB$18*(F121-AB$15)</f>
        <v>9.7431631212824072</v>
      </c>
    </row>
    <row r="122" spans="1:47" ht="12.95" customHeight="1" x14ac:dyDescent="0.2">
      <c r="A122" s="98" t="s">
        <v>1511</v>
      </c>
      <c r="B122" s="99" t="s">
        <v>1142</v>
      </c>
      <c r="C122" s="98">
        <v>36868.332000000002</v>
      </c>
      <c r="D122" s="98" t="s">
        <v>1190</v>
      </c>
      <c r="E122" s="4">
        <f>+(C122-C$7)/C$8</f>
        <v>-4277.0083821929966</v>
      </c>
      <c r="F122" s="48">
        <f>ROUND(2*E122,0)/2</f>
        <v>-4277</v>
      </c>
      <c r="G122" s="48">
        <f>+C122-(C$7+F122*C$8)</f>
        <v>-1.1457399996288586E-2</v>
      </c>
      <c r="J122" s="48">
        <f>G122</f>
        <v>-1.1457399996288586E-2</v>
      </c>
      <c r="Q122" s="100">
        <f>+C122-15018.5</f>
        <v>21849.832000000002</v>
      </c>
      <c r="S122" s="53">
        <f>S$15</f>
        <v>1</v>
      </c>
      <c r="Z122" s="48">
        <f>F122</f>
        <v>-4277</v>
      </c>
      <c r="AA122" s="54">
        <f>AB$3+AB$4*Z122+AB$5*Z122^2+AH122</f>
        <v>-1.7263214917121444E-2</v>
      </c>
      <c r="AB122" s="54">
        <f>IF(S122&lt;&gt;0,G122-AH122, -9999)</f>
        <v>-1.0033223438168213E-2</v>
      </c>
      <c r="AC122" s="54">
        <f>+G122-P122</f>
        <v>-1.1457399996288586E-2</v>
      </c>
      <c r="AD122" s="54">
        <f>IF(S122&lt;&gt;0,G122-AA122, -9999)</f>
        <v>5.8058149208328573E-3</v>
      </c>
      <c r="AE122" s="54">
        <f>+(G122-AA122)^2*S122</f>
        <v>3.3707486894965434E-5</v>
      </c>
      <c r="AF122" s="48">
        <f>IF(S122&lt;&gt;0,G122-P122, -9999)</f>
        <v>-1.1457399996288586E-2</v>
      </c>
      <c r="AG122" s="3"/>
      <c r="AH122" s="48">
        <f>$AB$6*($AB$11/AI122*AJ122+$AB$12)</f>
        <v>-1.4241765581203736E-3</v>
      </c>
      <c r="AI122" s="48">
        <f>1+$AB$7*COS(AL122)</f>
        <v>0.66930647828881606</v>
      </c>
      <c r="AJ122" s="48">
        <f>SIN(AL122+RADIANS($AB$9))</f>
        <v>-0.21957851545212198</v>
      </c>
      <c r="AK122" s="48">
        <f>$AB$7*SIN(AL122)</f>
        <v>-5.7779059060819288E-2</v>
      </c>
      <c r="AL122" s="48">
        <f>2*ATAN(AM122)</f>
        <v>-2.9686178378441364</v>
      </c>
      <c r="AM122" s="48">
        <f>SQRT((1+$AB$7)/(1-$AB$7))*TAN(AN122/2)</f>
        <v>-11.533533297402816</v>
      </c>
      <c r="AN122" s="54">
        <f>$AU122+$AB$7*SIN(AO122)</f>
        <v>9.6694405238566592</v>
      </c>
      <c r="AO122" s="54">
        <f>$AU122+$AB$7*SIN(AP122)</f>
        <v>9.669568083882945</v>
      </c>
      <c r="AP122" s="54">
        <f>$AU122+$AB$7*SIN(AQ122)</f>
        <v>9.6691764485016094</v>
      </c>
      <c r="AQ122" s="54">
        <f>$AU122+$AB$7*SIN(AR122)</f>
        <v>9.670378971109896</v>
      </c>
      <c r="AR122" s="54">
        <f>$AU122+$AB$7*SIN(AS122)</f>
        <v>9.666687750159463</v>
      </c>
      <c r="AS122" s="54">
        <f>$AU122+$AB$7*SIN(AT122)</f>
        <v>9.6780291179517359</v>
      </c>
      <c r="AT122" s="54">
        <f>$AU122+$AB$7*SIN(AU122)</f>
        <v>9.6432813263014676</v>
      </c>
      <c r="AU122" s="54">
        <f>RADIANS($AB$9)+$AB$18*(F122-AB$15)</f>
        <v>9.7507990992669047</v>
      </c>
    </row>
    <row r="123" spans="1:47" ht="12.95" customHeight="1" x14ac:dyDescent="0.2">
      <c r="A123" s="98" t="s">
        <v>1514</v>
      </c>
      <c r="B123" s="99" t="s">
        <v>1142</v>
      </c>
      <c r="C123" s="98">
        <v>36965.374000000003</v>
      </c>
      <c r="D123" s="98" t="s">
        <v>1190</v>
      </c>
      <c r="E123" s="4">
        <f>+(C123-C$7)/C$8</f>
        <v>-4206.0128008891479</v>
      </c>
      <c r="F123" s="48">
        <f>ROUND(2*E123,0)/2</f>
        <v>-4206</v>
      </c>
      <c r="G123" s="48">
        <f>+C123-(C$7+F123*C$8)</f>
        <v>-1.7497199994977564E-2</v>
      </c>
      <c r="I123" s="48">
        <f>G123</f>
        <v>-1.7497199994977564E-2</v>
      </c>
      <c r="Q123" s="100">
        <f>+C123-15018.5</f>
        <v>21946.874000000003</v>
      </c>
      <c r="S123" s="53">
        <f>S$14</f>
        <v>0.1</v>
      </c>
      <c r="Z123" s="48">
        <f>F123</f>
        <v>-4206</v>
      </c>
      <c r="AA123" s="54">
        <f>AB$3+AB$4*Z123+AB$5*Z123^2+AH123</f>
        <v>-1.6986035713562758E-2</v>
      </c>
      <c r="AB123" s="54">
        <f>IF(S123&lt;&gt;0,G123-AH123, -9999)</f>
        <v>-1.6332836211367475E-2</v>
      </c>
      <c r="AC123" s="54">
        <f>+G123-P123</f>
        <v>-1.7497199994977564E-2</v>
      </c>
      <c r="AD123" s="54">
        <f>IF(S123&lt;&gt;0,G123-AA123, -9999)</f>
        <v>-5.111642814148061E-4</v>
      </c>
      <c r="AE123" s="54">
        <f>+(G123-AA123)^2*S123</f>
        <v>2.6128892259431512E-8</v>
      </c>
      <c r="AF123" s="48">
        <f>IF(S123&lt;&gt;0,G123-P123, -9999)</f>
        <v>-1.7497199994977564E-2</v>
      </c>
      <c r="AG123" s="3"/>
      <c r="AH123" s="48">
        <f>$AB$6*($AB$11/AI123*AJ123+$AB$12)</f>
        <v>-1.1643637836100868E-3</v>
      </c>
      <c r="AI123" s="48">
        <f>1+$AB$7*COS(AL123)</f>
        <v>0.67068332527129682</v>
      </c>
      <c r="AJ123" s="48">
        <f>SIN(AL123+RADIANS($AB$9))</f>
        <v>-0.1976757932626689</v>
      </c>
      <c r="AK123" s="48">
        <f>$AB$7*SIN(AL123)</f>
        <v>-6.5170182701358173E-2</v>
      </c>
      <c r="AL123" s="48">
        <f>2*ATAN(AM123)</f>
        <v>-2.9462217756652342</v>
      </c>
      <c r="AM123" s="48">
        <f>SQRT((1+$AB$7)/(1-$AB$7))*TAN(AN123/2)</f>
        <v>-10.204357683567212</v>
      </c>
      <c r="AN123" s="54">
        <f>$AU123+$AB$7*SIN(AO123)</f>
        <v>9.7009285420651832</v>
      </c>
      <c r="AO123" s="54">
        <f>$AU123+$AB$7*SIN(AP123)</f>
        <v>9.7010644475672674</v>
      </c>
      <c r="AP123" s="54">
        <f>$AU123+$AB$7*SIN(AQ123)</f>
        <v>9.7006436756616967</v>
      </c>
      <c r="AQ123" s="54">
        <f>$AU123+$AB$7*SIN(AR123)</f>
        <v>9.7019465747254436</v>
      </c>
      <c r="AR123" s="54">
        <f>$AU123+$AB$7*SIN(AS123)</f>
        <v>9.6979137691663002</v>
      </c>
      <c r="AS123" s="54">
        <f>$AU123+$AB$7*SIN(AT123)</f>
        <v>9.710411450761157</v>
      </c>
      <c r="AT123" s="54">
        <f>$AU123+$AB$7*SIN(AU123)</f>
        <v>9.6718200892046475</v>
      </c>
      <c r="AU123" s="54">
        <f>RADIANS($AB$9)+$AB$18*(F123-AB$15)</f>
        <v>9.7925032867207058</v>
      </c>
    </row>
    <row r="124" spans="1:47" ht="12.95" customHeight="1" x14ac:dyDescent="0.2">
      <c r="A124" s="98" t="s">
        <v>1517</v>
      </c>
      <c r="B124" s="99" t="s">
        <v>1142</v>
      </c>
      <c r="C124" s="98">
        <v>37133.502</v>
      </c>
      <c r="D124" s="98" t="s">
        <v>1190</v>
      </c>
      <c r="E124" s="4">
        <f>+(C124-C$7)/C$8</f>
        <v>-4083.0109553639818</v>
      </c>
      <c r="F124" s="48">
        <f>ROUND(2*E124,0)/2</f>
        <v>-4083</v>
      </c>
      <c r="G124" s="48">
        <f>+C124-(C$7+F124*C$8)</f>
        <v>-1.497459999518469E-2</v>
      </c>
      <c r="J124" s="48">
        <f>G124</f>
        <v>-1.497459999518469E-2</v>
      </c>
      <c r="Q124" s="100">
        <f>+C124-15018.5</f>
        <v>22115.002</v>
      </c>
      <c r="S124" s="53">
        <f>S$15</f>
        <v>1</v>
      </c>
      <c r="Z124" s="48">
        <f>F124</f>
        <v>-4083</v>
      </c>
      <c r="AA124" s="54">
        <f>AB$3+AB$4*Z124+AB$5*Z124^2+AH124</f>
        <v>-1.6487219096855323E-2</v>
      </c>
      <c r="AB124" s="54">
        <f>IF(S124&lt;&gt;0,G124-AH124, -9999)</f>
        <v>-1.4264323075731351E-2</v>
      </c>
      <c r="AC124" s="54">
        <f>+G124-P124</f>
        <v>-1.497459999518469E-2</v>
      </c>
      <c r="AD124" s="54">
        <f>IF(S124&lt;&gt;0,G124-AA124, -9999)</f>
        <v>1.5126191016706335E-3</v>
      </c>
      <c r="AE124" s="54">
        <f>+(G124-AA124)^2*S124</f>
        <v>2.2880165467388741E-6</v>
      </c>
      <c r="AF124" s="48">
        <f>IF(S124&lt;&gt;0,G124-P124, -9999)</f>
        <v>-1.497459999518469E-2</v>
      </c>
      <c r="AG124" s="3"/>
      <c r="AH124" s="48">
        <f>$AB$6*($AB$11/AI124*AJ124+$AB$12)</f>
        <v>-7.1027691945333912E-4</v>
      </c>
      <c r="AI124" s="48">
        <f>1+$AB$7*COS(AL124)</f>
        <v>0.67347773103198816</v>
      </c>
      <c r="AJ124" s="48">
        <f>SIN(AL124+RADIANS($AB$9))</f>
        <v>-0.1592667621384477</v>
      </c>
      <c r="AK124" s="48">
        <f>$AB$7*SIN(AL124)</f>
        <v>-7.7973282832520349E-2</v>
      </c>
      <c r="AL124" s="48">
        <f>2*ATAN(AM124)</f>
        <v>-2.9071833067942108</v>
      </c>
      <c r="AM124" s="48">
        <f>SQRT((1+$AB$7)/(1-$AB$7))*TAN(AN124/2)</f>
        <v>-8.4929789380523193</v>
      </c>
      <c r="AN124" s="54">
        <f>$AU124+$AB$7*SIN(AO124)</f>
        <v>9.7556471539887291</v>
      </c>
      <c r="AO124" s="54">
        <f>$AU124+$AB$7*SIN(AP124)</f>
        <v>9.7557918895374272</v>
      </c>
      <c r="AP124" s="54">
        <f>$AU124+$AB$7*SIN(AQ124)</f>
        <v>9.7553360350248877</v>
      </c>
      <c r="AQ124" s="54">
        <f>$AU124+$AB$7*SIN(AR124)</f>
        <v>9.7567720219450038</v>
      </c>
      <c r="AR124" s="54">
        <f>$AU124+$AB$7*SIN(AS124)</f>
        <v>9.7522509106495381</v>
      </c>
      <c r="AS124" s="54">
        <f>$AU124+$AB$7*SIN(AT124)</f>
        <v>9.7665093698028986</v>
      </c>
      <c r="AT124" s="54">
        <f>$AU124+$AB$7*SIN(AU124)</f>
        <v>9.7217702247803892</v>
      </c>
      <c r="AU124" s="54">
        <f>RADIANS($AB$9)+$AB$18*(F124-AB$15)</f>
        <v>9.8647513861124985</v>
      </c>
    </row>
    <row r="125" spans="1:47" ht="12.95" customHeight="1" x14ac:dyDescent="0.2">
      <c r="A125" s="98" t="s">
        <v>1517</v>
      </c>
      <c r="B125" s="99" t="s">
        <v>1142</v>
      </c>
      <c r="C125" s="98">
        <v>37148.536</v>
      </c>
      <c r="D125" s="98" t="s">
        <v>1190</v>
      </c>
      <c r="E125" s="4">
        <f>+(C125-C$7)/C$8</f>
        <v>-4072.0121345511166</v>
      </c>
      <c r="F125" s="48">
        <f>ROUND(2*E125,0)/2</f>
        <v>-4072</v>
      </c>
      <c r="G125" s="48">
        <f>+C125-(C$7+F125*C$8)</f>
        <v>-1.6586399993684608E-2</v>
      </c>
      <c r="J125" s="48">
        <f>G125</f>
        <v>-1.6586399993684608E-2</v>
      </c>
      <c r="Q125" s="100">
        <f>+C125-15018.5</f>
        <v>22130.036</v>
      </c>
      <c r="S125" s="53">
        <f>S$15</f>
        <v>1</v>
      </c>
      <c r="Z125" s="48">
        <f>F125</f>
        <v>-4072</v>
      </c>
      <c r="AA125" s="54">
        <f>AB$3+AB$4*Z125+AB$5*Z125^2+AH125</f>
        <v>-1.6441484698414843E-2</v>
      </c>
      <c r="AB125" s="54">
        <f>IF(S125&lt;&gt;0,G125-AH125, -9999)</f>
        <v>-1.5916952648493719E-2</v>
      </c>
      <c r="AC125" s="54">
        <f>+G125-P125</f>
        <v>-1.6586399993684608E-2</v>
      </c>
      <c r="AD125" s="54">
        <f>IF(S125&lt;&gt;0,G125-AA125, -9999)</f>
        <v>-1.449152952697659E-4</v>
      </c>
      <c r="AE125" s="54">
        <f>+(G125-AA125)^2*S125</f>
        <v>2.1000442803123436E-8</v>
      </c>
      <c r="AF125" s="48">
        <f>IF(S125&lt;&gt;0,G125-P125, -9999)</f>
        <v>-1.6586399993684608E-2</v>
      </c>
      <c r="AG125" s="3"/>
      <c r="AH125" s="48">
        <f>$AB$6*($AB$11/AI125*AJ125+$AB$12)</f>
        <v>-6.6944734519089051E-4</v>
      </c>
      <c r="AI125" s="48">
        <f>1+$AB$7*COS(AL125)</f>
        <v>0.67375324795128866</v>
      </c>
      <c r="AJ125" s="48">
        <f>SIN(AL125+RADIANS($AB$9))</f>
        <v>-0.15580284020813961</v>
      </c>
      <c r="AK125" s="48">
        <f>$AB$7*SIN(AL125)</f>
        <v>-7.9118150543131052E-2</v>
      </c>
      <c r="AL125" s="48">
        <f>2*ATAN(AM125)</f>
        <v>-2.903675583541828</v>
      </c>
      <c r="AM125" s="48">
        <f>SQRT((1+$AB$7)/(1-$AB$7))*TAN(AN125/2)</f>
        <v>-8.3666001715653131</v>
      </c>
      <c r="AN125" s="54">
        <f>$AU125+$AB$7*SIN(AO125)</f>
        <v>9.7605522729570851</v>
      </c>
      <c r="AO125" s="54">
        <f>$AU125+$AB$7*SIN(AP125)</f>
        <v>9.7606974498159627</v>
      </c>
      <c r="AP125" s="54">
        <f>$AU125+$AB$7*SIN(AQ125)</f>
        <v>9.7602394284554599</v>
      </c>
      <c r="AQ125" s="54">
        <f>$AU125+$AB$7*SIN(AR125)</f>
        <v>9.7616846983567704</v>
      </c>
      <c r="AR125" s="54">
        <f>$AU125+$AB$7*SIN(AS125)</f>
        <v>9.7571266711802362</v>
      </c>
      <c r="AS125" s="54">
        <f>$AU125+$AB$7*SIN(AT125)</f>
        <v>9.7715264964959268</v>
      </c>
      <c r="AT125" s="54">
        <f>$AU125+$AB$7*SIN(AU125)</f>
        <v>9.7262719594423963</v>
      </c>
      <c r="AU125" s="54">
        <f>RADIANS($AB$9)+$AB$18*(F125-AB$15)</f>
        <v>9.8712125982532282</v>
      </c>
    </row>
    <row r="126" spans="1:47" ht="12.95" customHeight="1" x14ac:dyDescent="0.2">
      <c r="A126" s="98" t="s">
        <v>1517</v>
      </c>
      <c r="B126" s="99" t="s">
        <v>1142</v>
      </c>
      <c r="C126" s="98">
        <v>37163.572</v>
      </c>
      <c r="D126" s="98" t="s">
        <v>1190</v>
      </c>
      <c r="E126" s="4">
        <f>+(C126-C$7)/C$8</f>
        <v>-4061.0118505453802</v>
      </c>
      <c r="F126" s="48">
        <f>ROUND(2*E126,0)/2</f>
        <v>-4061</v>
      </c>
      <c r="G126" s="48">
        <f>+C126-(C$7+F126*C$8)</f>
        <v>-1.6198199999053031E-2</v>
      </c>
      <c r="J126" s="48">
        <f>G126</f>
        <v>-1.6198199999053031E-2</v>
      </c>
      <c r="Q126" s="100">
        <f>+C126-15018.5</f>
        <v>22145.072</v>
      </c>
      <c r="S126" s="53">
        <f>S$15</f>
        <v>1</v>
      </c>
      <c r="Z126" s="48">
        <f>F126</f>
        <v>-4061</v>
      </c>
      <c r="AA126" s="54">
        <f>AB$3+AB$4*Z126+AB$5*Z126^2+AH126</f>
        <v>-1.6395568714504937E-2</v>
      </c>
      <c r="AB126" s="54">
        <f>IF(S126&lt;&gt;0,G126-AH126, -9999)</f>
        <v>-1.556961529678122E-2</v>
      </c>
      <c r="AC126" s="54">
        <f>+G126-P126</f>
        <v>-1.6198199999053031E-2</v>
      </c>
      <c r="AD126" s="54">
        <f>IF(S126&lt;&gt;0,G126-AA126, -9999)</f>
        <v>1.973687154519059E-4</v>
      </c>
      <c r="AE126" s="54">
        <f>+(G126-AA126)^2*S126</f>
        <v>3.8954409839135398E-8</v>
      </c>
      <c r="AF126" s="48">
        <f>IF(S126&lt;&gt;0,G126-P126, -9999)</f>
        <v>-1.6198199999053031E-2</v>
      </c>
      <c r="AG126" s="3"/>
      <c r="AH126" s="48">
        <f>$AB$6*($AB$11/AI126*AJ126+$AB$12)</f>
        <v>-6.2858470227181141E-4</v>
      </c>
      <c r="AI126" s="48">
        <f>1+$AB$7*COS(AL126)</f>
        <v>0.6740330120249447</v>
      </c>
      <c r="AJ126" s="48">
        <f>SIN(AL126+RADIANS($AB$9))</f>
        <v>-0.15233413243450056</v>
      </c>
      <c r="AK126" s="48">
        <f>$AB$7*SIN(AL126)</f>
        <v>-8.0262990962018388E-2</v>
      </c>
      <c r="AL126" s="48">
        <f>2*ATAN(AM126)</f>
        <v>-2.9001649575833897</v>
      </c>
      <c r="AM126" s="48">
        <f>SQRT((1+$AB$7)/(1-$AB$7))*TAN(AN126/2)</f>
        <v>-8.2437766136518302</v>
      </c>
      <c r="AN126" s="54">
        <f>$AU126+$AB$7*SIN(AO126)</f>
        <v>9.7654594284493381</v>
      </c>
      <c r="AO126" s="54">
        <f>$AU126+$AB$7*SIN(AP126)</f>
        <v>9.765604990094845</v>
      </c>
      <c r="AP126" s="54">
        <f>$AU126+$AB$7*SIN(AQ126)</f>
        <v>9.7651449617210737</v>
      </c>
      <c r="AQ126" s="54">
        <f>$AU126+$AB$7*SIN(AR126)</f>
        <v>9.7665990771425228</v>
      </c>
      <c r="AR126" s="54">
        <f>$AU126+$AB$7*SIN(AS126)</f>
        <v>9.7620052771845902</v>
      </c>
      <c r="AS126" s="54">
        <f>$AU126+$AB$7*SIN(AT126)</f>
        <v>9.7765437064552856</v>
      </c>
      <c r="AT126" s="54">
        <f>$AU126+$AB$7*SIN(AU126)</f>
        <v>9.730779744958225</v>
      </c>
      <c r="AU126" s="54">
        <f>RADIANS($AB$9)+$AB$18*(F126-AB$15)</f>
        <v>9.8776738103939579</v>
      </c>
    </row>
    <row r="127" spans="1:47" ht="12.95" customHeight="1" x14ac:dyDescent="0.2">
      <c r="A127" s="98" t="s">
        <v>1517</v>
      </c>
      <c r="B127" s="99" t="s">
        <v>1142</v>
      </c>
      <c r="C127" s="98">
        <v>37174.508000000002</v>
      </c>
      <c r="D127" s="98" t="s">
        <v>1190</v>
      </c>
      <c r="E127" s="4">
        <f>+(C127-C$7)/C$8</f>
        <v>-4053.011111925618</v>
      </c>
      <c r="F127" s="48">
        <f>ROUND(2*E127,0)/2</f>
        <v>-4053</v>
      </c>
      <c r="G127" s="48">
        <f>+C127-(C$7+F127*C$8)</f>
        <v>-1.5188599994871765E-2</v>
      </c>
      <c r="J127" s="48">
        <f>G127</f>
        <v>-1.5188599994871765E-2</v>
      </c>
      <c r="Q127" s="100">
        <f>+C127-15018.5</f>
        <v>22156.008000000002</v>
      </c>
      <c r="S127" s="53">
        <f>S$15</f>
        <v>1</v>
      </c>
      <c r="Z127" s="48">
        <f>F127</f>
        <v>-4053</v>
      </c>
      <c r="AA127" s="54">
        <f>AB$3+AB$4*Z127+AB$5*Z127^2+AH127</f>
        <v>-1.6362061621892264E-2</v>
      </c>
      <c r="AB127" s="54">
        <f>IF(S127&lt;&gt;0,G127-AH127, -9999)</f>
        <v>-1.4589753944841015E-2</v>
      </c>
      <c r="AC127" s="54">
        <f>+G127-P127</f>
        <v>-1.5188599994871765E-2</v>
      </c>
      <c r="AD127" s="54">
        <f>IF(S127&lt;&gt;0,G127-AA127, -9999)</f>
        <v>1.1734616270204987E-3</v>
      </c>
      <c r="AE127" s="54">
        <f>+(G127-AA127)^2*S127</f>
        <v>1.3770121900895958E-6</v>
      </c>
      <c r="AF127" s="48">
        <f>IF(S127&lt;&gt;0,G127-P127, -9999)</f>
        <v>-1.5188599994871765E-2</v>
      </c>
      <c r="AG127" s="3"/>
      <c r="AH127" s="48">
        <f>$AB$6*($AB$11/AI127*AJ127+$AB$12)</f>
        <v>-5.9884605003075004E-4</v>
      </c>
      <c r="AI127" s="48">
        <f>1+$AB$7*COS(AL127)</f>
        <v>0.67423915026951975</v>
      </c>
      <c r="AJ127" s="48">
        <f>SIN(AL127+RADIANS($AB$9))</f>
        <v>-0.14980842595248764</v>
      </c>
      <c r="AK127" s="48">
        <f>$AB$7*SIN(AL127)</f>
        <v>-8.1095584038678101E-2</v>
      </c>
      <c r="AL127" s="48">
        <f>2*ATAN(AM127)</f>
        <v>-2.897609925941202</v>
      </c>
      <c r="AM127" s="48">
        <f>SQRT((1+$AB$7)/(1-$AB$7))*TAN(AN127/2)</f>
        <v>-8.156597395912188</v>
      </c>
      <c r="AN127" s="54">
        <f>$AU127+$AB$7*SIN(AO127)</f>
        <v>9.7690295655573998</v>
      </c>
      <c r="AO127" s="54">
        <f>$AU127+$AB$7*SIN(AP127)</f>
        <v>9.7691753717005003</v>
      </c>
      <c r="AP127" s="54">
        <f>$AU127+$AB$7*SIN(AQ127)</f>
        <v>9.7687139839687767</v>
      </c>
      <c r="AQ127" s="54">
        <f>$AU127+$AB$7*SIN(AR127)</f>
        <v>9.7701742571341903</v>
      </c>
      <c r="AR127" s="54">
        <f>$AU127+$AB$7*SIN(AS127)</f>
        <v>9.7655551622909655</v>
      </c>
      <c r="AS127" s="54">
        <f>$AU127+$AB$7*SIN(AT127)</f>
        <v>9.7801926452696275</v>
      </c>
      <c r="AT127" s="54">
        <f>$AU127+$AB$7*SIN(AU127)</f>
        <v>9.7340619815354472</v>
      </c>
      <c r="AU127" s="54">
        <f>RADIANS($AB$9)+$AB$18*(F127-AB$15)</f>
        <v>9.8823728737690342</v>
      </c>
    </row>
    <row r="128" spans="1:47" ht="12.95" customHeight="1" x14ac:dyDescent="0.2">
      <c r="A128" s="98" t="s">
        <v>1517</v>
      </c>
      <c r="B128" s="99" t="s">
        <v>1142</v>
      </c>
      <c r="C128" s="98">
        <v>37185.440000000002</v>
      </c>
      <c r="D128" s="98" t="s">
        <v>1190</v>
      </c>
      <c r="E128" s="4">
        <f>+(C128-C$7)/C$8</f>
        <v>-4045.0132996915986</v>
      </c>
      <c r="F128" s="48">
        <f>ROUND(2*E128,0)/2</f>
        <v>-4045</v>
      </c>
      <c r="G128" s="48">
        <f>+C128-(C$7+F128*C$8)</f>
        <v>-1.8178999991505407E-2</v>
      </c>
      <c r="J128" s="48">
        <f>G128</f>
        <v>-1.8178999991505407E-2</v>
      </c>
      <c r="Q128" s="100">
        <f>+C128-15018.5</f>
        <v>22166.940000000002</v>
      </c>
      <c r="S128" s="53">
        <f>S$15</f>
        <v>1</v>
      </c>
      <c r="Z128" s="48">
        <f>F128</f>
        <v>-4045</v>
      </c>
      <c r="AA128" s="54">
        <f>AB$3+AB$4*Z128+AB$5*Z128^2+AH128</f>
        <v>-1.6328459131050362E-2</v>
      </c>
      <c r="AB128" s="54">
        <f>IF(S128&lt;&gt;0,G128-AH128, -9999)</f>
        <v>-1.760990943759768E-2</v>
      </c>
      <c r="AC128" s="54">
        <f>+G128-P128</f>
        <v>-1.8178999991505407E-2</v>
      </c>
      <c r="AD128" s="54">
        <f>IF(S128&lt;&gt;0,G128-AA128, -9999)</f>
        <v>-1.8505408604550452E-3</v>
      </c>
      <c r="AE128" s="54">
        <f>+(G128-AA128)^2*S128</f>
        <v>3.4245014762136991E-6</v>
      </c>
      <c r="AF128" s="48">
        <f>IF(S128&lt;&gt;0,G128-P128, -9999)</f>
        <v>-1.8178999991505407E-2</v>
      </c>
      <c r="AG128" s="3"/>
      <c r="AH128" s="48">
        <f>$AB$6*($AB$11/AI128*AJ128+$AB$12)</f>
        <v>-5.6909055390772629E-4</v>
      </c>
      <c r="AI128" s="48">
        <f>1+$AB$7*COS(AL128)</f>
        <v>0.67444754433083998</v>
      </c>
      <c r="AJ128" s="48">
        <f>SIN(AL128+RADIANS($AB$9))</f>
        <v>-0.14728018181259361</v>
      </c>
      <c r="AK128" s="48">
        <f>$AB$7*SIN(AL128)</f>
        <v>-8.1928161064914212E-2</v>
      </c>
      <c r="AL128" s="48">
        <f>2*ATAN(AM128)</f>
        <v>-2.8950533174216475</v>
      </c>
      <c r="AM128" s="48">
        <f>SQRT((1+$AB$7)/(1-$AB$7))*TAN(AN128/2)</f>
        <v>-8.0711641385995065</v>
      </c>
      <c r="AN128" s="54">
        <f>$AU128+$AB$7*SIN(AO128)</f>
        <v>9.772600808037291</v>
      </c>
      <c r="AO128" s="54">
        <f>$AU128+$AB$7*SIN(AP128)</f>
        <v>9.7727468290419495</v>
      </c>
      <c r="AP128" s="54">
        <f>$AU128+$AB$7*SIN(AQ128)</f>
        <v>9.7722841662955968</v>
      </c>
      <c r="AQ128" s="54">
        <f>$AU128+$AB$7*SIN(AR128)</f>
        <v>9.7737503649433286</v>
      </c>
      <c r="AR128" s="54">
        <f>$AU128+$AB$7*SIN(AS128)</f>
        <v>9.7691065856101975</v>
      </c>
      <c r="AS128" s="54">
        <f>$AU128+$AB$7*SIN(AT128)</f>
        <v>9.783841638760661</v>
      </c>
      <c r="AT128" s="54">
        <f>$AU128+$AB$7*SIN(AU128)</f>
        <v>9.7373474929886132</v>
      </c>
      <c r="AU128" s="54">
        <f>RADIANS($AB$9)+$AB$18*(F128-AB$15)</f>
        <v>9.8870719371441105</v>
      </c>
    </row>
    <row r="129" spans="1:47" ht="12.95" customHeight="1" x14ac:dyDescent="0.2">
      <c r="A129" s="98" t="s">
        <v>1517</v>
      </c>
      <c r="B129" s="99" t="s">
        <v>1142</v>
      </c>
      <c r="C129" s="98">
        <v>37196.375</v>
      </c>
      <c r="D129" s="98" t="s">
        <v>1190</v>
      </c>
      <c r="E129" s="4">
        <f>+(C129-C$7)/C$8</f>
        <v>-4037.0132926682745</v>
      </c>
      <c r="F129" s="48">
        <f>ROUND(2*E129,0)/2</f>
        <v>-4037</v>
      </c>
      <c r="G129" s="48">
        <f>+C129-(C$7+F129*C$8)</f>
        <v>-1.8169399998441804E-2</v>
      </c>
      <c r="J129" s="48">
        <f>G129</f>
        <v>-1.8169399998441804E-2</v>
      </c>
      <c r="Q129" s="100">
        <f>+C129-15018.5</f>
        <v>22177.875</v>
      </c>
      <c r="S129" s="53">
        <f>S$15</f>
        <v>1</v>
      </c>
      <c r="Z129" s="48">
        <f>F129</f>
        <v>-4037</v>
      </c>
      <c r="AA129" s="54">
        <f>AB$3+AB$4*Z129+AB$5*Z129^2+AH129</f>
        <v>-1.6294761515318477E-2</v>
      </c>
      <c r="AB129" s="54">
        <f>IF(S129&lt;&gt;0,G129-AH129, -9999)</f>
        <v>-1.7630081511199828E-2</v>
      </c>
      <c r="AC129" s="54">
        <f>+G129-P129</f>
        <v>-1.8169399998441804E-2</v>
      </c>
      <c r="AD129" s="54">
        <f>IF(S129&lt;&gt;0,G129-AA129, -9999)</f>
        <v>-1.8746384831233275E-3</v>
      </c>
      <c r="AE129" s="54">
        <f>+(G129-AA129)^2*S129</f>
        <v>3.5142694424069302E-6</v>
      </c>
      <c r="AF129" s="48">
        <f>IF(S129&lt;&gt;0,G129-P129, -9999)</f>
        <v>-1.8169399998441804E-2</v>
      </c>
      <c r="AG129" s="3"/>
      <c r="AH129" s="48">
        <f>$AB$6*($AB$11/AI129*AJ129+$AB$12)</f>
        <v>-5.3931848724197745E-4</v>
      </c>
      <c r="AI129" s="48">
        <f>1+$AB$7*COS(AL129)</f>
        <v>0.67465819823994932</v>
      </c>
      <c r="AJ129" s="48">
        <f>SIN(AL129+RADIANS($AB$9))</f>
        <v>-0.14474939735321221</v>
      </c>
      <c r="AK129" s="48">
        <f>$AB$7*SIN(AL129)</f>
        <v>-8.2760721330971551E-2</v>
      </c>
      <c r="AL129" s="48">
        <f>2*ATAN(AM129)</f>
        <v>-2.8924951144493405</v>
      </c>
      <c r="AM129" s="48">
        <f>SQRT((1+$AB$7)/(1-$AB$7))*TAN(AN129/2)</f>
        <v>-7.9874241184513162</v>
      </c>
      <c r="AN129" s="54">
        <f>$AU129+$AB$7*SIN(AO129)</f>
        <v>9.7761731677953954</v>
      </c>
      <c r="AO129" s="54">
        <f>$AU129+$AB$7*SIN(AP129)</f>
        <v>9.7763193741512637</v>
      </c>
      <c r="AP129" s="54">
        <f>$AU129+$AB$7*SIN(AQ129)</f>
        <v>9.775855520610758</v>
      </c>
      <c r="AQ129" s="54">
        <f>$AU129+$AB$7*SIN(AR129)</f>
        <v>9.7773274122011262</v>
      </c>
      <c r="AR129" s="54">
        <f>$AU129+$AB$7*SIN(AS129)</f>
        <v>9.7726595610214062</v>
      </c>
      <c r="AS129" s="54">
        <f>$AU129+$AB$7*SIN(AT129)</f>
        <v>9.7874906916187694</v>
      </c>
      <c r="AT129" s="54">
        <f>$AU129+$AB$7*SIN(AU129)</f>
        <v>9.7406363105305829</v>
      </c>
      <c r="AU129" s="54">
        <f>RADIANS($AB$9)+$AB$18*(F129-AB$15)</f>
        <v>9.8917710005191868</v>
      </c>
    </row>
    <row r="130" spans="1:47" ht="12.95" customHeight="1" x14ac:dyDescent="0.2">
      <c r="A130" s="98" t="s">
        <v>1517</v>
      </c>
      <c r="B130" s="99" t="s">
        <v>1142</v>
      </c>
      <c r="C130" s="98">
        <v>37211.413</v>
      </c>
      <c r="D130" s="98" t="s">
        <v>1190</v>
      </c>
      <c r="E130" s="4">
        <f>+(C130-C$7)/C$8</f>
        <v>-4026.0115454696665</v>
      </c>
      <c r="F130" s="48">
        <f>ROUND(2*E130,0)/2</f>
        <v>-4026</v>
      </c>
      <c r="G130" s="48">
        <f>+C130-(C$7+F130*C$8)</f>
        <v>-1.5781199996126816E-2</v>
      </c>
      <c r="J130" s="48">
        <f>G130</f>
        <v>-1.5781199996126816E-2</v>
      </c>
      <c r="Q130" s="100">
        <f>+C130-15018.5</f>
        <v>22192.913</v>
      </c>
      <c r="S130" s="53">
        <f>S$15</f>
        <v>1</v>
      </c>
      <c r="Z130" s="48">
        <f>F130</f>
        <v>-4026</v>
      </c>
      <c r="AA130" s="54">
        <f>AB$3+AB$4*Z130+AB$5*Z130^2+AH130</f>
        <v>-1.6248272475781849E-2</v>
      </c>
      <c r="AB130" s="54">
        <f>IF(S130&lt;&gt;0,G130-AH130, -9999)</f>
        <v>-1.5282844653935378E-2</v>
      </c>
      <c r="AC130" s="54">
        <f>+G130-P130</f>
        <v>-1.5781199996126816E-2</v>
      </c>
      <c r="AD130" s="54">
        <f>IF(S130&lt;&gt;0,G130-AA130, -9999)</f>
        <v>4.6707247965503337E-4</v>
      </c>
      <c r="AE130" s="54">
        <f>+(G130-AA130)^2*S130</f>
        <v>2.1815670125110155E-7</v>
      </c>
      <c r="AF130" s="48">
        <f>IF(S130&lt;&gt;0,G130-P130, -9999)</f>
        <v>-1.5781199996126816E-2</v>
      </c>
      <c r="AG130" s="3"/>
      <c r="AH130" s="48">
        <f>$AB$6*($AB$11/AI130*AJ130+$AB$12)</f>
        <v>-4.9835534219143678E-4</v>
      </c>
      <c r="AI130" s="48">
        <f>1+$AB$7*COS(AL130)</f>
        <v>0.67495154476924157</v>
      </c>
      <c r="AJ130" s="48">
        <f>SIN(AL130+RADIANS($AB$9))</f>
        <v>-0.14126541595932809</v>
      </c>
      <c r="AK130" s="48">
        <f>$AB$7*SIN(AL130)</f>
        <v>-8.3905462991372082E-2</v>
      </c>
      <c r="AL130" s="48">
        <f>2*ATAN(AM130)</f>
        <v>-2.8889749495452657</v>
      </c>
      <c r="AM130" s="48">
        <f>SQRT((1+$AB$7)/(1-$AB$7))*TAN(AN130/2)</f>
        <v>-7.8749536863658349</v>
      </c>
      <c r="AN130" s="54">
        <f>$AU130+$AB$7*SIN(AO130)</f>
        <v>9.7810870086776411</v>
      </c>
      <c r="AO130" s="54">
        <f>$AU130+$AB$7*SIN(AP130)</f>
        <v>9.7812334219557862</v>
      </c>
      <c r="AP130" s="54">
        <f>$AU130+$AB$7*SIN(AQ130)</f>
        <v>9.7807680683177267</v>
      </c>
      <c r="AQ130" s="54">
        <f>$AU130+$AB$7*SIN(AR130)</f>
        <v>9.7822474076066435</v>
      </c>
      <c r="AR130" s="54">
        <f>$AU130+$AB$7*SIN(AS130)</f>
        <v>9.7775474618799407</v>
      </c>
      <c r="AS130" s="54">
        <f>$AU130+$AB$7*SIN(AT130)</f>
        <v>9.7925082451020078</v>
      </c>
      <c r="AT130" s="54">
        <f>$AU130+$AB$7*SIN(AU130)</f>
        <v>9.7451638900624857</v>
      </c>
      <c r="AU130" s="54">
        <f>RADIANS($AB$9)+$AB$18*(F130-AB$15)</f>
        <v>9.8982322126599165</v>
      </c>
    </row>
    <row r="131" spans="1:47" ht="12.95" customHeight="1" x14ac:dyDescent="0.2">
      <c r="A131" s="98" t="s">
        <v>1517</v>
      </c>
      <c r="B131" s="99" t="s">
        <v>1142</v>
      </c>
      <c r="C131" s="98">
        <v>37226.447999999997</v>
      </c>
      <c r="D131" s="98" t="s">
        <v>1190</v>
      </c>
      <c r="E131" s="4">
        <f>+(C131-C$7)/C$8</f>
        <v>-4015.0119930603687</v>
      </c>
      <c r="F131" s="48">
        <f>ROUND(2*E131,0)/2</f>
        <v>-4015</v>
      </c>
      <c r="G131" s="48">
        <f>+C131-(C$7+F131*C$8)</f>
        <v>-1.6392999998060986E-2</v>
      </c>
      <c r="J131" s="48">
        <f>G131</f>
        <v>-1.6392999998060986E-2</v>
      </c>
      <c r="Q131" s="100">
        <f>+C131-15018.5</f>
        <v>22207.947999999997</v>
      </c>
      <c r="S131" s="53">
        <f>S$15</f>
        <v>1</v>
      </c>
      <c r="Z131" s="48">
        <f>F131</f>
        <v>-4015</v>
      </c>
      <c r="AA131" s="54">
        <f>AB$3+AB$4*Z131+AB$5*Z131^2+AH131</f>
        <v>-1.6201604822365739E-2</v>
      </c>
      <c r="AB131" s="54">
        <f>IF(S131&lt;&gt;0,G131-AH131, -9999)</f>
        <v>-1.5935637897986778E-2</v>
      </c>
      <c r="AC131" s="54">
        <f>+G131-P131</f>
        <v>-1.6392999998060986E-2</v>
      </c>
      <c r="AD131" s="54">
        <f>IF(S131&lt;&gt;0,G131-AA131, -9999)</f>
        <v>-1.91395175695247E-4</v>
      </c>
      <c r="AE131" s="54">
        <f>+(G131-AA131)^2*S131</f>
        <v>3.663211327941447E-8</v>
      </c>
      <c r="AF131" s="48">
        <f>IF(S131&lt;&gt;0,G131-P131, -9999)</f>
        <v>-1.6392999998060986E-2</v>
      </c>
      <c r="AG131" s="3"/>
      <c r="AH131" s="48">
        <f>$AB$6*($AB$11/AI131*AJ131+$AB$12)</f>
        <v>-4.5736210007420712E-4</v>
      </c>
      <c r="AI131" s="48">
        <f>1+$AB$7*COS(AL131)</f>
        <v>0.67524918227695707</v>
      </c>
      <c r="AJ131" s="48">
        <f>SIN(AL131+RADIANS($AB$9))</f>
        <v>-0.13777661979469172</v>
      </c>
      <c r="AK131" s="48">
        <f>$AB$7*SIN(AL131)</f>
        <v>-8.5050169640711645E-2</v>
      </c>
      <c r="AL131" s="48">
        <f>2*ATAN(AM131)</f>
        <v>-2.8854516908626309</v>
      </c>
      <c r="AM131" s="48">
        <f>SQRT((1+$AB$7)/(1-$AB$7))*TAN(AN131/2)</f>
        <v>-7.7654636125061662</v>
      </c>
      <c r="AN131" s="54">
        <f>$AU131+$AB$7*SIN(AO131)</f>
        <v>9.7860030155233968</v>
      </c>
      <c r="AO131" s="54">
        <f>$AU131+$AB$7*SIN(AP131)</f>
        <v>9.7861495805653913</v>
      </c>
      <c r="AP131" s="54">
        <f>$AU131+$AB$7*SIN(AQ131)</f>
        <v>9.7856828853304467</v>
      </c>
      <c r="AQ131" s="54">
        <f>$AU131+$AB$7*SIN(AR131)</f>
        <v>9.78716923183452</v>
      </c>
      <c r="AR131" s="54">
        <f>$AU131+$AB$7*SIN(AS131)</f>
        <v>9.7824383590914561</v>
      </c>
      <c r="AS131" s="54">
        <f>$AU131+$AB$7*SIN(AT131)</f>
        <v>9.7975259328597062</v>
      </c>
      <c r="AT131" s="54">
        <f>$AU131+$AB$7*SIN(AU131)</f>
        <v>9.7496978597555746</v>
      </c>
      <c r="AU131" s="54">
        <f>RADIANS($AB$9)+$AB$18*(F131-AB$15)</f>
        <v>9.9046934248006444</v>
      </c>
    </row>
    <row r="132" spans="1:47" ht="12.95" customHeight="1" x14ac:dyDescent="0.2">
      <c r="A132" s="98" t="s">
        <v>1535</v>
      </c>
      <c r="B132" s="99" t="s">
        <v>1142</v>
      </c>
      <c r="C132" s="98">
        <v>37319.392999999996</v>
      </c>
      <c r="D132" s="98" t="s">
        <v>1190</v>
      </c>
      <c r="E132" s="4">
        <f>+(C132-C$7)/C$8</f>
        <v>-3947.0137623531887</v>
      </c>
      <c r="F132" s="48">
        <f>ROUND(2*E132,0)/2</f>
        <v>-3947</v>
      </c>
      <c r="G132" s="48">
        <f>+C132-(C$7+F132*C$8)</f>
        <v>-1.8811399997503031E-2</v>
      </c>
      <c r="I132" s="48">
        <f>G132</f>
        <v>-1.8811399997503031E-2</v>
      </c>
      <c r="Q132" s="100">
        <f>+C132-15018.5</f>
        <v>22300.892999999996</v>
      </c>
      <c r="S132" s="53">
        <f>S$14</f>
        <v>0.1</v>
      </c>
      <c r="Z132" s="48">
        <f>F132</f>
        <v>-3947</v>
      </c>
      <c r="AA132" s="54">
        <f>AB$3+AB$4*Z132+AB$5*Z132^2+AH132</f>
        <v>-1.5909192434445326E-2</v>
      </c>
      <c r="AB132" s="54">
        <f>IF(S132&lt;&gt;0,G132-AH132, -9999)</f>
        <v>-1.8608075278649001E-2</v>
      </c>
      <c r="AC132" s="54">
        <f>+G132-P132</f>
        <v>-1.8811399997503031E-2</v>
      </c>
      <c r="AD132" s="54">
        <f>IF(S132&lt;&gt;0,G132-AA132, -9999)</f>
        <v>-2.902207563057705E-3</v>
      </c>
      <c r="AE132" s="54">
        <f>+(G132-AA132)^2*S132</f>
        <v>8.4228087390693442E-7</v>
      </c>
      <c r="AF132" s="48">
        <f>IF(S132&lt;&gt;0,G132-P132, -9999)</f>
        <v>-1.8811399997503031E-2</v>
      </c>
      <c r="AG132" s="3"/>
      <c r="AH132" s="48">
        <f>$AB$6*($AB$11/AI132*AJ132+$AB$12)</f>
        <v>-2.033247188540282E-4</v>
      </c>
      <c r="AI132" s="48">
        <f>1+$AB$7*COS(AL132)</f>
        <v>0.67718504904129295</v>
      </c>
      <c r="AJ132" s="48">
        <f>SIN(AL132+RADIANS($AB$9))</f>
        <v>-0.11610221514534043</v>
      </c>
      <c r="AK132" s="48">
        <f>$AB$7*SIN(AL132)</f>
        <v>-9.2125633811803206E-2</v>
      </c>
      <c r="AL132" s="48">
        <f>2*ATAN(AM132)</f>
        <v>-2.8636000644478212</v>
      </c>
      <c r="AM132" s="48">
        <f>SQRT((1+$AB$7)/(1-$AB$7))*TAN(AN132/2)</f>
        <v>-7.1480445080391535</v>
      </c>
      <c r="AN132" s="54">
        <f>$AU132+$AB$7*SIN(AO132)</f>
        <v>9.8164428471831542</v>
      </c>
      <c r="AO132" s="54">
        <f>$AU132+$AB$7*SIN(AP132)</f>
        <v>9.8165891532512877</v>
      </c>
      <c r="AP132" s="54">
        <f>$AU132+$AB$7*SIN(AQ132)</f>
        <v>9.8161176445297453</v>
      </c>
      <c r="AQ132" s="54">
        <f>$AU132+$AB$7*SIN(AR132)</f>
        <v>9.8176375312706057</v>
      </c>
      <c r="AR132" s="54">
        <f>$AU132+$AB$7*SIN(AS132)</f>
        <v>9.8127416520160207</v>
      </c>
      <c r="AS132" s="54">
        <f>$AU132+$AB$7*SIN(AT132)</f>
        <v>9.8285481931548144</v>
      </c>
      <c r="AT132" s="54">
        <f>$AU132+$AB$7*SIN(AU132)</f>
        <v>9.7778727365831042</v>
      </c>
      <c r="AU132" s="54">
        <f>RADIANS($AB$9)+$AB$18*(F132-AB$15)</f>
        <v>9.9446354634887921</v>
      </c>
    </row>
    <row r="133" spans="1:47" ht="12.95" customHeight="1" x14ac:dyDescent="0.2">
      <c r="A133" s="98" t="s">
        <v>1535</v>
      </c>
      <c r="B133" s="99" t="s">
        <v>1142</v>
      </c>
      <c r="C133" s="98">
        <v>37319.392999999996</v>
      </c>
      <c r="D133" s="98" t="s">
        <v>1190</v>
      </c>
      <c r="E133" s="4">
        <f>+(C133-C$7)/C$8</f>
        <v>-3947.0137623531887</v>
      </c>
      <c r="F133" s="48">
        <f>ROUND(2*E133,0)/2</f>
        <v>-3947</v>
      </c>
      <c r="G133" s="48">
        <f>+C133-(C$7+F133*C$8)</f>
        <v>-1.8811399997503031E-2</v>
      </c>
      <c r="I133" s="48">
        <f>G133</f>
        <v>-1.8811399997503031E-2</v>
      </c>
      <c r="Q133" s="100">
        <f>+C133-15018.5</f>
        <v>22300.892999999996</v>
      </c>
      <c r="S133" s="53">
        <f>S$14</f>
        <v>0.1</v>
      </c>
      <c r="Z133" s="48">
        <f>F133</f>
        <v>-3947</v>
      </c>
      <c r="AA133" s="54">
        <f>AB$3+AB$4*Z133+AB$5*Z133^2+AH133</f>
        <v>-1.5909192434445326E-2</v>
      </c>
      <c r="AB133" s="54">
        <f>IF(S133&lt;&gt;0,G133-AH133, -9999)</f>
        <v>-1.8608075278649001E-2</v>
      </c>
      <c r="AC133" s="54">
        <f>+G133-P133</f>
        <v>-1.8811399997503031E-2</v>
      </c>
      <c r="AD133" s="54">
        <f>IF(S133&lt;&gt;0,G133-AA133, -9999)</f>
        <v>-2.902207563057705E-3</v>
      </c>
      <c r="AE133" s="54">
        <f>+(G133-AA133)^2*S133</f>
        <v>8.4228087390693442E-7</v>
      </c>
      <c r="AF133" s="48">
        <f>IF(S133&lt;&gt;0,G133-P133, -9999)</f>
        <v>-1.8811399997503031E-2</v>
      </c>
      <c r="AG133" s="3"/>
      <c r="AH133" s="48">
        <f>$AB$6*($AB$11/AI133*AJ133+$AB$12)</f>
        <v>-2.033247188540282E-4</v>
      </c>
      <c r="AI133" s="48">
        <f>1+$AB$7*COS(AL133)</f>
        <v>0.67718504904129295</v>
      </c>
      <c r="AJ133" s="48">
        <f>SIN(AL133+RADIANS($AB$9))</f>
        <v>-0.11610221514534043</v>
      </c>
      <c r="AK133" s="48">
        <f>$AB$7*SIN(AL133)</f>
        <v>-9.2125633811803206E-2</v>
      </c>
      <c r="AL133" s="48">
        <f>2*ATAN(AM133)</f>
        <v>-2.8636000644478212</v>
      </c>
      <c r="AM133" s="48">
        <f>SQRT((1+$AB$7)/(1-$AB$7))*TAN(AN133/2)</f>
        <v>-7.1480445080391535</v>
      </c>
      <c r="AN133" s="54">
        <f>$AU133+$AB$7*SIN(AO133)</f>
        <v>9.8164428471831542</v>
      </c>
      <c r="AO133" s="54">
        <f>$AU133+$AB$7*SIN(AP133)</f>
        <v>9.8165891532512877</v>
      </c>
      <c r="AP133" s="54">
        <f>$AU133+$AB$7*SIN(AQ133)</f>
        <v>9.8161176445297453</v>
      </c>
      <c r="AQ133" s="54">
        <f>$AU133+$AB$7*SIN(AR133)</f>
        <v>9.8176375312706057</v>
      </c>
      <c r="AR133" s="54">
        <f>$AU133+$AB$7*SIN(AS133)</f>
        <v>9.8127416520160207</v>
      </c>
      <c r="AS133" s="54">
        <f>$AU133+$AB$7*SIN(AT133)</f>
        <v>9.8285481931548144</v>
      </c>
      <c r="AT133" s="54">
        <f>$AU133+$AB$7*SIN(AU133)</f>
        <v>9.7778727365831042</v>
      </c>
      <c r="AU133" s="54">
        <f>RADIANS($AB$9)+$AB$18*(F133-AB$15)</f>
        <v>9.9446354634887921</v>
      </c>
    </row>
    <row r="134" spans="1:47" ht="12.95" customHeight="1" x14ac:dyDescent="0.2">
      <c r="A134" s="98" t="s">
        <v>1517</v>
      </c>
      <c r="B134" s="99" t="s">
        <v>1142</v>
      </c>
      <c r="C134" s="98">
        <v>37509.396000000001</v>
      </c>
      <c r="D134" s="98" t="s">
        <v>1190</v>
      </c>
      <c r="E134" s="4">
        <f>+(C134-C$7)/C$8</f>
        <v>-3808.0082447991877</v>
      </c>
      <c r="F134" s="48">
        <f>ROUND(2*E134,0)/2</f>
        <v>-3808</v>
      </c>
      <c r="G134" s="48">
        <f>+C134-(C$7+F134*C$8)</f>
        <v>-1.1269599992374424E-2</v>
      </c>
      <c r="J134" s="48">
        <f>G134</f>
        <v>-1.1269599992374424E-2</v>
      </c>
      <c r="Q134" s="100">
        <f>+C134-15018.5</f>
        <v>22490.896000000001</v>
      </c>
      <c r="S134" s="53">
        <f>S$15</f>
        <v>1</v>
      </c>
      <c r="Z134" s="48">
        <f>F134</f>
        <v>-3808</v>
      </c>
      <c r="AA134" s="54">
        <f>AB$3+AB$4*Z134+AB$5*Z134^2+AH134</f>
        <v>-1.5291036644326666E-2</v>
      </c>
      <c r="AB134" s="54">
        <f>IF(S134&lt;&gt;0,G134-AH134, -9999)</f>
        <v>-1.1588329877160431E-2</v>
      </c>
      <c r="AC134" s="54">
        <f>+G134-P134</f>
        <v>-1.1269599992374424E-2</v>
      </c>
      <c r="AD134" s="54">
        <f>IF(S134&lt;&gt;0,G134-AA134, -9999)</f>
        <v>4.021436651952242E-3</v>
      </c>
      <c r="AE134" s="54">
        <f>+(G134-AA134)^2*S134</f>
        <v>1.6171952745664858E-5</v>
      </c>
      <c r="AF134" s="48">
        <f>IF(S134&lt;&gt;0,G134-P134, -9999)</f>
        <v>-1.1269599992374424E-2</v>
      </c>
      <c r="AG134" s="3"/>
      <c r="AH134" s="48">
        <f>$AB$6*($AB$11/AI134*AJ134+$AB$12)</f>
        <v>3.1872988478600717E-4</v>
      </c>
      <c r="AI134" s="48">
        <f>1+$AB$7*COS(AL134)</f>
        <v>0.68166540120628327</v>
      </c>
      <c r="AJ134" s="48">
        <f>SIN(AL134+RADIANS($AB$9))</f>
        <v>-7.1217016212523174E-2</v>
      </c>
      <c r="AK134" s="48">
        <f>$AB$7*SIN(AL134)</f>
        <v>-0.10658193176398274</v>
      </c>
      <c r="AL134" s="48">
        <f>2*ATAN(AM134)</f>
        <v>-2.818512771160973</v>
      </c>
      <c r="AM134" s="48">
        <f>SQRT((1+$AB$7)/(1-$AB$7))*TAN(AN134/2)</f>
        <v>-6.1364789306072138</v>
      </c>
      <c r="AN134" s="54">
        <f>$AU134+$AB$7*SIN(AO134)</f>
        <v>9.8789579371517444</v>
      </c>
      <c r="AO134" s="54">
        <f>$AU134+$AB$7*SIN(AP134)</f>
        <v>9.8790977743796748</v>
      </c>
      <c r="AP134" s="54">
        <f>$AU134+$AB$7*SIN(AQ134)</f>
        <v>9.8786342514137644</v>
      </c>
      <c r="AQ134" s="54">
        <f>$AU134+$AB$7*SIN(AR134)</f>
        <v>9.8801711088668558</v>
      </c>
      <c r="AR134" s="54">
        <f>$AU134+$AB$7*SIN(AS134)</f>
        <v>9.8750799112757122</v>
      </c>
      <c r="AS134" s="54">
        <f>$AU134+$AB$7*SIN(AT134)</f>
        <v>9.8919948214872786</v>
      </c>
      <c r="AT134" s="54">
        <f>$AU134+$AB$7*SIN(AU134)</f>
        <v>9.83631299546024</v>
      </c>
      <c r="AU134" s="54">
        <f>RADIANS($AB$9)+$AB$18*(F134-AB$15)</f>
        <v>10.026281689630737</v>
      </c>
    </row>
    <row r="135" spans="1:47" ht="12.95" customHeight="1" x14ac:dyDescent="0.2">
      <c r="A135" s="98" t="s">
        <v>1541</v>
      </c>
      <c r="B135" s="99" t="s">
        <v>1142</v>
      </c>
      <c r="C135" s="98">
        <v>37513.478000000003</v>
      </c>
      <c r="D135" s="98" t="s">
        <v>1190</v>
      </c>
      <c r="E135" s="4">
        <f>+(C135-C$7)/C$8</f>
        <v>-3805.0218681490519</v>
      </c>
      <c r="F135" s="48">
        <f>ROUND(2*E135,0)/2</f>
        <v>-3805</v>
      </c>
      <c r="G135" s="48">
        <f>+C135-(C$7+F135*C$8)</f>
        <v>-2.989099999103928E-2</v>
      </c>
      <c r="I135" s="48">
        <f>G135</f>
        <v>-2.989099999103928E-2</v>
      </c>
      <c r="Q135" s="100">
        <f>+C135-15018.5</f>
        <v>22494.978000000003</v>
      </c>
      <c r="S135" s="53">
        <f>S$14</f>
        <v>0.1</v>
      </c>
      <c r="Z135" s="48">
        <f>F135</f>
        <v>-3805</v>
      </c>
      <c r="AA135" s="54">
        <f>AB$3+AB$4*Z135+AB$5*Z135^2+AH135</f>
        <v>-1.5277400973031541E-2</v>
      </c>
      <c r="AB135" s="54">
        <f>IF(S135&lt;&gt;0,G135-AH135, -9999)</f>
        <v>-3.0221029982106545E-2</v>
      </c>
      <c r="AC135" s="54">
        <f>+G135-P135</f>
        <v>-2.989099999103928E-2</v>
      </c>
      <c r="AD135" s="54">
        <f>IF(S135&lt;&gt;0,G135-AA135, -9999)</f>
        <v>-1.4613599018007739E-2</v>
      </c>
      <c r="AE135" s="54">
        <f>+(G135-AA135)^2*S135</f>
        <v>2.1355727625911676E-5</v>
      </c>
      <c r="AF135" s="48">
        <f>IF(S135&lt;&gt;0,G135-P135, -9999)</f>
        <v>-2.989099999103928E-2</v>
      </c>
      <c r="AG135" s="3"/>
      <c r="AH135" s="48">
        <f>$AB$6*($AB$11/AI135*AJ135+$AB$12)</f>
        <v>3.3002999106726712E-4</v>
      </c>
      <c r="AI135" s="48">
        <f>1+$AB$7*COS(AL135)</f>
        <v>0.68176999001302963</v>
      </c>
      <c r="AJ135" s="48">
        <f>SIN(AL135+RADIANS($AB$9))</f>
        <v>-7.023960430661276E-2</v>
      </c>
      <c r="AK135" s="48">
        <f>$AB$7*SIN(AL135)</f>
        <v>-0.10689380576718016</v>
      </c>
      <c r="AL135" s="48">
        <f>2*ATAN(AM135)</f>
        <v>-2.817532905255951</v>
      </c>
      <c r="AM135" s="48">
        <f>SQRT((1+$AB$7)/(1-$AB$7))*TAN(AN135/2)</f>
        <v>-6.1175966666454737</v>
      </c>
      <c r="AN135" s="54">
        <f>$AU135+$AB$7*SIN(AO135)</f>
        <v>9.8803118732359341</v>
      </c>
      <c r="AO135" s="54">
        <f>$AU135+$AB$7*SIN(AP135)</f>
        <v>9.8804514911386434</v>
      </c>
      <c r="AP135" s="54">
        <f>$AU135+$AB$7*SIN(AQ135)</f>
        <v>9.8799883887062716</v>
      </c>
      <c r="AQ135" s="54">
        <f>$AU135+$AB$7*SIN(AR135)</f>
        <v>9.8815248700461762</v>
      </c>
      <c r="AR135" s="54">
        <f>$AU135+$AB$7*SIN(AS135)</f>
        <v>9.8764315613963856</v>
      </c>
      <c r="AS135" s="54">
        <f>$AU135+$AB$7*SIN(AT135)</f>
        <v>9.8933648829124543</v>
      </c>
      <c r="AT135" s="54">
        <f>$AU135+$AB$7*SIN(AU135)</f>
        <v>9.8375877075820775</v>
      </c>
      <c r="AU135" s="54">
        <f>RADIANS($AB$9)+$AB$18*(F135-AB$15)</f>
        <v>10.028043838396391</v>
      </c>
    </row>
    <row r="136" spans="1:47" ht="12.95" customHeight="1" x14ac:dyDescent="0.2">
      <c r="A136" s="98" t="s">
        <v>1541</v>
      </c>
      <c r="B136" s="99" t="s">
        <v>1142</v>
      </c>
      <c r="C136" s="98">
        <v>37513.483</v>
      </c>
      <c r="D136" s="98" t="s">
        <v>1190</v>
      </c>
      <c r="E136" s="4">
        <f>+(C136-C$7)/C$8</f>
        <v>-3805.0182101668756</v>
      </c>
      <c r="F136" s="48">
        <f>ROUND(2*E136,0)/2</f>
        <v>-3805</v>
      </c>
      <c r="G136" s="48">
        <f>+C136-(C$7+F136*C$8)</f>
        <v>-2.4890999993658625E-2</v>
      </c>
      <c r="I136" s="48">
        <f>G136</f>
        <v>-2.4890999993658625E-2</v>
      </c>
      <c r="Q136" s="100">
        <f>+C136-15018.5</f>
        <v>22494.983</v>
      </c>
      <c r="S136" s="53">
        <f>S$14</f>
        <v>0.1</v>
      </c>
      <c r="Z136" s="48">
        <f>F136</f>
        <v>-3805</v>
      </c>
      <c r="AA136" s="54">
        <f>AB$3+AB$4*Z136+AB$5*Z136^2+AH136</f>
        <v>-1.5277400973031541E-2</v>
      </c>
      <c r="AB136" s="54">
        <f>IF(S136&lt;&gt;0,G136-AH136, -9999)</f>
        <v>-2.522102998472589E-2</v>
      </c>
      <c r="AC136" s="54">
        <f>+G136-P136</f>
        <v>-2.4890999993658625E-2</v>
      </c>
      <c r="AD136" s="54">
        <f>IF(S136&lt;&gt;0,G136-AA136, -9999)</f>
        <v>-9.6135990206270838E-3</v>
      </c>
      <c r="AE136" s="54">
        <f>+(G136-AA136)^2*S136</f>
        <v>9.2421286129402024E-6</v>
      </c>
      <c r="AF136" s="48">
        <f>IF(S136&lt;&gt;0,G136-P136, -9999)</f>
        <v>-2.4890999993658625E-2</v>
      </c>
      <c r="AG136" s="3"/>
      <c r="AH136" s="48">
        <f>$AB$6*($AB$11/AI136*AJ136+$AB$12)</f>
        <v>3.3002999106726712E-4</v>
      </c>
      <c r="AI136" s="48">
        <f>1+$AB$7*COS(AL136)</f>
        <v>0.68176999001302963</v>
      </c>
      <c r="AJ136" s="48">
        <f>SIN(AL136+RADIANS($AB$9))</f>
        <v>-7.023960430661276E-2</v>
      </c>
      <c r="AK136" s="48">
        <f>$AB$7*SIN(AL136)</f>
        <v>-0.10689380576718016</v>
      </c>
      <c r="AL136" s="48">
        <f>2*ATAN(AM136)</f>
        <v>-2.817532905255951</v>
      </c>
      <c r="AM136" s="48">
        <f>SQRT((1+$AB$7)/(1-$AB$7))*TAN(AN136/2)</f>
        <v>-6.1175966666454737</v>
      </c>
      <c r="AN136" s="54">
        <f>$AU136+$AB$7*SIN(AO136)</f>
        <v>9.8803118732359341</v>
      </c>
      <c r="AO136" s="54">
        <f>$AU136+$AB$7*SIN(AP136)</f>
        <v>9.8804514911386434</v>
      </c>
      <c r="AP136" s="54">
        <f>$AU136+$AB$7*SIN(AQ136)</f>
        <v>9.8799883887062716</v>
      </c>
      <c r="AQ136" s="54">
        <f>$AU136+$AB$7*SIN(AR136)</f>
        <v>9.8815248700461762</v>
      </c>
      <c r="AR136" s="54">
        <f>$AU136+$AB$7*SIN(AS136)</f>
        <v>9.8764315613963856</v>
      </c>
      <c r="AS136" s="54">
        <f>$AU136+$AB$7*SIN(AT136)</f>
        <v>9.8933648829124543</v>
      </c>
      <c r="AT136" s="54">
        <f>$AU136+$AB$7*SIN(AU136)</f>
        <v>9.8375877075820775</v>
      </c>
      <c r="AU136" s="54">
        <f>RADIANS($AB$9)+$AB$18*(F136-AB$15)</f>
        <v>10.028043838396391</v>
      </c>
    </row>
    <row r="137" spans="1:47" ht="12.95" customHeight="1" x14ac:dyDescent="0.2">
      <c r="A137" s="98" t="s">
        <v>1541</v>
      </c>
      <c r="B137" s="99" t="s">
        <v>1142</v>
      </c>
      <c r="C137" s="98">
        <v>37513.485999999997</v>
      </c>
      <c r="D137" s="98" t="s">
        <v>1190</v>
      </c>
      <c r="E137" s="4">
        <f>+(C137-C$7)/C$8</f>
        <v>-3805.016015377571</v>
      </c>
      <c r="F137" s="48">
        <f>ROUND(2*E137,0)/2</f>
        <v>-3805</v>
      </c>
      <c r="G137" s="48">
        <f>+C137-(C$7+F137*C$8)</f>
        <v>-2.1890999996685423E-2</v>
      </c>
      <c r="I137" s="48">
        <f>G137</f>
        <v>-2.1890999996685423E-2</v>
      </c>
      <c r="Q137" s="100">
        <f>+C137-15018.5</f>
        <v>22494.985999999997</v>
      </c>
      <c r="S137" s="53">
        <f>S$14</f>
        <v>0.1</v>
      </c>
      <c r="Z137" s="48">
        <f>F137</f>
        <v>-3805</v>
      </c>
      <c r="AA137" s="54">
        <f>AB$3+AB$4*Z137+AB$5*Z137^2+AH137</f>
        <v>-1.5277400973031541E-2</v>
      </c>
      <c r="AB137" s="54">
        <f>IF(S137&lt;&gt;0,G137-AH137, -9999)</f>
        <v>-2.2221029987752688E-2</v>
      </c>
      <c r="AC137" s="54">
        <f>+G137-P137</f>
        <v>-2.1890999996685423E-2</v>
      </c>
      <c r="AD137" s="54">
        <f>IF(S137&lt;&gt;0,G137-AA137, -9999)</f>
        <v>-6.6135990236538822E-3</v>
      </c>
      <c r="AE137" s="54">
        <f>+(G137-AA137)^2*S137</f>
        <v>4.3739692045675583E-6</v>
      </c>
      <c r="AF137" s="48">
        <f>IF(S137&lt;&gt;0,G137-P137, -9999)</f>
        <v>-2.1890999996685423E-2</v>
      </c>
      <c r="AG137" s="3"/>
      <c r="AH137" s="48">
        <f>$AB$6*($AB$11/AI137*AJ137+$AB$12)</f>
        <v>3.3002999106726712E-4</v>
      </c>
      <c r="AI137" s="48">
        <f>1+$AB$7*COS(AL137)</f>
        <v>0.68176999001302963</v>
      </c>
      <c r="AJ137" s="48">
        <f>SIN(AL137+RADIANS($AB$9))</f>
        <v>-7.023960430661276E-2</v>
      </c>
      <c r="AK137" s="48">
        <f>$AB$7*SIN(AL137)</f>
        <v>-0.10689380576718016</v>
      </c>
      <c r="AL137" s="48">
        <f>2*ATAN(AM137)</f>
        <v>-2.817532905255951</v>
      </c>
      <c r="AM137" s="48">
        <f>SQRT((1+$AB$7)/(1-$AB$7))*TAN(AN137/2)</f>
        <v>-6.1175966666454737</v>
      </c>
      <c r="AN137" s="54">
        <f>$AU137+$AB$7*SIN(AO137)</f>
        <v>9.8803118732359341</v>
      </c>
      <c r="AO137" s="54">
        <f>$AU137+$AB$7*SIN(AP137)</f>
        <v>9.8804514911386434</v>
      </c>
      <c r="AP137" s="54">
        <f>$AU137+$AB$7*SIN(AQ137)</f>
        <v>9.8799883887062716</v>
      </c>
      <c r="AQ137" s="54">
        <f>$AU137+$AB$7*SIN(AR137)</f>
        <v>9.8815248700461762</v>
      </c>
      <c r="AR137" s="54">
        <f>$AU137+$AB$7*SIN(AS137)</f>
        <v>9.8764315613963856</v>
      </c>
      <c r="AS137" s="54">
        <f>$AU137+$AB$7*SIN(AT137)</f>
        <v>9.8933648829124543</v>
      </c>
      <c r="AT137" s="54">
        <f>$AU137+$AB$7*SIN(AU137)</f>
        <v>9.8375877075820775</v>
      </c>
      <c r="AU137" s="54">
        <f>RADIANS($AB$9)+$AB$18*(F137-AB$15)</f>
        <v>10.028043838396391</v>
      </c>
    </row>
    <row r="138" spans="1:47" ht="12.95" customHeight="1" x14ac:dyDescent="0.2">
      <c r="A138" s="98" t="s">
        <v>1541</v>
      </c>
      <c r="B138" s="99" t="s">
        <v>1142</v>
      </c>
      <c r="C138" s="98">
        <v>37513.485999999997</v>
      </c>
      <c r="D138" s="98" t="s">
        <v>1190</v>
      </c>
      <c r="E138" s="4">
        <f>+(C138-C$7)/C$8</f>
        <v>-3805.016015377571</v>
      </c>
      <c r="F138" s="48">
        <f>ROUND(2*E138,0)/2</f>
        <v>-3805</v>
      </c>
      <c r="G138" s="48">
        <f>+C138-(C$7+F138*C$8)</f>
        <v>-2.1890999996685423E-2</v>
      </c>
      <c r="I138" s="48">
        <f>G138</f>
        <v>-2.1890999996685423E-2</v>
      </c>
      <c r="Q138" s="100">
        <f>+C138-15018.5</f>
        <v>22494.985999999997</v>
      </c>
      <c r="S138" s="53">
        <f>S$14</f>
        <v>0.1</v>
      </c>
      <c r="Z138" s="48">
        <f>F138</f>
        <v>-3805</v>
      </c>
      <c r="AA138" s="54">
        <f>AB$3+AB$4*Z138+AB$5*Z138^2+AH138</f>
        <v>-1.5277400973031541E-2</v>
      </c>
      <c r="AB138" s="54">
        <f>IF(S138&lt;&gt;0,G138-AH138, -9999)</f>
        <v>-2.2221029987752688E-2</v>
      </c>
      <c r="AC138" s="54">
        <f>+G138-P138</f>
        <v>-2.1890999996685423E-2</v>
      </c>
      <c r="AD138" s="54">
        <f>IF(S138&lt;&gt;0,G138-AA138, -9999)</f>
        <v>-6.6135990236538822E-3</v>
      </c>
      <c r="AE138" s="54">
        <f>+(G138-AA138)^2*S138</f>
        <v>4.3739692045675583E-6</v>
      </c>
      <c r="AF138" s="48">
        <f>IF(S138&lt;&gt;0,G138-P138, -9999)</f>
        <v>-2.1890999996685423E-2</v>
      </c>
      <c r="AG138" s="3"/>
      <c r="AH138" s="48">
        <f>$AB$6*($AB$11/AI138*AJ138+$AB$12)</f>
        <v>3.3002999106726712E-4</v>
      </c>
      <c r="AI138" s="48">
        <f>1+$AB$7*COS(AL138)</f>
        <v>0.68176999001302963</v>
      </c>
      <c r="AJ138" s="48">
        <f>SIN(AL138+RADIANS($AB$9))</f>
        <v>-7.023960430661276E-2</v>
      </c>
      <c r="AK138" s="48">
        <f>$AB$7*SIN(AL138)</f>
        <v>-0.10689380576718016</v>
      </c>
      <c r="AL138" s="48">
        <f>2*ATAN(AM138)</f>
        <v>-2.817532905255951</v>
      </c>
      <c r="AM138" s="48">
        <f>SQRT((1+$AB$7)/(1-$AB$7))*TAN(AN138/2)</f>
        <v>-6.1175966666454737</v>
      </c>
      <c r="AN138" s="54">
        <f>$AU138+$AB$7*SIN(AO138)</f>
        <v>9.8803118732359341</v>
      </c>
      <c r="AO138" s="54">
        <f>$AU138+$AB$7*SIN(AP138)</f>
        <v>9.8804514911386434</v>
      </c>
      <c r="AP138" s="54">
        <f>$AU138+$AB$7*SIN(AQ138)</f>
        <v>9.8799883887062716</v>
      </c>
      <c r="AQ138" s="54">
        <f>$AU138+$AB$7*SIN(AR138)</f>
        <v>9.8815248700461762</v>
      </c>
      <c r="AR138" s="54">
        <f>$AU138+$AB$7*SIN(AS138)</f>
        <v>9.8764315613963856</v>
      </c>
      <c r="AS138" s="54">
        <f>$AU138+$AB$7*SIN(AT138)</f>
        <v>9.8933648829124543</v>
      </c>
      <c r="AT138" s="54">
        <f>$AU138+$AB$7*SIN(AU138)</f>
        <v>9.8375877075820775</v>
      </c>
      <c r="AU138" s="54">
        <f>RADIANS($AB$9)+$AB$18*(F138-AB$15)</f>
        <v>10.028043838396391</v>
      </c>
    </row>
    <row r="139" spans="1:47" ht="12.95" customHeight="1" x14ac:dyDescent="0.2">
      <c r="A139" s="98" t="s">
        <v>1541</v>
      </c>
      <c r="B139" s="99" t="s">
        <v>1142</v>
      </c>
      <c r="C139" s="98">
        <v>37513.491999999998</v>
      </c>
      <c r="D139" s="98" t="s">
        <v>1190</v>
      </c>
      <c r="E139" s="4">
        <f>+(C139-C$7)/C$8</f>
        <v>-3805.0116257989566</v>
      </c>
      <c r="F139" s="48">
        <f>ROUND(2*E139,0)/2</f>
        <v>-3805</v>
      </c>
      <c r="G139" s="48">
        <f>+C139-(C$7+F139*C$8)</f>
        <v>-1.5890999995463062E-2</v>
      </c>
      <c r="I139" s="48">
        <f>G139</f>
        <v>-1.5890999995463062E-2</v>
      </c>
      <c r="Q139" s="100">
        <f>+C139-15018.5</f>
        <v>22494.991999999998</v>
      </c>
      <c r="S139" s="53">
        <f>S$14</f>
        <v>0.1</v>
      </c>
      <c r="Z139" s="48">
        <f>F139</f>
        <v>-3805</v>
      </c>
      <c r="AA139" s="54">
        <f>AB$3+AB$4*Z139+AB$5*Z139^2+AH139</f>
        <v>-1.5277400973031541E-2</v>
      </c>
      <c r="AB139" s="54">
        <f>IF(S139&lt;&gt;0,G139-AH139, -9999)</f>
        <v>-1.6221029986530328E-2</v>
      </c>
      <c r="AC139" s="54">
        <f>+G139-P139</f>
        <v>-1.5890999995463062E-2</v>
      </c>
      <c r="AD139" s="54">
        <f>IF(S139&lt;&gt;0,G139-AA139, -9999)</f>
        <v>-6.1359902243152131E-4</v>
      </c>
      <c r="AE139" s="54">
        <f>+(G139-AA139)^2*S139</f>
        <v>3.7650376032891861E-8</v>
      </c>
      <c r="AF139" s="48">
        <f>IF(S139&lt;&gt;0,G139-P139, -9999)</f>
        <v>-1.5890999995463062E-2</v>
      </c>
      <c r="AG139" s="3"/>
      <c r="AH139" s="48">
        <f>$AB$6*($AB$11/AI139*AJ139+$AB$12)</f>
        <v>3.3002999106726712E-4</v>
      </c>
      <c r="AI139" s="48">
        <f>1+$AB$7*COS(AL139)</f>
        <v>0.68176999001302963</v>
      </c>
      <c r="AJ139" s="48">
        <f>SIN(AL139+RADIANS($AB$9))</f>
        <v>-7.023960430661276E-2</v>
      </c>
      <c r="AK139" s="48">
        <f>$AB$7*SIN(AL139)</f>
        <v>-0.10689380576718016</v>
      </c>
      <c r="AL139" s="48">
        <f>2*ATAN(AM139)</f>
        <v>-2.817532905255951</v>
      </c>
      <c r="AM139" s="48">
        <f>SQRT((1+$AB$7)/(1-$AB$7))*TAN(AN139/2)</f>
        <v>-6.1175966666454737</v>
      </c>
      <c r="AN139" s="54">
        <f>$AU139+$AB$7*SIN(AO139)</f>
        <v>9.8803118732359341</v>
      </c>
      <c r="AO139" s="54">
        <f>$AU139+$AB$7*SIN(AP139)</f>
        <v>9.8804514911386434</v>
      </c>
      <c r="AP139" s="54">
        <f>$AU139+$AB$7*SIN(AQ139)</f>
        <v>9.8799883887062716</v>
      </c>
      <c r="AQ139" s="54">
        <f>$AU139+$AB$7*SIN(AR139)</f>
        <v>9.8815248700461762</v>
      </c>
      <c r="AR139" s="54">
        <f>$AU139+$AB$7*SIN(AS139)</f>
        <v>9.8764315613963856</v>
      </c>
      <c r="AS139" s="54">
        <f>$AU139+$AB$7*SIN(AT139)</f>
        <v>9.8933648829124543</v>
      </c>
      <c r="AT139" s="54">
        <f>$AU139+$AB$7*SIN(AU139)</f>
        <v>9.8375877075820775</v>
      </c>
      <c r="AU139" s="54">
        <f>RADIANS($AB$9)+$AB$18*(F139-AB$15)</f>
        <v>10.028043838396391</v>
      </c>
    </row>
    <row r="140" spans="1:47" ht="12.95" customHeight="1" x14ac:dyDescent="0.2">
      <c r="A140" s="98" t="s">
        <v>1541</v>
      </c>
      <c r="B140" s="99" t="s">
        <v>1142</v>
      </c>
      <c r="C140" s="98">
        <v>37513.495000000003</v>
      </c>
      <c r="D140" s="98" t="s">
        <v>1190</v>
      </c>
      <c r="E140" s="4">
        <f>+(C140-C$7)/C$8</f>
        <v>-3805.009431009647</v>
      </c>
      <c r="F140" s="48">
        <f>ROUND(2*E140,0)/2</f>
        <v>-3805</v>
      </c>
      <c r="G140" s="48">
        <f>+C140-(C$7+F140*C$8)</f>
        <v>-1.2890999991213903E-2</v>
      </c>
      <c r="I140" s="48">
        <f>G140</f>
        <v>-1.2890999991213903E-2</v>
      </c>
      <c r="Q140" s="100">
        <f>+C140-15018.5</f>
        <v>22494.995000000003</v>
      </c>
      <c r="S140" s="53">
        <f>S$14</f>
        <v>0.1</v>
      </c>
      <c r="Z140" s="48">
        <f>F140</f>
        <v>-3805</v>
      </c>
      <c r="AA140" s="54">
        <f>AB$3+AB$4*Z140+AB$5*Z140^2+AH140</f>
        <v>-1.5277400973031541E-2</v>
      </c>
      <c r="AB140" s="54">
        <f>IF(S140&lt;&gt;0,G140-AH140, -9999)</f>
        <v>-1.322102998228117E-2</v>
      </c>
      <c r="AC140" s="54">
        <f>+G140-P140</f>
        <v>-1.2890999991213903E-2</v>
      </c>
      <c r="AD140" s="54">
        <f>IF(S140&lt;&gt;0,G140-AA140, -9999)</f>
        <v>2.3864009818176379E-3</v>
      </c>
      <c r="AE140" s="54">
        <f>+(G140-AA140)^2*S140</f>
        <v>5.6949096460201866E-7</v>
      </c>
      <c r="AF140" s="48">
        <f>IF(S140&lt;&gt;0,G140-P140, -9999)</f>
        <v>-1.2890999991213903E-2</v>
      </c>
      <c r="AG140" s="3"/>
      <c r="AH140" s="48">
        <f>$AB$6*($AB$11/AI140*AJ140+$AB$12)</f>
        <v>3.3002999106726712E-4</v>
      </c>
      <c r="AI140" s="48">
        <f>1+$AB$7*COS(AL140)</f>
        <v>0.68176999001302963</v>
      </c>
      <c r="AJ140" s="48">
        <f>SIN(AL140+RADIANS($AB$9))</f>
        <v>-7.023960430661276E-2</v>
      </c>
      <c r="AK140" s="48">
        <f>$AB$7*SIN(AL140)</f>
        <v>-0.10689380576718016</v>
      </c>
      <c r="AL140" s="48">
        <f>2*ATAN(AM140)</f>
        <v>-2.817532905255951</v>
      </c>
      <c r="AM140" s="48">
        <f>SQRT((1+$AB$7)/(1-$AB$7))*TAN(AN140/2)</f>
        <v>-6.1175966666454737</v>
      </c>
      <c r="AN140" s="54">
        <f>$AU140+$AB$7*SIN(AO140)</f>
        <v>9.8803118732359341</v>
      </c>
      <c r="AO140" s="54">
        <f>$AU140+$AB$7*SIN(AP140)</f>
        <v>9.8804514911386434</v>
      </c>
      <c r="AP140" s="54">
        <f>$AU140+$AB$7*SIN(AQ140)</f>
        <v>9.8799883887062716</v>
      </c>
      <c r="AQ140" s="54">
        <f>$AU140+$AB$7*SIN(AR140)</f>
        <v>9.8815248700461762</v>
      </c>
      <c r="AR140" s="54">
        <f>$AU140+$AB$7*SIN(AS140)</f>
        <v>9.8764315613963856</v>
      </c>
      <c r="AS140" s="54">
        <f>$AU140+$AB$7*SIN(AT140)</f>
        <v>9.8933648829124543</v>
      </c>
      <c r="AT140" s="54">
        <f>$AU140+$AB$7*SIN(AU140)</f>
        <v>9.8375877075820775</v>
      </c>
      <c r="AU140" s="54">
        <f>RADIANS($AB$9)+$AB$18*(F140-AB$15)</f>
        <v>10.028043838396391</v>
      </c>
    </row>
    <row r="141" spans="1:47" ht="12.95" customHeight="1" x14ac:dyDescent="0.2">
      <c r="A141" s="98" t="s">
        <v>1517</v>
      </c>
      <c r="B141" s="99" t="s">
        <v>1142</v>
      </c>
      <c r="C141" s="98">
        <v>37524.427000000003</v>
      </c>
      <c r="D141" s="98" t="s">
        <v>1190</v>
      </c>
      <c r="E141" s="4">
        <f>+(C141-C$7)/C$8</f>
        <v>-3797.0116187756271</v>
      </c>
      <c r="F141" s="48">
        <f>ROUND(2*E141,0)/2</f>
        <v>-3797</v>
      </c>
      <c r="G141" s="48">
        <f>+C141-(C$7+F141*C$8)</f>
        <v>-1.5881399995123502E-2</v>
      </c>
      <c r="J141" s="48">
        <f>G141</f>
        <v>-1.5881399995123502E-2</v>
      </c>
      <c r="Q141" s="100">
        <f>+C141-15018.5</f>
        <v>22505.927000000003</v>
      </c>
      <c r="S141" s="53">
        <f>S$15</f>
        <v>1</v>
      </c>
      <c r="Z141" s="48">
        <f>F141</f>
        <v>-3797</v>
      </c>
      <c r="AA141" s="54">
        <f>AB$3+AB$4*Z141+AB$5*Z141^2+AH141</f>
        <v>-1.524097965886499E-2</v>
      </c>
      <c r="AB141" s="54">
        <f>IF(S141&lt;&gt;0,G141-AH141, -9999)</f>
        <v>-1.6241569120873274E-2</v>
      </c>
      <c r="AC141" s="54">
        <f>+G141-P141</f>
        <v>-1.5881399995123502E-2</v>
      </c>
      <c r="AD141" s="54">
        <f>IF(S141&lt;&gt;0,G141-AA141, -9999)</f>
        <v>-6.4042033625851154E-4</v>
      </c>
      <c r="AE141" s="54">
        <f>+(G141-AA141)^2*S141</f>
        <v>4.10138207093465E-7</v>
      </c>
      <c r="AF141" s="48">
        <f>IF(S141&lt;&gt;0,G141-P141, -9999)</f>
        <v>-1.5881399995123502E-2</v>
      </c>
      <c r="AG141" s="3"/>
      <c r="AH141" s="48">
        <f>$AB$6*($AB$11/AI141*AJ141+$AB$12)</f>
        <v>3.6016912574977385E-4</v>
      </c>
      <c r="AI141" s="48">
        <f>1+$AB$7*COS(AL141)</f>
        <v>0.68205054617765482</v>
      </c>
      <c r="AJ141" s="48">
        <f>SIN(AL141+RADIANS($AB$9))</f>
        <v>-6.7631371128845361E-2</v>
      </c>
      <c r="AK141" s="48">
        <f>$AB$7*SIN(AL141)</f>
        <v>-0.10772543702288372</v>
      </c>
      <c r="AL141" s="48">
        <f>2*ATAN(AM141)</f>
        <v>-2.8149184518530852</v>
      </c>
      <c r="AM141" s="48">
        <f>SQRT((1+$AB$7)/(1-$AB$7))*TAN(AN141/2)</f>
        <v>-6.0677649749786706</v>
      </c>
      <c r="AN141" s="54">
        <f>$AU141+$AB$7*SIN(AO141)</f>
        <v>9.8839233919038119</v>
      </c>
      <c r="AO141" s="54">
        <f>$AU141+$AB$7*SIN(AP141)</f>
        <v>9.884062409880169</v>
      </c>
      <c r="AP141" s="54">
        <f>$AU141+$AB$7*SIN(AQ141)</f>
        <v>9.8836004772555111</v>
      </c>
      <c r="AQ141" s="54">
        <f>$AU141+$AB$7*SIN(AR141)</f>
        <v>9.8851358068928992</v>
      </c>
      <c r="AR141" s="54">
        <f>$AU141+$AB$7*SIN(AS141)</f>
        <v>9.880037300531697</v>
      </c>
      <c r="AS141" s="54">
        <f>$AU141+$AB$7*SIN(AT141)</f>
        <v>9.8970185626441989</v>
      </c>
      <c r="AT141" s="54">
        <f>$AU141+$AB$7*SIN(AU141)</f>
        <v>9.8409898352920919</v>
      </c>
      <c r="AU141" s="54">
        <f>RADIANS($AB$9)+$AB$18*(F141-AB$15)</f>
        <v>10.032742901771467</v>
      </c>
    </row>
    <row r="142" spans="1:47" ht="12.95" customHeight="1" x14ac:dyDescent="0.2">
      <c r="A142" s="98" t="s">
        <v>1517</v>
      </c>
      <c r="B142" s="99" t="s">
        <v>1142</v>
      </c>
      <c r="C142" s="98">
        <v>37528.525999999998</v>
      </c>
      <c r="D142" s="98" t="s">
        <v>1190</v>
      </c>
      <c r="E142" s="4">
        <f>+(C142-C$7)/C$8</f>
        <v>-3794.0128049860919</v>
      </c>
      <c r="F142" s="48">
        <f>ROUND(2*E142,0)/2</f>
        <v>-3794</v>
      </c>
      <c r="G142" s="48">
        <f>+C142-(C$7+F142*C$8)</f>
        <v>-1.7502800001238938E-2</v>
      </c>
      <c r="J142" s="48">
        <f>G142</f>
        <v>-1.7502800001238938E-2</v>
      </c>
      <c r="Q142" s="100">
        <f>+C142-15018.5</f>
        <v>22510.025999999998</v>
      </c>
      <c r="S142" s="53">
        <f>S$15</f>
        <v>1</v>
      </c>
      <c r="Z142" s="48">
        <f>F142</f>
        <v>-3794</v>
      </c>
      <c r="AA142" s="54">
        <f>AB$3+AB$4*Z142+AB$5*Z142^2+AH142</f>
        <v>-1.5227299388642743E-2</v>
      </c>
      <c r="AB142" s="54">
        <f>IF(S142&lt;&gt;0,G142-AH142, -9999)</f>
        <v>-1.7874273327611791E-2</v>
      </c>
      <c r="AC142" s="54">
        <f>+G142-P142</f>
        <v>-1.7502800001238938E-2</v>
      </c>
      <c r="AD142" s="54">
        <f>IF(S142&lt;&gt;0,G142-AA142, -9999)</f>
        <v>-2.2755006125961957E-3</v>
      </c>
      <c r="AE142" s="54">
        <f>+(G142-AA142)^2*S142</f>
        <v>5.1779030379256621E-6</v>
      </c>
      <c r="AF142" s="48">
        <f>IF(S142&lt;&gt;0,G142-P142, -9999)</f>
        <v>-1.7502800001238938E-2</v>
      </c>
      <c r="AG142" s="3"/>
      <c r="AH142" s="48">
        <f>$AB$6*($AB$11/AI142*AJ142+$AB$12)</f>
        <v>3.7147332637285191E-4</v>
      </c>
      <c r="AI142" s="48">
        <f>1+$AB$7*COS(AL142)</f>
        <v>0.68215637532524109</v>
      </c>
      <c r="AJ142" s="48">
        <f>SIN(AL142+RADIANS($AB$9))</f>
        <v>-6.6652607768758532E-2</v>
      </c>
      <c r="AK142" s="48">
        <f>$AB$7*SIN(AL142)</f>
        <v>-0.10803728625483811</v>
      </c>
      <c r="AL142" s="48">
        <f>2*ATAN(AM142)</f>
        <v>-2.8139374748104178</v>
      </c>
      <c r="AM142" s="48">
        <f>SQRT((1+$AB$7)/(1-$AB$7))*TAN(AN142/2)</f>
        <v>-6.0492708322250346</v>
      </c>
      <c r="AN142" s="54">
        <f>$AU142+$AB$7*SIN(AO142)</f>
        <v>9.8852780967198584</v>
      </c>
      <c r="AO142" s="54">
        <f>$AU142+$AB$7*SIN(AP142)</f>
        <v>9.8854168841300432</v>
      </c>
      <c r="AP142" s="54">
        <f>$AU142+$AB$7*SIN(AQ142)</f>
        <v>9.8849554082140134</v>
      </c>
      <c r="AQ142" s="54">
        <f>$AU142+$AB$7*SIN(AR142)</f>
        <v>9.8864902503841723</v>
      </c>
      <c r="AR142" s="54">
        <f>$AU142+$AB$7*SIN(AS142)</f>
        <v>9.8813899566142087</v>
      </c>
      <c r="AS142" s="54">
        <f>$AU142+$AB$7*SIN(AT142)</f>
        <v>9.8983887623898656</v>
      </c>
      <c r="AT142" s="54">
        <f>$AU142+$AB$7*SIN(AU142)</f>
        <v>9.8422667232596357</v>
      </c>
      <c r="AU142" s="54">
        <f>RADIANS($AB$9)+$AB$18*(F142-AB$15)</f>
        <v>10.03450505053712</v>
      </c>
    </row>
    <row r="143" spans="1:47" ht="12.95" customHeight="1" x14ac:dyDescent="0.2">
      <c r="A143" s="98" t="s">
        <v>1517</v>
      </c>
      <c r="B143" s="99" t="s">
        <v>1142</v>
      </c>
      <c r="C143" s="98">
        <v>37539.449999999997</v>
      </c>
      <c r="D143" s="98" t="s">
        <v>1190</v>
      </c>
      <c r="E143" s="4">
        <f>+(C143-C$7)/C$8</f>
        <v>-3786.0208455235584</v>
      </c>
      <c r="F143" s="48">
        <f>ROUND(2*E143,0)/2</f>
        <v>-3786</v>
      </c>
      <c r="G143" s="48">
        <f>+C143-(C$7+F143*C$8)</f>
        <v>-2.8493199999502394E-2</v>
      </c>
      <c r="J143" s="48">
        <f>G143</f>
        <v>-2.8493199999502394E-2</v>
      </c>
      <c r="Q143" s="100">
        <f>+C143-15018.5</f>
        <v>22520.949999999997</v>
      </c>
      <c r="S143" s="53">
        <f>S$15</f>
        <v>1</v>
      </c>
      <c r="Z143" s="48">
        <f>F143</f>
        <v>-3786</v>
      </c>
      <c r="AA143" s="54">
        <f>AB$3+AB$4*Z143+AB$5*Z143^2+AH143</f>
        <v>-1.5190759421531235E-2</v>
      </c>
      <c r="AB143" s="54">
        <f>IF(S143&lt;&gt;0,G143-AH143, -9999)</f>
        <v>-2.8894823101275221E-2</v>
      </c>
      <c r="AC143" s="54">
        <f>+G143-P143</f>
        <v>-2.8493199999502394E-2</v>
      </c>
      <c r="AD143" s="54">
        <f>IF(S143&lt;&gt;0,G143-AA143, -9999)</f>
        <v>-1.3302440577971159E-2</v>
      </c>
      <c r="AE143" s="54">
        <f>+(G143-AA143)^2*S143</f>
        <v>1.7695492533045367E-4</v>
      </c>
      <c r="AF143" s="48">
        <f>IF(S143&lt;&gt;0,G143-P143, -9999)</f>
        <v>-2.8493199999502394E-2</v>
      </c>
      <c r="AG143" s="3"/>
      <c r="AH143" s="48">
        <f>$AB$6*($AB$11/AI143*AJ143+$AB$12)</f>
        <v>4.016231017728267E-4</v>
      </c>
      <c r="AI143" s="48">
        <f>1+$AB$7*COS(AL143)</f>
        <v>0.68244024430713268</v>
      </c>
      <c r="AJ143" s="48">
        <f>SIN(AL143+RADIANS($AB$9))</f>
        <v>-6.4040768312573035E-2</v>
      </c>
      <c r="AK143" s="48">
        <f>$AB$7*SIN(AL143)</f>
        <v>-0.10886885014541714</v>
      </c>
      <c r="AL143" s="48">
        <f>2*ATAN(AM143)</f>
        <v>-2.8113200401491585</v>
      </c>
      <c r="AM143" s="48">
        <f>SQRT((1+$AB$7)/(1-$AB$7))*TAN(AN143/2)</f>
        <v>-6.0004577496655633</v>
      </c>
      <c r="AN143" s="54">
        <f>$AU143+$AB$7*SIN(AO143)</f>
        <v>9.8888916772885569</v>
      </c>
      <c r="AO143" s="54">
        <f>$AU143+$AB$7*SIN(AP143)</f>
        <v>9.8890298351339041</v>
      </c>
      <c r="AP143" s="54">
        <f>$AU143+$AB$7*SIN(AQ143)</f>
        <v>9.8885696247721242</v>
      </c>
      <c r="AQ143" s="54">
        <f>$AU143+$AB$7*SIN(AR143)</f>
        <v>9.8901030195480839</v>
      </c>
      <c r="AR143" s="54">
        <f>$AU143+$AB$7*SIN(AS143)</f>
        <v>9.8849983899356175</v>
      </c>
      <c r="AS143" s="54">
        <f>$AU143+$AB$7*SIN(AT143)</f>
        <v>9.9020428196606911</v>
      </c>
      <c r="AT143" s="54">
        <f>$AU143+$AB$7*SIN(AU143)</f>
        <v>9.8456746802616646</v>
      </c>
      <c r="AU143" s="54">
        <f>RADIANS($AB$9)+$AB$18*(F143-AB$15)</f>
        <v>10.039204113912197</v>
      </c>
    </row>
    <row r="144" spans="1:47" ht="12.95" customHeight="1" x14ac:dyDescent="0.2">
      <c r="A144" s="98" t="s">
        <v>1517</v>
      </c>
      <c r="B144" s="99" t="s">
        <v>1142</v>
      </c>
      <c r="C144" s="98">
        <v>37565.434999999998</v>
      </c>
      <c r="D144" s="98" t="s">
        <v>1190</v>
      </c>
      <c r="E144" s="4">
        <f>+(C144-C$7)/C$8</f>
        <v>-3767.0103121443972</v>
      </c>
      <c r="F144" s="48">
        <f>ROUND(2*E144,0)/2</f>
        <v>-3767</v>
      </c>
      <c r="G144" s="48">
        <f>+C144-(C$7+F144*C$8)</f>
        <v>-1.4095400001679081E-2</v>
      </c>
      <c r="J144" s="48">
        <f>G144</f>
        <v>-1.4095400001679081E-2</v>
      </c>
      <c r="Q144" s="100">
        <f>+C144-15018.5</f>
        <v>22546.934999999998</v>
      </c>
      <c r="S144" s="53">
        <f>S$15</f>
        <v>1</v>
      </c>
      <c r="Z144" s="48">
        <f>F144</f>
        <v>-3767</v>
      </c>
      <c r="AA144" s="54">
        <f>AB$3+AB$4*Z144+AB$5*Z144^2+AH144</f>
        <v>-1.5103633095731416E-2</v>
      </c>
      <c r="AB144" s="54">
        <f>IF(S144&lt;&gt;0,G144-AH144, -9999)</f>
        <v>-1.4568657892841945E-2</v>
      </c>
      <c r="AC144" s="54">
        <f>+G144-P144</f>
        <v>-1.4095400001679081E-2</v>
      </c>
      <c r="AD144" s="54">
        <f>IF(S144&lt;&gt;0,G144-AA144, -9999)</f>
        <v>1.0082330940523344E-3</v>
      </c>
      <c r="AE144" s="54">
        <f>+(G144-AA144)^2*S144</f>
        <v>1.0165339719423432E-6</v>
      </c>
      <c r="AF144" s="48">
        <f>IF(S144&lt;&gt;0,G144-P144, -9999)</f>
        <v>-1.4095400001679081E-2</v>
      </c>
      <c r="AG144" s="3"/>
      <c r="AH144" s="48">
        <f>$AB$6*($AB$11/AI144*AJ144+$AB$12)</f>
        <v>4.7325789116286403E-4</v>
      </c>
      <c r="AI144" s="48">
        <f>1+$AB$7*COS(AL144)</f>
        <v>0.68312412622758578</v>
      </c>
      <c r="AJ144" s="48">
        <f>SIN(AL144+RADIANS($AB$9))</f>
        <v>-5.7827121474733539E-2</v>
      </c>
      <c r="AK144" s="48">
        <f>$AB$7*SIN(AL144)</f>
        <v>-0.11084360869562082</v>
      </c>
      <c r="AL144" s="48">
        <f>2*ATAN(AM144)</f>
        <v>-2.8050948154578017</v>
      </c>
      <c r="AM144" s="48">
        <f>SQRT((1+$AB$7)/(1-$AB$7))*TAN(AN144/2)</f>
        <v>-5.8873854912446193</v>
      </c>
      <c r="AN144" s="54">
        <f>$AU144+$AB$7*SIN(AO144)</f>
        <v>9.8974800247151116</v>
      </c>
      <c r="AO144" s="54">
        <f>$AU144+$AB$7*SIN(AP144)</f>
        <v>9.897616603347748</v>
      </c>
      <c r="AP144" s="54">
        <f>$AU144+$AB$7*SIN(AQ144)</f>
        <v>9.8971596726016493</v>
      </c>
      <c r="AQ144" s="54">
        <f>$AU144+$AB$7*SIN(AR144)</f>
        <v>9.8986887770464023</v>
      </c>
      <c r="AR144" s="54">
        <f>$AU144+$AB$7*SIN(AS144)</f>
        <v>9.8935763527260221</v>
      </c>
      <c r="AS144" s="54">
        <f>$AU144+$AB$7*SIN(AT144)</f>
        <v>9.9107223679908607</v>
      </c>
      <c r="AT144" s="54">
        <f>$AU144+$AB$7*SIN(AU144)</f>
        <v>9.8537857571206224</v>
      </c>
      <c r="AU144" s="54">
        <f>RADIANS($AB$9)+$AB$18*(F144-AB$15)</f>
        <v>10.050364389428001</v>
      </c>
    </row>
    <row r="145" spans="1:47" ht="12.95" customHeight="1" x14ac:dyDescent="0.2">
      <c r="A145" s="98" t="s">
        <v>1517</v>
      </c>
      <c r="B145" s="99" t="s">
        <v>1142</v>
      </c>
      <c r="C145" s="98">
        <v>37565.434999999998</v>
      </c>
      <c r="D145" s="98" t="s">
        <v>1190</v>
      </c>
      <c r="E145" s="4">
        <f>+(C145-C$7)/C$8</f>
        <v>-3767.0103121443972</v>
      </c>
      <c r="F145" s="48">
        <f>ROUND(2*E145,0)/2</f>
        <v>-3767</v>
      </c>
      <c r="G145" s="48">
        <f>+C145-(C$7+F145*C$8)</f>
        <v>-1.4095400001679081E-2</v>
      </c>
      <c r="J145" s="48">
        <f>G145</f>
        <v>-1.4095400001679081E-2</v>
      </c>
      <c r="Q145" s="100">
        <f>+C145-15018.5</f>
        <v>22546.934999999998</v>
      </c>
      <c r="S145" s="53">
        <f>S$15</f>
        <v>1</v>
      </c>
      <c r="Z145" s="48">
        <f>F145</f>
        <v>-3767</v>
      </c>
      <c r="AA145" s="54">
        <f>AB$3+AB$4*Z145+AB$5*Z145^2+AH145</f>
        <v>-1.5103633095731416E-2</v>
      </c>
      <c r="AB145" s="54">
        <f>IF(S145&lt;&gt;0,G145-AH145, -9999)</f>
        <v>-1.4568657892841945E-2</v>
      </c>
      <c r="AC145" s="54">
        <f>+G145-P145</f>
        <v>-1.4095400001679081E-2</v>
      </c>
      <c r="AD145" s="54">
        <f>IF(S145&lt;&gt;0,G145-AA145, -9999)</f>
        <v>1.0082330940523344E-3</v>
      </c>
      <c r="AE145" s="54">
        <f>+(G145-AA145)^2*S145</f>
        <v>1.0165339719423432E-6</v>
      </c>
      <c r="AF145" s="48">
        <f>IF(S145&lt;&gt;0,G145-P145, -9999)</f>
        <v>-1.4095400001679081E-2</v>
      </c>
      <c r="AG145" s="3"/>
      <c r="AH145" s="48">
        <f>$AB$6*($AB$11/AI145*AJ145+$AB$12)</f>
        <v>4.7325789116286403E-4</v>
      </c>
      <c r="AI145" s="48">
        <f>1+$AB$7*COS(AL145)</f>
        <v>0.68312412622758578</v>
      </c>
      <c r="AJ145" s="48">
        <f>SIN(AL145+RADIANS($AB$9))</f>
        <v>-5.7827121474733539E-2</v>
      </c>
      <c r="AK145" s="48">
        <f>$AB$7*SIN(AL145)</f>
        <v>-0.11084360869562082</v>
      </c>
      <c r="AL145" s="48">
        <f>2*ATAN(AM145)</f>
        <v>-2.8050948154578017</v>
      </c>
      <c r="AM145" s="48">
        <f>SQRT((1+$AB$7)/(1-$AB$7))*TAN(AN145/2)</f>
        <v>-5.8873854912446193</v>
      </c>
      <c r="AN145" s="54">
        <f>$AU145+$AB$7*SIN(AO145)</f>
        <v>9.8974800247151116</v>
      </c>
      <c r="AO145" s="54">
        <f>$AU145+$AB$7*SIN(AP145)</f>
        <v>9.897616603347748</v>
      </c>
      <c r="AP145" s="54">
        <f>$AU145+$AB$7*SIN(AQ145)</f>
        <v>9.8971596726016493</v>
      </c>
      <c r="AQ145" s="54">
        <f>$AU145+$AB$7*SIN(AR145)</f>
        <v>9.8986887770464023</v>
      </c>
      <c r="AR145" s="54">
        <f>$AU145+$AB$7*SIN(AS145)</f>
        <v>9.8935763527260221</v>
      </c>
      <c r="AS145" s="54">
        <f>$AU145+$AB$7*SIN(AT145)</f>
        <v>9.9107223679908607</v>
      </c>
      <c r="AT145" s="54">
        <f>$AU145+$AB$7*SIN(AU145)</f>
        <v>9.8537857571206224</v>
      </c>
      <c r="AU145" s="54">
        <f>RADIANS($AB$9)+$AB$18*(F145-AB$15)</f>
        <v>10.050364389428001</v>
      </c>
    </row>
    <row r="146" spans="1:47" ht="12.95" customHeight="1" x14ac:dyDescent="0.2">
      <c r="A146" s="98" t="s">
        <v>1517</v>
      </c>
      <c r="B146" s="99" t="s">
        <v>1142</v>
      </c>
      <c r="C146" s="98">
        <v>37576.368000000002</v>
      </c>
      <c r="D146" s="98" t="s">
        <v>1190</v>
      </c>
      <c r="E146" s="4">
        <f>+(C146-C$7)/C$8</f>
        <v>-3759.0117683139397</v>
      </c>
      <c r="F146" s="48">
        <f>ROUND(2*E146,0)/2</f>
        <v>-3759</v>
      </c>
      <c r="G146" s="48">
        <f>+C146-(C$7+F146*C$8)</f>
        <v>-1.6085799994471017E-2</v>
      </c>
      <c r="J146" s="48">
        <f>G146</f>
        <v>-1.6085799994471017E-2</v>
      </c>
      <c r="Q146" s="100">
        <f>+C146-15018.5</f>
        <v>22557.868000000002</v>
      </c>
      <c r="S146" s="53">
        <f>S$15</f>
        <v>1</v>
      </c>
      <c r="Z146" s="48">
        <f>F146</f>
        <v>-3759</v>
      </c>
      <c r="AA146" s="54">
        <f>AB$3+AB$4*Z146+AB$5*Z146^2+AH146</f>
        <v>-1.506680425278909E-2</v>
      </c>
      <c r="AB146" s="54">
        <f>IF(S146&lt;&gt;0,G146-AH146, -9999)</f>
        <v>-1.6589231415942658E-2</v>
      </c>
      <c r="AC146" s="54">
        <f>+G146-P146</f>
        <v>-1.6085799994471017E-2</v>
      </c>
      <c r="AD146" s="54">
        <f>IF(S146&lt;&gt;0,G146-AA146, -9999)</f>
        <v>-1.0189957416819276E-3</v>
      </c>
      <c r="AE146" s="54">
        <f>+(G146-AA146)^2*S146</f>
        <v>1.0383523215659019E-6</v>
      </c>
      <c r="AF146" s="48">
        <f>IF(S146&lt;&gt;0,G146-P146, -9999)</f>
        <v>-1.6085799994471017E-2</v>
      </c>
      <c r="AG146" s="3"/>
      <c r="AH146" s="48">
        <f>$AB$6*($AB$11/AI146*AJ146+$AB$12)</f>
        <v>5.034314214716405E-4</v>
      </c>
      <c r="AI146" s="48">
        <f>1+$AB$7*COS(AL146)</f>
        <v>0.68341617179332603</v>
      </c>
      <c r="AJ146" s="48">
        <f>SIN(AL146+RADIANS($AB$9))</f>
        <v>-5.5206410064878766E-2</v>
      </c>
      <c r="AK146" s="48">
        <f>$AB$7*SIN(AL146)</f>
        <v>-0.11167499579451994</v>
      </c>
      <c r="AL146" s="48">
        <f>2*ATAN(AM146)</f>
        <v>-2.80246990776774</v>
      </c>
      <c r="AM146" s="48">
        <f>SQRT((1+$AB$7)/(1-$AB$7))*TAN(AN146/2)</f>
        <v>-5.8409405205284335</v>
      </c>
      <c r="AN146" s="54">
        <f>$AU146+$AB$7*SIN(AO146)</f>
        <v>9.9010987680121687</v>
      </c>
      <c r="AO146" s="54">
        <f>$AU146+$AB$7*SIN(AP146)</f>
        <v>9.901234647256441</v>
      </c>
      <c r="AP146" s="54">
        <f>$AU146+$AB$7*SIN(AQ146)</f>
        <v>9.9007792107566353</v>
      </c>
      <c r="AQ146" s="54">
        <f>$AU146+$AB$7*SIN(AR146)</f>
        <v>9.9023061532478529</v>
      </c>
      <c r="AR146" s="54">
        <f>$AU146+$AB$7*SIN(AS146)</f>
        <v>9.8971914969570527</v>
      </c>
      <c r="AS146" s="54">
        <f>$AU146+$AB$7*SIN(AT146)</f>
        <v>9.9143774277247374</v>
      </c>
      <c r="AT146" s="54">
        <f>$AU146+$AB$7*SIN(AU146)</f>
        <v>9.8572082503975231</v>
      </c>
      <c r="AU146" s="54">
        <f>RADIANS($AB$9)+$AB$18*(F146-AB$15)</f>
        <v>10.055063452803077</v>
      </c>
    </row>
    <row r="147" spans="1:47" ht="12.95" customHeight="1" x14ac:dyDescent="0.2">
      <c r="A147" s="4" t="s">
        <v>1147</v>
      </c>
      <c r="B147" s="3"/>
      <c r="C147" s="6">
        <v>37580.476999999999</v>
      </c>
      <c r="D147" s="6"/>
      <c r="E147" s="48">
        <f>+(C147-C$7)/C$8</f>
        <v>-3756.0056385600465</v>
      </c>
      <c r="F147" s="48">
        <f>ROUND(2*E147,0)/2</f>
        <v>-3756</v>
      </c>
      <c r="G147" s="48">
        <f>+C147-(C$7+F147*C$8)</f>
        <v>-7.7071999985491857E-3</v>
      </c>
      <c r="H147" s="48">
        <f>G147</f>
        <v>-7.7071999985491857E-3</v>
      </c>
      <c r="Q147" s="100">
        <f>+C147-15018.5</f>
        <v>22561.976999999999</v>
      </c>
      <c r="S147" s="53">
        <f>S$13</f>
        <v>0.2</v>
      </c>
      <c r="Z147" s="48">
        <f>F147</f>
        <v>-3756</v>
      </c>
      <c r="AA147" s="54">
        <f>AB$3+AB$4*Z147+AB$5*Z147^2+AH147</f>
        <v>-1.5052971520909612E-2</v>
      </c>
      <c r="AB147" s="54">
        <f>IF(S147&lt;&gt;0,G147-AH147, -9999)</f>
        <v>-8.2219481573700733E-3</v>
      </c>
      <c r="AC147" s="54">
        <f>+G147-P147</f>
        <v>-7.7071999985491857E-3</v>
      </c>
      <c r="AD147" s="54">
        <f>IF(S147&lt;&gt;0,G147-AA147, -9999)</f>
        <v>7.3457715223604267E-3</v>
      </c>
      <c r="AE147" s="54">
        <f>+(G147-AA147)^2*S147</f>
        <v>1.0792071851744285E-5</v>
      </c>
      <c r="AF147" s="48">
        <f>IF(S147&lt;&gt;0,G147-P147, -9999)</f>
        <v>-7.7071999985491857E-3</v>
      </c>
      <c r="AG147" s="3"/>
      <c r="AH147" s="48">
        <f>$AB$6*($AB$11/AI147*AJ147+$AB$12)</f>
        <v>5.1474815882088796E-4</v>
      </c>
      <c r="AI147" s="48">
        <f>1+$AB$7*COS(AL147)</f>
        <v>0.68352631639970651</v>
      </c>
      <c r="AJ147" s="48">
        <f>SIN(AL147+RADIANS($AB$9))</f>
        <v>-5.4222964295804081E-2</v>
      </c>
      <c r="AK147" s="48">
        <f>$AB$7*SIN(AL147)</f>
        <v>-0.11198675169929785</v>
      </c>
      <c r="AL147" s="48">
        <f>2*ATAN(AM147)</f>
        <v>-2.8014849865757112</v>
      </c>
      <c r="AM147" s="48">
        <f>SQRT((1+$AB$7)/(1-$AB$7))*TAN(AN147/2)</f>
        <v>-5.8236965852074318</v>
      </c>
      <c r="AN147" s="54">
        <f>$AU147+$AB$7*SIN(AO147)</f>
        <v>9.9024561976238257</v>
      </c>
      <c r="AO147" s="54">
        <f>$AU147+$AB$7*SIN(AP147)</f>
        <v>9.9025918094541687</v>
      </c>
      <c r="AP147" s="54">
        <f>$AU147+$AB$7*SIN(AQ147)</f>
        <v>9.9021369503495436</v>
      </c>
      <c r="AQ147" s="54">
        <f>$AU147+$AB$7*SIN(AR147)</f>
        <v>9.9036630282798246</v>
      </c>
      <c r="AR147" s="54">
        <f>$AU147+$AB$7*SIN(AS147)</f>
        <v>9.8985476948722031</v>
      </c>
      <c r="AS147" s="54">
        <f>$AU147+$AB$7*SIN(AT147)</f>
        <v>9.9157481566734571</v>
      </c>
      <c r="AT147" s="54">
        <f>$AU147+$AB$7*SIN(AU147)</f>
        <v>9.8584928102151235</v>
      </c>
      <c r="AU147" s="54">
        <f>RADIANS($AB$9)+$AB$18*(F147-AB$15)</f>
        <v>10.056825601568731</v>
      </c>
    </row>
    <row r="148" spans="1:47" ht="12.95" customHeight="1" x14ac:dyDescent="0.2">
      <c r="A148" s="98" t="s">
        <v>1541</v>
      </c>
      <c r="B148" s="99" t="s">
        <v>1142</v>
      </c>
      <c r="C148" s="98">
        <v>37893.478000000003</v>
      </c>
      <c r="D148" s="98" t="s">
        <v>1190</v>
      </c>
      <c r="E148" s="4">
        <f>+(C148-C$7)/C$8</f>
        <v>-3527.0152226196697</v>
      </c>
      <c r="F148" s="48">
        <f>ROUND(2*E148,0)/2</f>
        <v>-3527</v>
      </c>
      <c r="G148" s="48">
        <f>+C148-(C$7+F148*C$8)</f>
        <v>-2.0807399996556342E-2</v>
      </c>
      <c r="I148" s="48">
        <f>G148</f>
        <v>-2.0807399996556342E-2</v>
      </c>
      <c r="Q148" s="100">
        <f>+C148-15018.5</f>
        <v>22874.978000000003</v>
      </c>
      <c r="S148" s="53">
        <f>S$14</f>
        <v>0.1</v>
      </c>
      <c r="Z148" s="48">
        <f>F148</f>
        <v>-3527</v>
      </c>
      <c r="AA148" s="54">
        <f>AB$3+AB$4*Z148+AB$5*Z148^2+AH148</f>
        <v>-1.3963048152241676E-2</v>
      </c>
      <c r="AB148" s="54">
        <f>IF(S148&lt;&gt;0,G148-AH148, -9999)</f>
        <v>-2.2187412311142917E-2</v>
      </c>
      <c r="AC148" s="54">
        <f>+G148-P148</f>
        <v>-2.0807399996556342E-2</v>
      </c>
      <c r="AD148" s="54">
        <f>IF(S148&lt;&gt;0,G148-AA148, -9999)</f>
        <v>-6.8443518443146653E-3</v>
      </c>
      <c r="AE148" s="54">
        <f>+(G148-AA148)^2*S148</f>
        <v>4.6845152168773567E-6</v>
      </c>
      <c r="AF148" s="48">
        <f>IF(S148&lt;&gt;0,G148-P148, -9999)</f>
        <v>-2.0807399996556342E-2</v>
      </c>
      <c r="AG148" s="3"/>
      <c r="AH148" s="48">
        <f>$AB$6*($AB$11/AI148*AJ148+$AB$12)</f>
        <v>1.3800123145865739E-3</v>
      </c>
      <c r="AI148" s="48">
        <f>1+$AB$7*COS(AL148)</f>
        <v>0.69296991686305032</v>
      </c>
      <c r="AJ148" s="48">
        <f>SIN(AL148+RADIANS($AB$9))</f>
        <v>2.1949532385444271E-2</v>
      </c>
      <c r="AK148" s="48">
        <f>$AB$7*SIN(AL148)</f>
        <v>-0.1357540165763674</v>
      </c>
      <c r="AL148" s="48">
        <f>2*ATAN(AM148)</f>
        <v>-2.7252841213888286</v>
      </c>
      <c r="AM148" s="48">
        <f>SQRT((1+$AB$7)/(1-$AB$7))*TAN(AN148/2)</f>
        <v>-4.7345432511366212</v>
      </c>
      <c r="AN148" s="54">
        <f>$AU148+$AB$7*SIN(AO148)</f>
        <v>10.006772698957507</v>
      </c>
      <c r="AO148" s="54">
        <f>$AU148+$AB$7*SIN(AP148)</f>
        <v>10.006881287746532</v>
      </c>
      <c r="AP148" s="54">
        <f>$AU148+$AB$7*SIN(AQ148)</f>
        <v>10.00649409474026</v>
      </c>
      <c r="AQ148" s="54">
        <f>$AU148+$AB$7*SIN(AR148)</f>
        <v>10.007875153358064</v>
      </c>
      <c r="AR148" s="54">
        <f>$AU148+$AB$7*SIN(AS148)</f>
        <v>10.002954849443382</v>
      </c>
      <c r="AS148" s="54">
        <f>$AU148+$AB$7*SIN(AT148)</f>
        <v>10.02055824093553</v>
      </c>
      <c r="AT148" s="54">
        <f>$AU148+$AB$7*SIN(AU148)</f>
        <v>9.9584723192276616</v>
      </c>
      <c r="AU148" s="54">
        <f>RADIANS($AB$9)+$AB$18*(F148-AB$15)</f>
        <v>10.191336290680283</v>
      </c>
    </row>
    <row r="149" spans="1:47" ht="12.95" customHeight="1" x14ac:dyDescent="0.2">
      <c r="A149" s="98" t="s">
        <v>1517</v>
      </c>
      <c r="B149" s="99" t="s">
        <v>1142</v>
      </c>
      <c r="C149" s="98">
        <v>37893.481</v>
      </c>
      <c r="D149" s="98" t="s">
        <v>1190</v>
      </c>
      <c r="E149" s="4">
        <f>+(C149-C$7)/C$8</f>
        <v>-3527.013027830365</v>
      </c>
      <c r="F149" s="48">
        <f>ROUND(2*E149,0)/2</f>
        <v>-3527</v>
      </c>
      <c r="G149" s="48">
        <f>+C149-(C$7+F149*C$8)</f>
        <v>-1.780739999958314E-2</v>
      </c>
      <c r="J149" s="48">
        <f>G149</f>
        <v>-1.780739999958314E-2</v>
      </c>
      <c r="Q149" s="100">
        <f>+C149-15018.5</f>
        <v>22874.981</v>
      </c>
      <c r="S149" s="53">
        <f>S$15</f>
        <v>1</v>
      </c>
      <c r="Z149" s="48">
        <f>F149</f>
        <v>-3527</v>
      </c>
      <c r="AA149" s="54">
        <f>AB$3+AB$4*Z149+AB$5*Z149^2+AH149</f>
        <v>-1.3963048152241676E-2</v>
      </c>
      <c r="AB149" s="54">
        <f>IF(S149&lt;&gt;0,G149-AH149, -9999)</f>
        <v>-1.9187412314169715E-2</v>
      </c>
      <c r="AC149" s="54">
        <f>+G149-P149</f>
        <v>-1.780739999958314E-2</v>
      </c>
      <c r="AD149" s="54">
        <f>IF(S149&lt;&gt;0,G149-AA149, -9999)</f>
        <v>-3.8443518473414637E-3</v>
      </c>
      <c r="AE149" s="54">
        <f>+(G149-AA149)^2*S149</f>
        <v>1.4779041126157725E-5</v>
      </c>
      <c r="AF149" s="48">
        <f>IF(S149&lt;&gt;0,G149-P149, -9999)</f>
        <v>-1.780739999958314E-2</v>
      </c>
      <c r="AG149" s="3"/>
      <c r="AH149" s="48">
        <f>$AB$6*($AB$11/AI149*AJ149+$AB$12)</f>
        <v>1.3800123145865739E-3</v>
      </c>
      <c r="AI149" s="48">
        <f>1+$AB$7*COS(AL149)</f>
        <v>0.69296991686305032</v>
      </c>
      <c r="AJ149" s="48">
        <f>SIN(AL149+RADIANS($AB$9))</f>
        <v>2.1949532385444271E-2</v>
      </c>
      <c r="AK149" s="48">
        <f>$AB$7*SIN(AL149)</f>
        <v>-0.1357540165763674</v>
      </c>
      <c r="AL149" s="48">
        <f>2*ATAN(AM149)</f>
        <v>-2.7252841213888286</v>
      </c>
      <c r="AM149" s="48">
        <f>SQRT((1+$AB$7)/(1-$AB$7))*TAN(AN149/2)</f>
        <v>-4.7345432511366212</v>
      </c>
      <c r="AN149" s="54">
        <f>$AU149+$AB$7*SIN(AO149)</f>
        <v>10.006772698957507</v>
      </c>
      <c r="AO149" s="54">
        <f>$AU149+$AB$7*SIN(AP149)</f>
        <v>10.006881287746532</v>
      </c>
      <c r="AP149" s="54">
        <f>$AU149+$AB$7*SIN(AQ149)</f>
        <v>10.00649409474026</v>
      </c>
      <c r="AQ149" s="54">
        <f>$AU149+$AB$7*SIN(AR149)</f>
        <v>10.007875153358064</v>
      </c>
      <c r="AR149" s="54">
        <f>$AU149+$AB$7*SIN(AS149)</f>
        <v>10.002954849443382</v>
      </c>
      <c r="AS149" s="54">
        <f>$AU149+$AB$7*SIN(AT149)</f>
        <v>10.02055824093553</v>
      </c>
      <c r="AT149" s="54">
        <f>$AU149+$AB$7*SIN(AU149)</f>
        <v>9.9584723192276616</v>
      </c>
      <c r="AU149" s="54">
        <f>RADIANS($AB$9)+$AB$18*(F149-AB$15)</f>
        <v>10.191336290680283</v>
      </c>
    </row>
    <row r="150" spans="1:47" ht="12.95" customHeight="1" x14ac:dyDescent="0.2">
      <c r="A150" s="98" t="s">
        <v>1535</v>
      </c>
      <c r="B150" s="99" t="s">
        <v>1142</v>
      </c>
      <c r="C150" s="98">
        <v>37900.305999999997</v>
      </c>
      <c r="D150" s="98" t="s">
        <v>1190</v>
      </c>
      <c r="E150" s="4">
        <f>+(C150-C$7)/C$8</f>
        <v>-3522.0198821573722</v>
      </c>
      <c r="F150" s="48">
        <f>ROUND(2*E150,0)/2</f>
        <v>-3522</v>
      </c>
      <c r="G150" s="48">
        <f>+C150-(C$7+F150*C$8)</f>
        <v>-2.7176399999007117E-2</v>
      </c>
      <c r="I150" s="48">
        <f>G150</f>
        <v>-2.7176399999007117E-2</v>
      </c>
      <c r="Q150" s="100">
        <f>+C150-15018.5</f>
        <v>22881.805999999997</v>
      </c>
      <c r="S150" s="53">
        <f>S$14</f>
        <v>0.1</v>
      </c>
      <c r="Z150" s="48">
        <f>F150</f>
        <v>-3522</v>
      </c>
      <c r="AA150" s="54">
        <f>AB$3+AB$4*Z150+AB$5*Z150^2+AH150</f>
        <v>-1.3938529356969351E-2</v>
      </c>
      <c r="AB150" s="54">
        <f>IF(S150&lt;&gt;0,G150-AH150, -9999)</f>
        <v>-2.8575307850046427E-2</v>
      </c>
      <c r="AC150" s="54">
        <f>+G150-P150</f>
        <v>-2.7176399999007117E-2</v>
      </c>
      <c r="AD150" s="54">
        <f>IF(S150&lt;&gt;0,G150-AA150, -9999)</f>
        <v>-1.3237870642037766E-2</v>
      </c>
      <c r="AE150" s="54">
        <f>+(G150-AA150)^2*S150</f>
        <v>1.7524121913532536E-5</v>
      </c>
      <c r="AF150" s="48">
        <f>IF(S150&lt;&gt;0,G150-P150, -9999)</f>
        <v>-2.7176399999007117E-2</v>
      </c>
      <c r="AG150" s="3"/>
      <c r="AH150" s="48">
        <f>$AB$6*($AB$11/AI150*AJ150+$AB$12)</f>
        <v>1.3989078510393098E-3</v>
      </c>
      <c r="AI150" s="48">
        <f>1+$AB$7*COS(AL150)</f>
        <v>0.69319951697225979</v>
      </c>
      <c r="AJ150" s="48">
        <f>SIN(AL150+RADIANS($AB$9))</f>
        <v>2.3637167156266879E-2</v>
      </c>
      <c r="AK150" s="48">
        <f>$AB$7*SIN(AL150)</f>
        <v>-0.13627211226675909</v>
      </c>
      <c r="AL150" s="48">
        <f>2*ATAN(AM150)</f>
        <v>-2.723596047852189</v>
      </c>
      <c r="AM150" s="48">
        <f>SQRT((1+$AB$7)/(1-$AB$7))*TAN(AN150/2)</f>
        <v>-4.7148580307421089</v>
      </c>
      <c r="AN150" s="54">
        <f>$AU150+$AB$7*SIN(AO150)</f>
        <v>10.009066951150993</v>
      </c>
      <c r="AO150" s="54">
        <f>$AU150+$AB$7*SIN(AP150)</f>
        <v>10.009174842138124</v>
      </c>
      <c r="AP150" s="54">
        <f>$AU150+$AB$7*SIN(AQ150)</f>
        <v>10.008789554642942</v>
      </c>
      <c r="AQ150" s="54">
        <f>$AU150+$AB$7*SIN(AR150)</f>
        <v>10.010165898857787</v>
      </c>
      <c r="AR150" s="54">
        <f>$AU150+$AB$7*SIN(AS150)</f>
        <v>10.005254982263697</v>
      </c>
      <c r="AS150" s="54">
        <f>$AU150+$AB$7*SIN(AT150)</f>
        <v>10.022851719368839</v>
      </c>
      <c r="AT150" s="54">
        <f>$AU150+$AB$7*SIN(AU150)</f>
        <v>9.9607000703765252</v>
      </c>
      <c r="AU150" s="54">
        <f>RADIANS($AB$9)+$AB$18*(F150-AB$15)</f>
        <v>10.194273205289704</v>
      </c>
    </row>
    <row r="151" spans="1:47" ht="12.95" customHeight="1" x14ac:dyDescent="0.2">
      <c r="A151" s="98" t="s">
        <v>1535</v>
      </c>
      <c r="B151" s="99" t="s">
        <v>1142</v>
      </c>
      <c r="C151" s="98">
        <v>37900.313000000002</v>
      </c>
      <c r="D151" s="98" t="s">
        <v>1190</v>
      </c>
      <c r="E151" s="4">
        <f>+(C151-C$7)/C$8</f>
        <v>-3522.0147609823193</v>
      </c>
      <c r="F151" s="48">
        <f>ROUND(2*E151,0)/2</f>
        <v>-3522</v>
      </c>
      <c r="G151" s="48">
        <f>+C151-(C$7+F151*C$8)</f>
        <v>-2.0176399993943051E-2</v>
      </c>
      <c r="I151" s="48">
        <f>G151</f>
        <v>-2.0176399993943051E-2</v>
      </c>
      <c r="Q151" s="100">
        <f>+C151-15018.5</f>
        <v>22881.813000000002</v>
      </c>
      <c r="S151" s="53">
        <f>S$14</f>
        <v>0.1</v>
      </c>
      <c r="Z151" s="48">
        <f>F151</f>
        <v>-3522</v>
      </c>
      <c r="AA151" s="54">
        <f>AB$3+AB$4*Z151+AB$5*Z151^2+AH151</f>
        <v>-1.3938529356969351E-2</v>
      </c>
      <c r="AB151" s="54">
        <f>IF(S151&lt;&gt;0,G151-AH151, -9999)</f>
        <v>-2.157530784498236E-2</v>
      </c>
      <c r="AC151" s="54">
        <f>+G151-P151</f>
        <v>-2.0176399993943051E-2</v>
      </c>
      <c r="AD151" s="54">
        <f>IF(S151&lt;&gt;0,G151-AA151, -9999)</f>
        <v>-6.237870636973699E-3</v>
      </c>
      <c r="AE151" s="54">
        <f>+(G151-AA151)^2*S151</f>
        <v>3.8911030083618667E-6</v>
      </c>
      <c r="AF151" s="48">
        <f>IF(S151&lt;&gt;0,G151-P151, -9999)</f>
        <v>-2.0176399993943051E-2</v>
      </c>
      <c r="AG151" s="3"/>
      <c r="AH151" s="48">
        <f>$AB$6*($AB$11/AI151*AJ151+$AB$12)</f>
        <v>1.3989078510393098E-3</v>
      </c>
      <c r="AI151" s="48">
        <f>1+$AB$7*COS(AL151)</f>
        <v>0.69319951697225979</v>
      </c>
      <c r="AJ151" s="48">
        <f>SIN(AL151+RADIANS($AB$9))</f>
        <v>2.3637167156266879E-2</v>
      </c>
      <c r="AK151" s="48">
        <f>$AB$7*SIN(AL151)</f>
        <v>-0.13627211226675909</v>
      </c>
      <c r="AL151" s="48">
        <f>2*ATAN(AM151)</f>
        <v>-2.723596047852189</v>
      </c>
      <c r="AM151" s="48">
        <f>SQRT((1+$AB$7)/(1-$AB$7))*TAN(AN151/2)</f>
        <v>-4.7148580307421089</v>
      </c>
      <c r="AN151" s="54">
        <f>$AU151+$AB$7*SIN(AO151)</f>
        <v>10.009066951150993</v>
      </c>
      <c r="AO151" s="54">
        <f>$AU151+$AB$7*SIN(AP151)</f>
        <v>10.009174842138124</v>
      </c>
      <c r="AP151" s="54">
        <f>$AU151+$AB$7*SIN(AQ151)</f>
        <v>10.008789554642942</v>
      </c>
      <c r="AQ151" s="54">
        <f>$AU151+$AB$7*SIN(AR151)</f>
        <v>10.010165898857787</v>
      </c>
      <c r="AR151" s="54">
        <f>$AU151+$AB$7*SIN(AS151)</f>
        <v>10.005254982263697</v>
      </c>
      <c r="AS151" s="54">
        <f>$AU151+$AB$7*SIN(AT151)</f>
        <v>10.022851719368839</v>
      </c>
      <c r="AT151" s="54">
        <f>$AU151+$AB$7*SIN(AU151)</f>
        <v>9.9607000703765252</v>
      </c>
      <c r="AU151" s="54">
        <f>RADIANS($AB$9)+$AB$18*(F151-AB$15)</f>
        <v>10.194273205289704</v>
      </c>
    </row>
    <row r="152" spans="1:47" ht="12.95" customHeight="1" x14ac:dyDescent="0.2">
      <c r="A152" s="98" t="s">
        <v>1535</v>
      </c>
      <c r="B152" s="99" t="s">
        <v>1142</v>
      </c>
      <c r="C152" s="98">
        <v>37900.315999999999</v>
      </c>
      <c r="D152" s="98" t="s">
        <v>1190</v>
      </c>
      <c r="E152" s="4">
        <f>+(C152-C$7)/C$8</f>
        <v>-3522.0125661930147</v>
      </c>
      <c r="F152" s="48">
        <f>ROUND(2*E152,0)/2</f>
        <v>-3522</v>
      </c>
      <c r="G152" s="48">
        <f>+C152-(C$7+F152*C$8)</f>
        <v>-1.7176399996969849E-2</v>
      </c>
      <c r="I152" s="48">
        <f>G152</f>
        <v>-1.7176399996969849E-2</v>
      </c>
      <c r="Q152" s="100">
        <f>+C152-15018.5</f>
        <v>22881.815999999999</v>
      </c>
      <c r="S152" s="53">
        <f>S$14</f>
        <v>0.1</v>
      </c>
      <c r="Z152" s="48">
        <f>F152</f>
        <v>-3522</v>
      </c>
      <c r="AA152" s="54">
        <f>AB$3+AB$4*Z152+AB$5*Z152^2+AH152</f>
        <v>-1.3938529356969351E-2</v>
      </c>
      <c r="AB152" s="54">
        <f>IF(S152&lt;&gt;0,G152-AH152, -9999)</f>
        <v>-1.8575307848009159E-2</v>
      </c>
      <c r="AC152" s="54">
        <f>+G152-P152</f>
        <v>-1.7176399996969849E-2</v>
      </c>
      <c r="AD152" s="54">
        <f>IF(S152&lt;&gt;0,G152-AA152, -9999)</f>
        <v>-3.2378706400004974E-3</v>
      </c>
      <c r="AE152" s="54">
        <f>+(G152-AA152)^2*S152</f>
        <v>1.0483806281377231E-6</v>
      </c>
      <c r="AF152" s="48">
        <f>IF(S152&lt;&gt;0,G152-P152, -9999)</f>
        <v>-1.7176399996969849E-2</v>
      </c>
      <c r="AG152" s="3"/>
      <c r="AH152" s="48">
        <f>$AB$6*($AB$11/AI152*AJ152+$AB$12)</f>
        <v>1.3989078510393098E-3</v>
      </c>
      <c r="AI152" s="48">
        <f>1+$AB$7*COS(AL152)</f>
        <v>0.69319951697225979</v>
      </c>
      <c r="AJ152" s="48">
        <f>SIN(AL152+RADIANS($AB$9))</f>
        <v>2.3637167156266879E-2</v>
      </c>
      <c r="AK152" s="48">
        <f>$AB$7*SIN(AL152)</f>
        <v>-0.13627211226675909</v>
      </c>
      <c r="AL152" s="48">
        <f>2*ATAN(AM152)</f>
        <v>-2.723596047852189</v>
      </c>
      <c r="AM152" s="48">
        <f>SQRT((1+$AB$7)/(1-$AB$7))*TAN(AN152/2)</f>
        <v>-4.7148580307421089</v>
      </c>
      <c r="AN152" s="54">
        <f>$AU152+$AB$7*SIN(AO152)</f>
        <v>10.009066951150993</v>
      </c>
      <c r="AO152" s="54">
        <f>$AU152+$AB$7*SIN(AP152)</f>
        <v>10.009174842138124</v>
      </c>
      <c r="AP152" s="54">
        <f>$AU152+$AB$7*SIN(AQ152)</f>
        <v>10.008789554642942</v>
      </c>
      <c r="AQ152" s="54">
        <f>$AU152+$AB$7*SIN(AR152)</f>
        <v>10.010165898857787</v>
      </c>
      <c r="AR152" s="54">
        <f>$AU152+$AB$7*SIN(AS152)</f>
        <v>10.005254982263697</v>
      </c>
      <c r="AS152" s="54">
        <f>$AU152+$AB$7*SIN(AT152)</f>
        <v>10.022851719368839</v>
      </c>
      <c r="AT152" s="54">
        <f>$AU152+$AB$7*SIN(AU152)</f>
        <v>9.9607000703765252</v>
      </c>
      <c r="AU152" s="54">
        <f>RADIANS($AB$9)+$AB$18*(F152-AB$15)</f>
        <v>10.194273205289704</v>
      </c>
    </row>
    <row r="153" spans="1:47" ht="12.95" customHeight="1" x14ac:dyDescent="0.2">
      <c r="A153" s="98" t="s">
        <v>1541</v>
      </c>
      <c r="B153" s="99" t="s">
        <v>1142</v>
      </c>
      <c r="C153" s="98">
        <v>37904.419000000002</v>
      </c>
      <c r="D153" s="98" t="s">
        <v>1190</v>
      </c>
      <c r="E153" s="4">
        <f>+(C153-C$7)/C$8</f>
        <v>-3519.0108260177308</v>
      </c>
      <c r="F153" s="48">
        <f>ROUND(2*E153,0)/2</f>
        <v>-3519</v>
      </c>
      <c r="G153" s="48">
        <f>+C153-(C$7+F153*C$8)</f>
        <v>-1.4797799994994421E-2</v>
      </c>
      <c r="I153" s="48">
        <f>G153</f>
        <v>-1.4797799994994421E-2</v>
      </c>
      <c r="Q153" s="100">
        <f>+C153-15018.5</f>
        <v>22885.919000000002</v>
      </c>
      <c r="S153" s="53">
        <f>S$14</f>
        <v>0.1</v>
      </c>
      <c r="Z153" s="48">
        <f>F153</f>
        <v>-3519</v>
      </c>
      <c r="AA153" s="54">
        <f>AB$3+AB$4*Z153+AB$5*Z153^2+AH153</f>
        <v>-1.3923803869373842E-2</v>
      </c>
      <c r="AB153" s="54">
        <f>IF(S153&lt;&gt;0,G153-AH153, -9999)</f>
        <v>-1.6208044649397377E-2</v>
      </c>
      <c r="AC153" s="54">
        <f>+G153-P153</f>
        <v>-1.4797799994994421E-2</v>
      </c>
      <c r="AD153" s="54">
        <f>IF(S153&lt;&gt;0,G153-AA153, -9999)</f>
        <v>-8.7399612562057832E-4</v>
      </c>
      <c r="AE153" s="54">
        <f>+(G153-AA153)^2*S153</f>
        <v>7.6386922759978173E-8</v>
      </c>
      <c r="AF153" s="48">
        <f>IF(S153&lt;&gt;0,G153-P153, -9999)</f>
        <v>-1.4797799994994421E-2</v>
      </c>
      <c r="AG153" s="3"/>
      <c r="AH153" s="48">
        <f>$AB$6*($AB$11/AI153*AJ153+$AB$12)</f>
        <v>1.4102446544029563E-3</v>
      </c>
      <c r="AI153" s="48">
        <f>1+$AB$7*COS(AL153)</f>
        <v>0.69333777019110154</v>
      </c>
      <c r="AJ153" s="48">
        <f>SIN(AL153+RADIANS($AB$9))</f>
        <v>2.4650253735732573E-2</v>
      </c>
      <c r="AK153" s="48">
        <f>$AB$7*SIN(AL153)</f>
        <v>-0.13658294833665449</v>
      </c>
      <c r="AL153" s="48">
        <f>2*ATAN(AM153)</f>
        <v>-2.7225826658265491</v>
      </c>
      <c r="AM153" s="48">
        <f>SQRT((1+$AB$7)/(1-$AB$7))*TAN(AN153/2)</f>
        <v>-4.7031157072766741</v>
      </c>
      <c r="AN153" s="54">
        <f>$AU153+$AB$7*SIN(AO153)</f>
        <v>10.010443868030567</v>
      </c>
      <c r="AO153" s="54">
        <f>$AU153+$AB$7*SIN(AP153)</f>
        <v>10.010551338914992</v>
      </c>
      <c r="AP153" s="54">
        <f>$AU153+$AB$7*SIN(AQ153)</f>
        <v>10.01016720151511</v>
      </c>
      <c r="AQ153" s="54">
        <f>$AU153+$AB$7*SIN(AR153)</f>
        <v>10.011540689747923</v>
      </c>
      <c r="AR153" s="54">
        <f>$AU153+$AB$7*SIN(AS153)</f>
        <v>10.006635503123055</v>
      </c>
      <c r="AS153" s="54">
        <f>$AU153+$AB$7*SIN(AT153)</f>
        <v>10.024227935791128</v>
      </c>
      <c r="AT153" s="54">
        <f>$AU153+$AB$7*SIN(AU153)</f>
        <v>9.9620376877195778</v>
      </c>
      <c r="AU153" s="54">
        <f>RADIANS($AB$9)+$AB$18*(F153-AB$15)</f>
        <v>10.196035354055358</v>
      </c>
    </row>
    <row r="154" spans="1:47" ht="12.95" customHeight="1" x14ac:dyDescent="0.2">
      <c r="A154" s="98" t="s">
        <v>1541</v>
      </c>
      <c r="B154" s="99" t="s">
        <v>1142</v>
      </c>
      <c r="C154" s="98">
        <v>37904.421000000002</v>
      </c>
      <c r="D154" s="98" t="s">
        <v>1190</v>
      </c>
      <c r="E154" s="4">
        <f>+(C154-C$7)/C$8</f>
        <v>-3519.0093628248592</v>
      </c>
      <c r="F154" s="48">
        <f>ROUND(2*E154,0)/2</f>
        <v>-3519</v>
      </c>
      <c r="G154" s="48">
        <f>+C154-(C$7+F154*C$8)</f>
        <v>-1.2797799994586967E-2</v>
      </c>
      <c r="I154" s="48">
        <f>G154</f>
        <v>-1.2797799994586967E-2</v>
      </c>
      <c r="Q154" s="100">
        <f>+C154-15018.5</f>
        <v>22885.921000000002</v>
      </c>
      <c r="S154" s="53">
        <f>S$14</f>
        <v>0.1</v>
      </c>
      <c r="Z154" s="48">
        <f>F154</f>
        <v>-3519</v>
      </c>
      <c r="AA154" s="54">
        <f>AB$3+AB$4*Z154+AB$5*Z154^2+AH154</f>
        <v>-1.3923803869373842E-2</v>
      </c>
      <c r="AB154" s="54">
        <f>IF(S154&lt;&gt;0,G154-AH154, -9999)</f>
        <v>-1.4208044648989924E-2</v>
      </c>
      <c r="AC154" s="54">
        <f>+G154-P154</f>
        <v>-1.2797799994586967E-2</v>
      </c>
      <c r="AD154" s="54">
        <f>IF(S154&lt;&gt;0,G154-AA154, -9999)</f>
        <v>1.1260038747868753E-3</v>
      </c>
      <c r="AE154" s="54">
        <f>+(G154-AA154)^2*S154</f>
        <v>1.2678847260350574E-7</v>
      </c>
      <c r="AF154" s="48">
        <f>IF(S154&lt;&gt;0,G154-P154, -9999)</f>
        <v>-1.2797799994586967E-2</v>
      </c>
      <c r="AG154" s="3"/>
      <c r="AH154" s="48">
        <f>$AB$6*($AB$11/AI154*AJ154+$AB$12)</f>
        <v>1.4102446544029563E-3</v>
      </c>
      <c r="AI154" s="48">
        <f>1+$AB$7*COS(AL154)</f>
        <v>0.69333777019110154</v>
      </c>
      <c r="AJ154" s="48">
        <f>SIN(AL154+RADIANS($AB$9))</f>
        <v>2.4650253735732573E-2</v>
      </c>
      <c r="AK154" s="48">
        <f>$AB$7*SIN(AL154)</f>
        <v>-0.13658294833665449</v>
      </c>
      <c r="AL154" s="48">
        <f>2*ATAN(AM154)</f>
        <v>-2.7225826658265491</v>
      </c>
      <c r="AM154" s="48">
        <f>SQRT((1+$AB$7)/(1-$AB$7))*TAN(AN154/2)</f>
        <v>-4.7031157072766741</v>
      </c>
      <c r="AN154" s="54">
        <f>$AU154+$AB$7*SIN(AO154)</f>
        <v>10.010443868030567</v>
      </c>
      <c r="AO154" s="54">
        <f>$AU154+$AB$7*SIN(AP154)</f>
        <v>10.010551338914992</v>
      </c>
      <c r="AP154" s="54">
        <f>$AU154+$AB$7*SIN(AQ154)</f>
        <v>10.01016720151511</v>
      </c>
      <c r="AQ154" s="54">
        <f>$AU154+$AB$7*SIN(AR154)</f>
        <v>10.011540689747923</v>
      </c>
      <c r="AR154" s="54">
        <f>$AU154+$AB$7*SIN(AS154)</f>
        <v>10.006635503123055</v>
      </c>
      <c r="AS154" s="54">
        <f>$AU154+$AB$7*SIN(AT154)</f>
        <v>10.024227935791128</v>
      </c>
      <c r="AT154" s="54">
        <f>$AU154+$AB$7*SIN(AU154)</f>
        <v>9.9620376877195778</v>
      </c>
      <c r="AU154" s="54">
        <f>RADIANS($AB$9)+$AB$18*(F154-AB$15)</f>
        <v>10.196035354055358</v>
      </c>
    </row>
    <row r="155" spans="1:47" ht="12.95" customHeight="1" x14ac:dyDescent="0.2">
      <c r="A155" s="98" t="s">
        <v>1517</v>
      </c>
      <c r="B155" s="99" t="s">
        <v>1142</v>
      </c>
      <c r="C155" s="98">
        <v>37908.517999999996</v>
      </c>
      <c r="D155" s="98" t="s">
        <v>1190</v>
      </c>
      <c r="E155" s="4">
        <f>+(C155-C$7)/C$8</f>
        <v>-3516.0120122281955</v>
      </c>
      <c r="F155" s="48">
        <f>ROUND(2*E155,0)/2</f>
        <v>-3516</v>
      </c>
      <c r="G155" s="48">
        <f>+C155-(C$7+F155*C$8)</f>
        <v>-1.6419200001109857E-2</v>
      </c>
      <c r="J155" s="48">
        <f>G155</f>
        <v>-1.6419200001109857E-2</v>
      </c>
      <c r="Q155" s="100">
        <f>+C155-15018.5</f>
        <v>22890.017999999996</v>
      </c>
      <c r="S155" s="53">
        <f>S$15</f>
        <v>1</v>
      </c>
      <c r="Z155" s="48">
        <f>F155</f>
        <v>-3516</v>
      </c>
      <c r="AA155" s="54">
        <f>AB$3+AB$4*Z155+AB$5*Z155^2+AH155</f>
        <v>-1.3909067744830927E-2</v>
      </c>
      <c r="AB155" s="54">
        <f>IF(S155&lt;&gt;0,G155-AH155, -9999)</f>
        <v>-1.7840781049118778E-2</v>
      </c>
      <c r="AC155" s="54">
        <f>+G155-P155</f>
        <v>-1.6419200001109857E-2</v>
      </c>
      <c r="AD155" s="54">
        <f>IF(S155&lt;&gt;0,G155-AA155, -9999)</f>
        <v>-2.5101322562789304E-3</v>
      </c>
      <c r="AE155" s="54">
        <f>+(G155-AA155)^2*S155</f>
        <v>6.3007639440119537E-6</v>
      </c>
      <c r="AF155" s="48">
        <f>IF(S155&lt;&gt;0,G155-P155, -9999)</f>
        <v>-1.6419200001109857E-2</v>
      </c>
      <c r="AG155" s="3"/>
      <c r="AH155" s="48">
        <f>$AB$6*($AB$11/AI155*AJ155+$AB$12)</f>
        <v>1.4215810480089222E-3</v>
      </c>
      <c r="AI155" s="48">
        <f>1+$AB$7*COS(AL155)</f>
        <v>0.69347639375505488</v>
      </c>
      <c r="AJ155" s="48">
        <f>SIN(AL155+RADIANS($AB$9))</f>
        <v>2.5663719710523173E-2</v>
      </c>
      <c r="AK155" s="48">
        <f>$AB$7*SIN(AL155)</f>
        <v>-0.1368937682376109</v>
      </c>
      <c r="AL155" s="48">
        <f>2*ATAN(AM155)</f>
        <v>-2.7215688789578376</v>
      </c>
      <c r="AM155" s="48">
        <f>SQRT((1+$AB$7)/(1-$AB$7))*TAN(AN155/2)</f>
        <v>-4.6914245576876157</v>
      </c>
      <c r="AN155" s="54">
        <f>$AU155+$AB$7*SIN(AO155)</f>
        <v>10.011821059973707</v>
      </c>
      <c r="AO155" s="54">
        <f>$AU155+$AB$7*SIN(AP155)</f>
        <v>10.011928109716671</v>
      </c>
      <c r="AP155" s="54">
        <f>$AU155+$AB$7*SIN(AQ155)</f>
        <v>10.011545127431333</v>
      </c>
      <c r="AQ155" s="54">
        <f>$AU155+$AB$7*SIN(AR155)</f>
        <v>10.012915739344917</v>
      </c>
      <c r="AR155" s="54">
        <f>$AU155+$AB$7*SIN(AS155)</f>
        <v>10.008016355559953</v>
      </c>
      <c r="AS155" s="54">
        <f>$AU155+$AB$7*SIN(AT155)</f>
        <v>10.025604250224497</v>
      </c>
      <c r="AT155" s="54">
        <f>$AU155+$AB$7*SIN(AU155)</f>
        <v>9.9633760316645716</v>
      </c>
      <c r="AU155" s="54">
        <f>RADIANS($AB$9)+$AB$18*(F155-AB$15)</f>
        <v>10.197797502821013</v>
      </c>
    </row>
    <row r="156" spans="1:47" ht="12.95" customHeight="1" x14ac:dyDescent="0.2">
      <c r="A156" s="98" t="s">
        <v>1517</v>
      </c>
      <c r="B156" s="99" t="s">
        <v>1142</v>
      </c>
      <c r="C156" s="98">
        <v>37915.353999999999</v>
      </c>
      <c r="D156" s="98" t="s">
        <v>1190</v>
      </c>
      <c r="E156" s="4">
        <f>+(C156-C$7)/C$8</f>
        <v>-3511.0108189944067</v>
      </c>
      <c r="F156" s="48">
        <f>ROUND(2*E156,0)/2</f>
        <v>-3511</v>
      </c>
      <c r="G156" s="48">
        <f>+C156-(C$7+F156*C$8)</f>
        <v>-1.478819999465486E-2</v>
      </c>
      <c r="J156" s="48">
        <f>G156</f>
        <v>-1.478819999465486E-2</v>
      </c>
      <c r="Q156" s="100">
        <f>+C156-15018.5</f>
        <v>22896.853999999999</v>
      </c>
      <c r="S156" s="53">
        <f>S$15</f>
        <v>1</v>
      </c>
      <c r="Z156" s="48">
        <f>F156</f>
        <v>-3511</v>
      </c>
      <c r="AA156" s="54">
        <f>AB$3+AB$4*Z156+AB$5*Z156^2+AH156</f>
        <v>-1.3884483946063926E-2</v>
      </c>
      <c r="AB156" s="54">
        <f>IF(S156&lt;&gt;0,G156-AH156, -9999)</f>
        <v>-1.6228674074969016E-2</v>
      </c>
      <c r="AC156" s="54">
        <f>+G156-P156</f>
        <v>-1.478819999465486E-2</v>
      </c>
      <c r="AD156" s="54">
        <f>IF(S156&lt;&gt;0,G156-AA156, -9999)</f>
        <v>-9.0371604859093395E-4</v>
      </c>
      <c r="AE156" s="54">
        <f>+(G156-AA156)^2*S156</f>
        <v>8.1670269648081125E-7</v>
      </c>
      <c r="AF156" s="48">
        <f>IF(S156&lt;&gt;0,G156-P156, -9999)</f>
        <v>-1.478819999465486E-2</v>
      </c>
      <c r="AG156" s="3"/>
      <c r="AH156" s="48">
        <f>$AB$6*($AB$11/AI156*AJ156+$AB$12)</f>
        <v>1.4404740803141568E-3</v>
      </c>
      <c r="AI156" s="48">
        <f>1+$AB$7*COS(AL156)</f>
        <v>0.69370825708864525</v>
      </c>
      <c r="AJ156" s="48">
        <f>SIN(AL156+RADIANS($AB$9))</f>
        <v>2.7353673005479879E-2</v>
      </c>
      <c r="AK156" s="48">
        <f>$AB$7*SIN(AL156)</f>
        <v>-0.13741176511501266</v>
      </c>
      <c r="AL156" s="48">
        <f>2*ATAN(AM156)</f>
        <v>-2.7198783313736512</v>
      </c>
      <c r="AM156" s="48">
        <f>SQRT((1+$AB$7)/(1-$AB$7))*TAN(AN156/2)</f>
        <v>-4.6720520781709567</v>
      </c>
      <c r="AN156" s="54">
        <f>$AU156+$AB$7*SIN(AO156)</f>
        <v>10.014116993114103</v>
      </c>
      <c r="AO156" s="54">
        <f>$AU156+$AB$7*SIN(AP156)</f>
        <v>10.014223338707144</v>
      </c>
      <c r="AP156" s="54">
        <f>$AU156+$AB$7*SIN(AQ156)</f>
        <v>10.013842292605782</v>
      </c>
      <c r="AQ156" s="54">
        <f>$AU156+$AB$7*SIN(AR156)</f>
        <v>10.015208065835347</v>
      </c>
      <c r="AR156" s="54">
        <f>$AU156+$AB$7*SIN(AS156)</f>
        <v>10.010318514685329</v>
      </c>
      <c r="AS156" s="54">
        <f>$AU156+$AB$7*SIN(AT156)</f>
        <v>10.02789832762828</v>
      </c>
      <c r="AT156" s="54">
        <f>$AU156+$AB$7*SIN(AU156)</f>
        <v>9.965608223150463</v>
      </c>
      <c r="AU156" s="54">
        <f>RADIANS($AB$9)+$AB$18*(F156-AB$15)</f>
        <v>10.200734417430434</v>
      </c>
    </row>
    <row r="157" spans="1:47" ht="12.95" customHeight="1" x14ac:dyDescent="0.2">
      <c r="A157" s="98" t="s">
        <v>1517</v>
      </c>
      <c r="B157" s="99" t="s">
        <v>1142</v>
      </c>
      <c r="C157" s="98">
        <v>37930.394</v>
      </c>
      <c r="D157" s="98" t="s">
        <v>1190</v>
      </c>
      <c r="E157" s="4">
        <f>+(C157-C$7)/C$8</f>
        <v>-3500.0076086029276</v>
      </c>
      <c r="F157" s="48">
        <f>ROUND(2*E157,0)/2</f>
        <v>-3500</v>
      </c>
      <c r="G157" s="48">
        <f>+C157-(C$7+F157*C$8)</f>
        <v>-1.0399999999208376E-2</v>
      </c>
      <c r="J157" s="48">
        <f>G157</f>
        <v>-1.0399999999208376E-2</v>
      </c>
      <c r="Q157" s="100">
        <f>+C157-15018.5</f>
        <v>22911.894</v>
      </c>
      <c r="S157" s="53">
        <f>S$15</f>
        <v>1</v>
      </c>
      <c r="Z157" s="48">
        <f>F157</f>
        <v>-3500</v>
      </c>
      <c r="AA157" s="54">
        <f>AB$3+AB$4*Z157+AB$5*Z157^2+AH157</f>
        <v>-1.3830296141418846E-2</v>
      </c>
      <c r="AB157" s="54">
        <f>IF(S157&lt;&gt;0,G157-AH157, -9999)</f>
        <v>-1.1882034185724238E-2</v>
      </c>
      <c r="AC157" s="54">
        <f>+G157-P157</f>
        <v>-1.0399999999208376E-2</v>
      </c>
      <c r="AD157" s="54">
        <f>IF(S157&lt;&gt;0,G157-AA157, -9999)</f>
        <v>3.4302961422104702E-3</v>
      </c>
      <c r="AE157" s="54">
        <f>+(G157-AA157)^2*S157</f>
        <v>1.1766931623264035E-5</v>
      </c>
      <c r="AF157" s="48">
        <f>IF(S157&lt;&gt;0,G157-P157, -9999)</f>
        <v>-1.0399999999208376E-2</v>
      </c>
      <c r="AG157" s="3"/>
      <c r="AH157" s="48">
        <f>$AB$6*($AB$11/AI157*AJ157+$AB$12)</f>
        <v>1.4820341865158615E-3</v>
      </c>
      <c r="AI157" s="48">
        <f>1+$AB$7*COS(AL157)</f>
        <v>0.69422199047370936</v>
      </c>
      <c r="AJ157" s="48">
        <f>SIN(AL157+RADIANS($AB$9))</f>
        <v>3.1075282702253664E-2</v>
      </c>
      <c r="AK157" s="48">
        <f>$AB$7*SIN(AL157)</f>
        <v>-0.13855119580082517</v>
      </c>
      <c r="AL157" s="48">
        <f>2*ATAN(AM157)</f>
        <v>-2.7161551303331799</v>
      </c>
      <c r="AM157" s="48">
        <f>SQRT((1+$AB$7)/(1-$AB$7))*TAN(AN157/2)</f>
        <v>-4.6299217100069932</v>
      </c>
      <c r="AN157" s="54">
        <f>$AU157+$AB$7*SIN(AO157)</f>
        <v>10.019170759357317</v>
      </c>
      <c r="AO157" s="54">
        <f>$AU157+$AB$7*SIN(AP157)</f>
        <v>10.019275546393102</v>
      </c>
      <c r="AP157" s="54">
        <f>$AU157+$AB$7*SIN(AQ157)</f>
        <v>10.0188988070416</v>
      </c>
      <c r="AQ157" s="54">
        <f>$AU157+$AB$7*SIN(AR157)</f>
        <v>10.020253740833608</v>
      </c>
      <c r="AR157" s="54">
        <f>$AU157+$AB$7*SIN(AS157)</f>
        <v>10.015386525530007</v>
      </c>
      <c r="AS157" s="54">
        <f>$AU157+$AB$7*SIN(AT157)</f>
        <v>10.032946282941973</v>
      </c>
      <c r="AT157" s="54">
        <f>$AU157+$AB$7*SIN(AU157)</f>
        <v>9.9705261917651633</v>
      </c>
      <c r="AU157" s="54">
        <f>RADIANS($AB$9)+$AB$18*(F157-AB$15)</f>
        <v>10.207195629571164</v>
      </c>
    </row>
    <row r="158" spans="1:47" ht="12.95" customHeight="1" x14ac:dyDescent="0.2">
      <c r="A158" s="98" t="s">
        <v>1517</v>
      </c>
      <c r="B158" s="99" t="s">
        <v>1142</v>
      </c>
      <c r="C158" s="98">
        <v>37941.322</v>
      </c>
      <c r="D158" s="98" t="s">
        <v>1190</v>
      </c>
      <c r="E158" s="4">
        <f>+(C158-C$7)/C$8</f>
        <v>-3492.0127227546509</v>
      </c>
      <c r="F158" s="48">
        <f>ROUND(2*E158,0)/2</f>
        <v>-3492</v>
      </c>
      <c r="G158" s="48">
        <f>+C158-(C$7+F158*C$8)</f>
        <v>-1.7390399996656924E-2</v>
      </c>
      <c r="J158" s="48">
        <f>G158</f>
        <v>-1.7390399996656924E-2</v>
      </c>
      <c r="Q158" s="100">
        <f>+C158-15018.5</f>
        <v>22922.822</v>
      </c>
      <c r="S158" s="53">
        <f>S$15</f>
        <v>1</v>
      </c>
      <c r="Z158" s="48">
        <f>F158</f>
        <v>-3492</v>
      </c>
      <c r="AA158" s="54">
        <f>AB$3+AB$4*Z158+AB$5*Z158^2+AH158</f>
        <v>-1.3790797875156429E-2</v>
      </c>
      <c r="AB158" s="54">
        <f>IF(S158&lt;&gt;0,G158-AH158, -9999)</f>
        <v>-1.8902655385461736E-2</v>
      </c>
      <c r="AC158" s="54">
        <f>+G158-P158</f>
        <v>-1.7390399996656924E-2</v>
      </c>
      <c r="AD158" s="54">
        <f>IF(S158&lt;&gt;0,G158-AA158, -9999)</f>
        <v>-3.5996021215004958E-3</v>
      </c>
      <c r="AE158" s="54">
        <f>+(G158-AA158)^2*S158</f>
        <v>1.2957135433110871E-5</v>
      </c>
      <c r="AF158" s="48">
        <f>IF(S158&lt;&gt;0,G158-P158, -9999)</f>
        <v>-1.7390399996656924E-2</v>
      </c>
      <c r="AG158" s="3"/>
      <c r="AH158" s="48">
        <f>$AB$6*($AB$11/AI158*AJ158+$AB$12)</f>
        <v>1.5122553888048118E-3</v>
      </c>
      <c r="AI158" s="48">
        <f>1+$AB$7*COS(AL158)</f>
        <v>0.69459876224223915</v>
      </c>
      <c r="AJ158" s="48">
        <f>SIN(AL158+RADIANS($AB$9))</f>
        <v>3.3785116025579431E-2</v>
      </c>
      <c r="AK158" s="48">
        <f>$AB$7*SIN(AL158)</f>
        <v>-0.13937972931429643</v>
      </c>
      <c r="AL158" s="48">
        <f>2*ATAN(AM158)</f>
        <v>-2.7134438700617887</v>
      </c>
      <c r="AM158" s="48">
        <f>SQRT((1+$AB$7)/(1-$AB$7))*TAN(AN158/2)</f>
        <v>-4.5996962454380448</v>
      </c>
      <c r="AN158" s="54">
        <f>$AU158+$AB$7*SIN(AO158)</f>
        <v>10.022848585563532</v>
      </c>
      <c r="AO158" s="54">
        <f>$AU158+$AB$7*SIN(AP158)</f>
        <v>10.02295223146327</v>
      </c>
      <c r="AP158" s="54">
        <f>$AU158+$AB$7*SIN(AQ158)</f>
        <v>10.022578663671123</v>
      </c>
      <c r="AQ158" s="54">
        <f>$AU158+$AB$7*SIN(AR158)</f>
        <v>10.023925549557156</v>
      </c>
      <c r="AR158" s="54">
        <f>$AU158+$AB$7*SIN(AS158)</f>
        <v>10.019075180584869</v>
      </c>
      <c r="AS158" s="54">
        <f>$AU158+$AB$7*SIN(AT158)</f>
        <v>10.036618392571102</v>
      </c>
      <c r="AT158" s="54">
        <f>$AU158+$AB$7*SIN(AU158)</f>
        <v>9.9741090983368998</v>
      </c>
      <c r="AU158" s="54">
        <f>RADIANS($AB$9)+$AB$18*(F158-AB$15)</f>
        <v>10.21189469294624</v>
      </c>
    </row>
    <row r="159" spans="1:47" ht="12.95" customHeight="1" x14ac:dyDescent="0.2">
      <c r="A159" s="98" t="s">
        <v>1517</v>
      </c>
      <c r="B159" s="99" t="s">
        <v>1142</v>
      </c>
      <c r="C159" s="98">
        <v>37949.525999999998</v>
      </c>
      <c r="D159" s="98" t="s">
        <v>1190</v>
      </c>
      <c r="E159" s="4">
        <f>+(C159-C$7)/C$8</f>
        <v>-3486.0107055969602</v>
      </c>
      <c r="F159" s="48">
        <f>ROUND(2*E159,0)/2</f>
        <v>-3486</v>
      </c>
      <c r="G159" s="48">
        <f>+C159-(C$7+F159*C$8)</f>
        <v>-1.4633200000389479E-2</v>
      </c>
      <c r="J159" s="48">
        <f>G159</f>
        <v>-1.4633200000389479E-2</v>
      </c>
      <c r="Q159" s="100">
        <f>+C159-15018.5</f>
        <v>22931.025999999998</v>
      </c>
      <c r="S159" s="53">
        <f>S$15</f>
        <v>1</v>
      </c>
      <c r="Z159" s="48">
        <f>F159</f>
        <v>-3486</v>
      </c>
      <c r="AA159" s="54">
        <f>AB$3+AB$4*Z159+AB$5*Z159^2+AH159</f>
        <v>-1.376112524028953E-2</v>
      </c>
      <c r="AB159" s="54">
        <f>IF(S159&lt;&gt;0,G159-AH159, -9999)</f>
        <v>-1.6168118674790701E-2</v>
      </c>
      <c r="AC159" s="54">
        <f>+G159-P159</f>
        <v>-1.4633200000389479E-2</v>
      </c>
      <c r="AD159" s="54">
        <f>IF(S159&lt;&gt;0,G159-AA159, -9999)</f>
        <v>-8.7207476009994872E-4</v>
      </c>
      <c r="AE159" s="54">
        <f>+(G159-AA159)^2*S159</f>
        <v>7.6051438720338315E-7</v>
      </c>
      <c r="AF159" s="48">
        <f>IF(S159&lt;&gt;0,G159-P159, -9999)</f>
        <v>-1.4633200000389479E-2</v>
      </c>
      <c r="AG159" s="3"/>
      <c r="AH159" s="48">
        <f>$AB$6*($AB$11/AI159*AJ159+$AB$12)</f>
        <v>1.5349186744012208E-3</v>
      </c>
      <c r="AI159" s="48">
        <f>1+$AB$7*COS(AL159)</f>
        <v>0.69488308568364643</v>
      </c>
      <c r="AJ159" s="48">
        <f>SIN(AL159+RADIANS($AB$9))</f>
        <v>3.5819264967298863E-2</v>
      </c>
      <c r="AK159" s="48">
        <f>$AB$7*SIN(AL159)</f>
        <v>-0.14000104844523792</v>
      </c>
      <c r="AL159" s="48">
        <f>2*ATAN(AM159)</f>
        <v>-2.7114084877743609</v>
      </c>
      <c r="AM159" s="48">
        <f>SQRT((1+$AB$7)/(1-$AB$7))*TAN(AN159/2)</f>
        <v>-4.5772521084111224</v>
      </c>
      <c r="AN159" s="54">
        <f>$AU159+$AB$7*SIN(AO159)</f>
        <v>10.025608268876866</v>
      </c>
      <c r="AO159" s="54">
        <f>$AU159+$AB$7*SIN(AP159)</f>
        <v>10.025711054990506</v>
      </c>
      <c r="AP159" s="54">
        <f>$AU159+$AB$7*SIN(AQ159)</f>
        <v>10.025339886857013</v>
      </c>
      <c r="AQ159" s="54">
        <f>$AU159+$AB$7*SIN(AR159)</f>
        <v>10.026680647637555</v>
      </c>
      <c r="AR159" s="54">
        <f>$AU159+$AB$7*SIN(AS159)</f>
        <v>10.02184324265262</v>
      </c>
      <c r="AS159" s="54">
        <f>$AU159+$AB$7*SIN(AT159)</f>
        <v>10.03937296614</v>
      </c>
      <c r="AT159" s="54">
        <f>$AU159+$AB$7*SIN(AU159)</f>
        <v>9.976799722615878</v>
      </c>
      <c r="AU159" s="54">
        <f>RADIANS($AB$9)+$AB$18*(F159-AB$15)</f>
        <v>10.215418990477547</v>
      </c>
    </row>
    <row r="160" spans="1:47" ht="12.95" customHeight="1" x14ac:dyDescent="0.2">
      <c r="A160" s="4" t="s">
        <v>1147</v>
      </c>
      <c r="B160" s="3"/>
      <c r="C160" s="6">
        <v>38269.39</v>
      </c>
      <c r="D160" s="6"/>
      <c r="E160" s="48">
        <f>+(C160-C$7)/C$8</f>
        <v>-3251.9993433190371</v>
      </c>
      <c r="F160" s="48">
        <f>ROUND(2*E160,0)/2</f>
        <v>-3252</v>
      </c>
      <c r="G160" s="48">
        <f>+C160-(C$7+F160*C$8)</f>
        <v>8.9760000264504924E-4</v>
      </c>
      <c r="H160" s="48">
        <f>G160</f>
        <v>8.9760000264504924E-4</v>
      </c>
      <c r="Q160" s="100">
        <f>+C160-15018.5</f>
        <v>23250.89</v>
      </c>
      <c r="S160" s="53">
        <f>S$13</f>
        <v>0.2</v>
      </c>
      <c r="Z160" s="48">
        <f>F160</f>
        <v>-3252</v>
      </c>
      <c r="AA160" s="54">
        <f>AB$3+AB$4*Z160+AB$5*Z160^2+AH160</f>
        <v>-1.2572698412724317E-2</v>
      </c>
      <c r="AB160" s="54">
        <f>IF(S160&lt;&gt;0,G160-AH160, -9999)</f>
        <v>-1.5179151579103605E-3</v>
      </c>
      <c r="AC160" s="54">
        <f>+G160-P160</f>
        <v>8.9760000264504924E-4</v>
      </c>
      <c r="AD160" s="54">
        <f>IF(S160&lt;&gt;0,G160-AA160, -9999)</f>
        <v>1.3470298415369366E-2</v>
      </c>
      <c r="AE160" s="54">
        <f>+(G160-AA160)^2*S160</f>
        <v>3.6289787879820492E-5</v>
      </c>
      <c r="AF160" s="48">
        <f>IF(S160&lt;&gt;0,G160-P160, -9999)</f>
        <v>8.9760000264504924E-4</v>
      </c>
      <c r="AG160" s="3"/>
      <c r="AH160" s="48">
        <f>$AB$6*($AB$11/AI160*AJ160+$AB$12)</f>
        <v>2.4155151605554097E-3</v>
      </c>
      <c r="AI160" s="48">
        <f>1+$AB$7*COS(AL160)</f>
        <v>0.70717494729275798</v>
      </c>
      <c r="AJ160" s="48">
        <f>SIN(AL160+RADIANS($AB$9))</f>
        <v>0.11634229470729819</v>
      </c>
      <c r="AK160" s="48">
        <f>$AB$7*SIN(AL160)</f>
        <v>-0.16416489720613195</v>
      </c>
      <c r="AL160" s="48">
        <f>2*ATAN(AM160)</f>
        <v>-2.6306290512011783</v>
      </c>
      <c r="AM160" s="48">
        <f>SQRT((1+$AB$7)/(1-$AB$7))*TAN(AN160/2)</f>
        <v>-3.8286396377260621</v>
      </c>
      <c r="AN160" s="54">
        <f>$AU160+$AB$7*SIN(AO160)</f>
        <v>10.134179014798647</v>
      </c>
      <c r="AO160" s="54">
        <f>$AU160+$AB$7*SIN(AP160)</f>
        <v>10.134247451296323</v>
      </c>
      <c r="AP160" s="54">
        <f>$AU160+$AB$7*SIN(AQ160)</f>
        <v>10.133978788321505</v>
      </c>
      <c r="AQ160" s="54">
        <f>$AU160+$AB$7*SIN(AR160)</f>
        <v>10.135033841907138</v>
      </c>
      <c r="AR160" s="54">
        <f>$AU160+$AB$7*SIN(AS160)</f>
        <v>10.130896062396051</v>
      </c>
      <c r="AS160" s="54">
        <f>$AU160+$AB$7*SIN(AT160)</f>
        <v>10.14720940108837</v>
      </c>
      <c r="AT160" s="54">
        <f>$AU160+$AB$7*SIN(AU160)</f>
        <v>10.084144323609737</v>
      </c>
      <c r="AU160" s="54">
        <f>RADIANS($AB$9)+$AB$18*(F160-AB$15)</f>
        <v>10.35286659419852</v>
      </c>
    </row>
    <row r="161" spans="1:48" ht="12.95" customHeight="1" x14ac:dyDescent="0.2">
      <c r="A161" s="4" t="s">
        <v>1148</v>
      </c>
      <c r="B161" s="3"/>
      <c r="C161" s="6">
        <v>38288.51</v>
      </c>
      <c r="D161" s="6"/>
      <c r="E161" s="48">
        <f>+(C161-C$7)/C$8</f>
        <v>-3238.0112194702938</v>
      </c>
      <c r="F161" s="48">
        <f>ROUND(2*E161,0)/2</f>
        <v>-3238</v>
      </c>
      <c r="G161" s="48">
        <f>+C161-(C$7+F161*C$8)</f>
        <v>-1.5335599993704818E-2</v>
      </c>
      <c r="I161" s="48">
        <f>G161</f>
        <v>-1.5335599993704818E-2</v>
      </c>
      <c r="Q161" s="100">
        <f>+C161-15018.5</f>
        <v>23270.010000000002</v>
      </c>
      <c r="S161" s="53">
        <f>S$14</f>
        <v>0.1</v>
      </c>
      <c r="Z161" s="48">
        <f>F161</f>
        <v>-3238</v>
      </c>
      <c r="AA161" s="54">
        <f>AB$3+AB$4*Z161+AB$5*Z161^2+AH161</f>
        <v>-1.2499766571899039E-2</v>
      </c>
      <c r="AB161" s="54">
        <f>IF(S161&lt;&gt;0,G161-AH161, -9999)</f>
        <v>-1.7803499008502505E-2</v>
      </c>
      <c r="AC161" s="54">
        <f>+G161-P161</f>
        <v>-1.5335599993704818E-2</v>
      </c>
      <c r="AD161" s="54">
        <f>IF(S161&lt;&gt;0,G161-AA161, -9999)</f>
        <v>-2.835833421805779E-3</v>
      </c>
      <c r="AE161" s="54">
        <f>+(G161-AA161)^2*S161</f>
        <v>8.0419511962306732E-7</v>
      </c>
      <c r="AF161" s="48">
        <f>IF(S161&lt;&gt;0,G161-P161, -9999)</f>
        <v>-1.5335599993704818E-2</v>
      </c>
      <c r="AG161" s="3"/>
      <c r="AH161" s="48">
        <f>$AB$6*($AB$11/AI161*AJ161+$AB$12)</f>
        <v>2.4678990147976847E-3</v>
      </c>
      <c r="AI161" s="48">
        <f>1+$AB$7*COS(AL161)</f>
        <v>0.70798722990096086</v>
      </c>
      <c r="AJ161" s="48">
        <f>SIN(AL161+RADIANS($AB$9))</f>
        <v>0.12123375243121702</v>
      </c>
      <c r="AK161" s="48">
        <f>$AB$7*SIN(AL161)</f>
        <v>-0.16560545602963864</v>
      </c>
      <c r="AL161" s="48">
        <f>2*ATAN(AM161)</f>
        <v>-2.6257027080204307</v>
      </c>
      <c r="AM161" s="48">
        <f>SQRT((1+$AB$7)/(1-$AB$7))*TAN(AN161/2)</f>
        <v>-3.7904303699153203</v>
      </c>
      <c r="AN161" s="54">
        <f>$AU161+$AB$7*SIN(AO161)</f>
        <v>10.140737218815575</v>
      </c>
      <c r="AO161" s="54">
        <f>$AU161+$AB$7*SIN(AP161)</f>
        <v>10.140803655757646</v>
      </c>
      <c r="AP161" s="54">
        <f>$AU161+$AB$7*SIN(AQ161)</f>
        <v>10.140541360028433</v>
      </c>
      <c r="AQ161" s="54">
        <f>$AU161+$AB$7*SIN(AR161)</f>
        <v>10.14157726280958</v>
      </c>
      <c r="AR161" s="54">
        <f>$AU161+$AB$7*SIN(AS161)</f>
        <v>10.137491516098908</v>
      </c>
      <c r="AS161" s="54">
        <f>$AU161+$AB$7*SIN(AT161)</f>
        <v>10.153691900466953</v>
      </c>
      <c r="AT161" s="54">
        <f>$AU161+$AB$7*SIN(AU161)</f>
        <v>10.090722176831054</v>
      </c>
      <c r="AU161" s="54">
        <f>RADIANS($AB$9)+$AB$18*(F161-AB$15)</f>
        <v>10.361089955104903</v>
      </c>
    </row>
    <row r="162" spans="1:48" ht="12.95" customHeight="1" x14ac:dyDescent="0.2">
      <c r="A162" s="98" t="s">
        <v>956</v>
      </c>
      <c r="B162" s="99" t="s">
        <v>1142</v>
      </c>
      <c r="C162" s="98">
        <v>38310.394999999997</v>
      </c>
      <c r="D162" s="98" t="s">
        <v>1190</v>
      </c>
      <c r="E162" s="4">
        <f>+(C162-C$7)/C$8</f>
        <v>-3222.0002314771118</v>
      </c>
      <c r="F162" s="48">
        <f>ROUND(2*E162,0)/2</f>
        <v>-3222</v>
      </c>
      <c r="G162" s="48">
        <f>+C162-(C$7+F162*C$8)</f>
        <v>-3.1640000088373199E-4</v>
      </c>
      <c r="I162" s="48">
        <f>G162</f>
        <v>-3.1640000088373199E-4</v>
      </c>
      <c r="Q162" s="100">
        <f>+C162-15018.5</f>
        <v>23291.894999999997</v>
      </c>
      <c r="S162" s="53">
        <f>S$14</f>
        <v>0.1</v>
      </c>
      <c r="Z162" s="48">
        <f>F162</f>
        <v>-3222</v>
      </c>
      <c r="AA162" s="54">
        <f>AB$3+AB$4*Z162+AB$5*Z162^2+AH162</f>
        <v>-1.2416177661492013E-2</v>
      </c>
      <c r="AB162" s="54">
        <f>IF(S162&lt;&gt;0,G162-AH162, -9999)</f>
        <v>-2.8441099340484866E-3</v>
      </c>
      <c r="AC162" s="54">
        <f>+G162-P162</f>
        <v>-3.1640000088373199E-4</v>
      </c>
      <c r="AD162" s="54">
        <f>IF(S162&lt;&gt;0,G162-AA162, -9999)</f>
        <v>1.2099777660608281E-2</v>
      </c>
      <c r="AE162" s="54">
        <f>+(G162-AA162)^2*S162</f>
        <v>1.464046194361552E-5</v>
      </c>
      <c r="AF162" s="48">
        <f>IF(S162&lt;&gt;0,G162-P162, -9999)</f>
        <v>-3.1640000088373199E-4</v>
      </c>
      <c r="AG162" s="3"/>
      <c r="AH162" s="48">
        <f>$AB$6*($AB$11/AI162*AJ162+$AB$12)</f>
        <v>2.5277099331647546E-3</v>
      </c>
      <c r="AI162" s="48">
        <f>1+$AB$7*COS(AL162)</f>
        <v>0.70892656014507449</v>
      </c>
      <c r="AJ162" s="48">
        <f>SIN(AL162+RADIANS($AB$9))</f>
        <v>0.12683420322793715</v>
      </c>
      <c r="AK162" s="48">
        <f>$AB$7*SIN(AL162)</f>
        <v>-0.16725094193671949</v>
      </c>
      <c r="AL162" s="48">
        <f>2*ATAN(AM162)</f>
        <v>-2.6200586659872633</v>
      </c>
      <c r="AM162" s="48">
        <f>SQRT((1+$AB$7)/(1-$AB$7))*TAN(AN162/2)</f>
        <v>-3.7475222109747546</v>
      </c>
      <c r="AN162" s="54">
        <f>$AU162+$AB$7*SIN(AO162)</f>
        <v>10.148241574546162</v>
      </c>
      <c r="AO162" s="54">
        <f>$AU162+$AB$7*SIN(AP162)</f>
        <v>10.148305747611174</v>
      </c>
      <c r="AP162" s="54">
        <f>$AU162+$AB$7*SIN(AQ162)</f>
        <v>10.148050717575583</v>
      </c>
      <c r="AQ162" s="54">
        <f>$AU162+$AB$7*SIN(AR162)</f>
        <v>10.149064571690472</v>
      </c>
      <c r="AR162" s="54">
        <f>$AU162+$AB$7*SIN(AS162)</f>
        <v>10.145039414392276</v>
      </c>
      <c r="AS162" s="54">
        <f>$AU162+$AB$7*SIN(AT162)</f>
        <v>10.161105587452955</v>
      </c>
      <c r="AT162" s="54">
        <f>$AU162+$AB$7*SIN(AU162)</f>
        <v>10.098262117340525</v>
      </c>
      <c r="AU162" s="54">
        <f>RADIANS($AB$9)+$AB$18*(F162-AB$15)</f>
        <v>10.370488081855056</v>
      </c>
    </row>
    <row r="163" spans="1:48" ht="12.95" customHeight="1" x14ac:dyDescent="0.2">
      <c r="A163" s="4" t="s">
        <v>1147</v>
      </c>
      <c r="B163" s="3"/>
      <c r="C163" s="6">
        <v>38310.395000000004</v>
      </c>
      <c r="D163" s="6"/>
      <c r="E163" s="48">
        <f>+(C163-C$7)/C$8</f>
        <v>-3222.0002314771064</v>
      </c>
      <c r="F163" s="48">
        <f>ROUND(2*E163,0)/2</f>
        <v>-3222</v>
      </c>
      <c r="G163" s="48">
        <f>+C163-(C$7+F163*C$8)</f>
        <v>-3.1639999360777438E-4</v>
      </c>
      <c r="H163" s="48">
        <f>G163</f>
        <v>-3.1639999360777438E-4</v>
      </c>
      <c r="Q163" s="100">
        <f>+C163-15018.5</f>
        <v>23291.895000000004</v>
      </c>
      <c r="S163" s="53">
        <f>S$13</f>
        <v>0.2</v>
      </c>
      <c r="Z163" s="48">
        <f>F163</f>
        <v>-3222</v>
      </c>
      <c r="AA163" s="54">
        <f>AB$3+AB$4*Z163+AB$5*Z163^2+AH163</f>
        <v>-1.2416177661492013E-2</v>
      </c>
      <c r="AB163" s="54">
        <f>IF(S163&lt;&gt;0,G163-AH163, -9999)</f>
        <v>-2.844109926772529E-3</v>
      </c>
      <c r="AC163" s="54">
        <f>+G163-P163</f>
        <v>-3.1639999360777438E-4</v>
      </c>
      <c r="AD163" s="54">
        <f>IF(S163&lt;&gt;0,G163-AA163, -9999)</f>
        <v>1.2099777667884238E-2</v>
      </c>
      <c r="AE163" s="54">
        <f>+(G163-AA163)^2*S163</f>
        <v>2.9280923922446028E-5</v>
      </c>
      <c r="AF163" s="48">
        <f>IF(S163&lt;&gt;0,G163-P163, -9999)</f>
        <v>-3.1639999360777438E-4</v>
      </c>
      <c r="AG163" s="3"/>
      <c r="AH163" s="48">
        <f>$AB$6*($AB$11/AI163*AJ163+$AB$12)</f>
        <v>2.5277099331647546E-3</v>
      </c>
      <c r="AI163" s="48">
        <f>1+$AB$7*COS(AL163)</f>
        <v>0.70892656014507449</v>
      </c>
      <c r="AJ163" s="48">
        <f>SIN(AL163+RADIANS($AB$9))</f>
        <v>0.12683420322793715</v>
      </c>
      <c r="AK163" s="48">
        <f>$AB$7*SIN(AL163)</f>
        <v>-0.16725094193671949</v>
      </c>
      <c r="AL163" s="48">
        <f>2*ATAN(AM163)</f>
        <v>-2.6200586659872633</v>
      </c>
      <c r="AM163" s="48">
        <f>SQRT((1+$AB$7)/(1-$AB$7))*TAN(AN163/2)</f>
        <v>-3.7475222109747546</v>
      </c>
      <c r="AN163" s="54">
        <f>$AU163+$AB$7*SIN(AO163)</f>
        <v>10.148241574546162</v>
      </c>
      <c r="AO163" s="54">
        <f>$AU163+$AB$7*SIN(AP163)</f>
        <v>10.148305747611174</v>
      </c>
      <c r="AP163" s="54">
        <f>$AU163+$AB$7*SIN(AQ163)</f>
        <v>10.148050717575583</v>
      </c>
      <c r="AQ163" s="54">
        <f>$AU163+$AB$7*SIN(AR163)</f>
        <v>10.149064571690472</v>
      </c>
      <c r="AR163" s="54">
        <f>$AU163+$AB$7*SIN(AS163)</f>
        <v>10.145039414392276</v>
      </c>
      <c r="AS163" s="54">
        <f>$AU163+$AB$7*SIN(AT163)</f>
        <v>10.161105587452955</v>
      </c>
      <c r="AT163" s="54">
        <f>$AU163+$AB$7*SIN(AU163)</f>
        <v>10.098262117340525</v>
      </c>
      <c r="AU163" s="54">
        <f>RADIANS($AB$9)+$AB$18*(F163-AB$15)</f>
        <v>10.370488081855056</v>
      </c>
    </row>
    <row r="164" spans="1:48" ht="12.95" customHeight="1" x14ac:dyDescent="0.2">
      <c r="A164" s="4" t="s">
        <v>961</v>
      </c>
      <c r="C164" s="101">
        <v>38612.464999999997</v>
      </c>
      <c r="D164" s="101"/>
      <c r="E164" s="48">
        <f>+(C164-C$7)/C$8</f>
        <v>-3001.0068961743214</v>
      </c>
      <c r="F164" s="48">
        <f>ROUND(2*E164,0)/2</f>
        <v>-3001</v>
      </c>
      <c r="G164" s="48">
        <f>+C164-(C$7+F164*C$8)</f>
        <v>-9.4261999984155409E-3</v>
      </c>
      <c r="I164" s="48">
        <f>G164</f>
        <v>-9.4261999984155409E-3</v>
      </c>
      <c r="Q164" s="100">
        <f>+C164-15018.5</f>
        <v>23593.964999999997</v>
      </c>
      <c r="S164" s="53">
        <f>S$14</f>
        <v>0.1</v>
      </c>
      <c r="Z164" s="48">
        <f>F164</f>
        <v>-3001</v>
      </c>
      <c r="AA164" s="54">
        <f>AB$3+AB$4*Z164+AB$5*Z164^2+AH164</f>
        <v>-1.1237220949513294E-2</v>
      </c>
      <c r="AB164" s="54">
        <f>IF(S164&lt;&gt;0,G164-AH164, -9999)</f>
        <v>-1.2772289057830406E-2</v>
      </c>
      <c r="AC164" s="54">
        <f>+G164-P164</f>
        <v>-9.4261999984155409E-3</v>
      </c>
      <c r="AD164" s="54">
        <f>IF(S164&lt;&gt;0,G164-AA164, -9999)</f>
        <v>1.8110209510977526E-3</v>
      </c>
      <c r="AE164" s="54">
        <f>+(G164-AA164)^2*S164</f>
        <v>3.2797968853150088E-7</v>
      </c>
      <c r="AF164" s="48">
        <f>IF(S164&lt;&gt;0,G164-P164, -9999)</f>
        <v>-9.4261999984155409E-3</v>
      </c>
      <c r="AG164" s="3"/>
      <c r="AH164" s="48">
        <f>$AB$6*($AB$11/AI164*AJ164+$AB$12)</f>
        <v>3.3460890594148645E-3</v>
      </c>
      <c r="AI164" s="48">
        <f>1+$AB$7*COS(AL164)</f>
        <v>0.723146087499138</v>
      </c>
      <c r="AJ164" s="48">
        <f>SIN(AL164+RADIANS($AB$9))</f>
        <v>0.20529994076616939</v>
      </c>
      <c r="AK164" s="48">
        <f>$AB$7*SIN(AL164)</f>
        <v>-0.1898645203840463</v>
      </c>
      <c r="AL164" s="48">
        <f>2*ATAN(AM164)</f>
        <v>-2.5404652503955409</v>
      </c>
      <c r="AM164" s="48">
        <f>SQRT((1+$AB$7)/(1-$AB$7))*TAN(AN164/2)</f>
        <v>-3.2262852012645582</v>
      </c>
      <c r="AN164" s="54">
        <f>$AU164+$AB$7*SIN(AO164)</f>
        <v>10.252974546987279</v>
      </c>
      <c r="AO164" s="54">
        <f>$AU164+$AB$7*SIN(AP164)</f>
        <v>10.253010816316117</v>
      </c>
      <c r="AP164" s="54">
        <f>$AU164+$AB$7*SIN(AQ164)</f>
        <v>10.252851050170541</v>
      </c>
      <c r="AQ164" s="54">
        <f>$AU164+$AB$7*SIN(AR164)</f>
        <v>10.253555027668078</v>
      </c>
      <c r="AR164" s="54">
        <f>$AU164+$AB$7*SIN(AS164)</f>
        <v>10.25045713024528</v>
      </c>
      <c r="AS164" s="54">
        <f>$AU164+$AB$7*SIN(AT164)</f>
        <v>10.264169044257374</v>
      </c>
      <c r="AT164" s="54">
        <f>$AU164+$AB$7*SIN(AU164)</f>
        <v>10.204935211826511</v>
      </c>
      <c r="AU164" s="54">
        <f>RADIANS($AB$9)+$AB$18*(F164-AB$15)</f>
        <v>10.50029970759153</v>
      </c>
    </row>
    <row r="165" spans="1:48" ht="12.95" customHeight="1" x14ac:dyDescent="0.2">
      <c r="A165" s="4" t="s">
        <v>961</v>
      </c>
      <c r="C165" s="101">
        <v>38638.430999999997</v>
      </c>
      <c r="D165" s="101"/>
      <c r="E165" s="48">
        <f>+(C165-C$7)/C$8</f>
        <v>-2982.0102631274367</v>
      </c>
      <c r="F165" s="48">
        <f>ROUND(2*E165,0)/2</f>
        <v>-2982</v>
      </c>
      <c r="G165" s="48">
        <f>+C165-(C$7+F165*C$8)</f>
        <v>-1.4028400000825059E-2</v>
      </c>
      <c r="I165" s="48">
        <f>G165</f>
        <v>-1.4028400000825059E-2</v>
      </c>
      <c r="Q165" s="100">
        <f>+C165-15018.5</f>
        <v>23619.930999999997</v>
      </c>
      <c r="S165" s="53">
        <f>S$14</f>
        <v>0.1</v>
      </c>
      <c r="Z165" s="48">
        <f>F165</f>
        <v>-2982</v>
      </c>
      <c r="AA165" s="54">
        <f>AB$3+AB$4*Z165+AB$5*Z165^2+AH165</f>
        <v>-1.113388761556972E-2</v>
      </c>
      <c r="AB165" s="54">
        <f>IF(S165&lt;&gt;0,G165-AH165, -9999)</f>
        <v>-1.7444024012626291E-2</v>
      </c>
      <c r="AC165" s="54">
        <f>+G165-P165</f>
        <v>-1.4028400000825059E-2</v>
      </c>
      <c r="AD165" s="54">
        <f>IF(S165&lt;&gt;0,G165-AA165, -9999)</f>
        <v>-2.8945123852553382E-3</v>
      </c>
      <c r="AE165" s="54">
        <f>+(G165-AA165)^2*S165</f>
        <v>8.3782019483965469E-7</v>
      </c>
      <c r="AF165" s="48">
        <f>IF(S165&lt;&gt;0,G165-P165, -9999)</f>
        <v>-1.4028400000825059E-2</v>
      </c>
      <c r="AG165" s="3"/>
      <c r="AH165" s="48">
        <f>$AB$6*($AB$11/AI165*AJ165+$AB$12)</f>
        <v>3.4156240118012314E-3</v>
      </c>
      <c r="AI165" s="48">
        <f>1+$AB$7*COS(AL165)</f>
        <v>0.72448111204025645</v>
      </c>
      <c r="AJ165" s="48">
        <f>SIN(AL165+RADIANS($AB$9))</f>
        <v>0.21214167695709482</v>
      </c>
      <c r="AK165" s="48">
        <f>$AB$7*SIN(AL165)</f>
        <v>-0.19179668231000543</v>
      </c>
      <c r="AL165" s="48">
        <f>2*ATAN(AM165)</f>
        <v>-2.5334694169871259</v>
      </c>
      <c r="AM165" s="48">
        <f>SQRT((1+$AB$7)/(1-$AB$7))*TAN(AN165/2)</f>
        <v>-3.1868229442633962</v>
      </c>
      <c r="AN165" s="54">
        <f>$AU165+$AB$7*SIN(AO165)</f>
        <v>10.262078910423696</v>
      </c>
      <c r="AO165" s="54">
        <f>$AU165+$AB$7*SIN(AP165)</f>
        <v>10.262113144888465</v>
      </c>
      <c r="AP165" s="54">
        <f>$AU165+$AB$7*SIN(AQ165)</f>
        <v>10.261960824997164</v>
      </c>
      <c r="AQ165" s="54">
        <f>$AU165+$AB$7*SIN(AR165)</f>
        <v>10.262638741756247</v>
      </c>
      <c r="AR165" s="54">
        <f>$AU165+$AB$7*SIN(AS165)</f>
        <v>10.259625499830722</v>
      </c>
      <c r="AS165" s="54">
        <f>$AU165+$AB$7*SIN(AT165)</f>
        <v>10.273097222984328</v>
      </c>
      <c r="AT165" s="54">
        <f>$AU165+$AB$7*SIN(AU165)</f>
        <v>10.214333287945724</v>
      </c>
      <c r="AU165" s="54">
        <f>RADIANS($AB$9)+$AB$18*(F165-AB$15)</f>
        <v>10.511459983107336</v>
      </c>
    </row>
    <row r="166" spans="1:48" ht="12.95" customHeight="1" x14ac:dyDescent="0.2">
      <c r="A166" s="4" t="s">
        <v>961</v>
      </c>
      <c r="C166" s="101">
        <v>38653.47</v>
      </c>
      <c r="D166" s="101"/>
      <c r="E166" s="48">
        <f>+(C166-C$7)/C$8</f>
        <v>-2971.0077843323907</v>
      </c>
      <c r="F166" s="48">
        <f>ROUND(2*E166,0)/2</f>
        <v>-2971</v>
      </c>
      <c r="G166" s="48">
        <f>+C166-(C$7+F166*C$8)</f>
        <v>-1.0640199994668365E-2</v>
      </c>
      <c r="I166" s="48">
        <f>G166</f>
        <v>-1.0640199994668365E-2</v>
      </c>
      <c r="Q166" s="100">
        <f>+C166-15018.5</f>
        <v>23634.97</v>
      </c>
      <c r="S166" s="53">
        <f>S$14</f>
        <v>0.1</v>
      </c>
      <c r="Z166" s="48">
        <f>F166</f>
        <v>-2971</v>
      </c>
      <c r="AA166" s="54">
        <f>AB$3+AB$4*Z166+AB$5*Z166^2+AH166</f>
        <v>-1.107393097764256E-2</v>
      </c>
      <c r="AB166" s="54">
        <f>IF(S166&lt;&gt;0,G166-AH166, -9999)</f>
        <v>-1.4096010637410783E-2</v>
      </c>
      <c r="AC166" s="54">
        <f>+G166-P166</f>
        <v>-1.0640199994668365E-2</v>
      </c>
      <c r="AD166" s="54">
        <f>IF(S166&lt;&gt;0,G166-AA166, -9999)</f>
        <v>4.3373098297419532E-4</v>
      </c>
      <c r="AE166" s="54">
        <f>+(G166-AA166)^2*S166</f>
        <v>1.8812256559176171E-8</v>
      </c>
      <c r="AF166" s="48">
        <f>IF(S166&lt;&gt;0,G166-P166, -9999)</f>
        <v>-1.0640199994668365E-2</v>
      </c>
      <c r="AG166" s="3"/>
      <c r="AH166" s="48">
        <f>$AB$6*($AB$11/AI166*AJ166+$AB$12)</f>
        <v>3.455810642742418E-3</v>
      </c>
      <c r="AI166" s="48">
        <f>1+$AB$7*COS(AL166)</f>
        <v>0.72526247542961186</v>
      </c>
      <c r="AJ166" s="48">
        <f>SIN(AL166+RADIANS($AB$9))</f>
        <v>0.21610953327954868</v>
      </c>
      <c r="AK166" s="48">
        <f>$AB$7*SIN(AL166)</f>
        <v>-0.19291427516032675</v>
      </c>
      <c r="AL166" s="48">
        <f>2*ATAN(AM166)</f>
        <v>-2.5294073423319667</v>
      </c>
      <c r="AM166" s="48">
        <f>SQRT((1+$AB$7)/(1-$AB$7))*TAN(AN166/2)</f>
        <v>-3.1643106966679575</v>
      </c>
      <c r="AN166" s="54">
        <f>$AU166+$AB$7*SIN(AO166)</f>
        <v>10.267357562470243</v>
      </c>
      <c r="AO166" s="54">
        <f>$AU166+$AB$7*SIN(AP166)</f>
        <v>10.267390648725323</v>
      </c>
      <c r="AP166" s="54">
        <f>$AU166+$AB$7*SIN(AQ166)</f>
        <v>10.267242568102915</v>
      </c>
      <c r="AQ166" s="54">
        <f>$AU166+$AB$7*SIN(AR166)</f>
        <v>10.267905508151294</v>
      </c>
      <c r="AR166" s="54">
        <f>$AU166+$AB$7*SIN(AS166)</f>
        <v>10.264941424424867</v>
      </c>
      <c r="AS166" s="54">
        <f>$AU166+$AB$7*SIN(AT166)</f>
        <v>10.278271805385851</v>
      </c>
      <c r="AT166" s="54">
        <f>$AU166+$AB$7*SIN(AU166)</f>
        <v>10.219791180172013</v>
      </c>
      <c r="AU166" s="54">
        <f>RADIANS($AB$9)+$AB$18*(F166-AB$15)</f>
        <v>10.517921195248066</v>
      </c>
    </row>
    <row r="167" spans="1:48" ht="12.95" customHeight="1" x14ac:dyDescent="0.2">
      <c r="A167" s="98" t="s">
        <v>1613</v>
      </c>
      <c r="B167" s="99" t="s">
        <v>1142</v>
      </c>
      <c r="C167" s="98">
        <v>38966.495000000003</v>
      </c>
      <c r="D167" s="98" t="s">
        <v>1190</v>
      </c>
      <c r="E167" s="4">
        <f>+(C167-C$7)/C$8</f>
        <v>-2741.9998100775606</v>
      </c>
      <c r="F167" s="48">
        <f>ROUND(2*E167,0)/2</f>
        <v>-2742</v>
      </c>
      <c r="G167" s="48">
        <f>+C167-(C$7+F167*C$8)</f>
        <v>2.5960000493796542E-4</v>
      </c>
      <c r="I167" s="48">
        <f>G167</f>
        <v>2.5960000493796542E-4</v>
      </c>
      <c r="Q167" s="100">
        <f>+C167-15018.5</f>
        <v>23947.995000000003</v>
      </c>
      <c r="S167" s="53">
        <f>S$14</f>
        <v>0.1</v>
      </c>
      <c r="Z167" s="48">
        <f>F167</f>
        <v>-2742</v>
      </c>
      <c r="AA167" s="54">
        <f>AB$3+AB$4*Z167+AB$5*Z167^2+AH167</f>
        <v>-9.8057352665454588E-3</v>
      </c>
      <c r="AB167" s="54">
        <f>IF(S167&lt;&gt;0,G167-AH167, -9999)</f>
        <v>-4.0191014760645591E-3</v>
      </c>
      <c r="AC167" s="54">
        <f>+G167-P167</f>
        <v>2.5960000493796542E-4</v>
      </c>
      <c r="AD167" s="54">
        <f>IF(S167&lt;&gt;0,G167-AA167, -9999)</f>
        <v>1.0065335271483424E-2</v>
      </c>
      <c r="AE167" s="54">
        <f>+(G167-AA167)^2*S167</f>
        <v>1.013109741273683E-5</v>
      </c>
      <c r="AF167" s="48">
        <f>IF(S167&lt;&gt;0,G167-P167, -9999)</f>
        <v>2.5960000493796542E-4</v>
      </c>
      <c r="AG167" s="3"/>
      <c r="AH167" s="48">
        <f>$AB$6*($AB$11/AI167*AJ167+$AB$12)</f>
        <v>4.2787014810025245E-3</v>
      </c>
      <c r="AI167" s="48">
        <f>1+$AB$7*COS(AL167)</f>
        <v>0.74299607207597618</v>
      </c>
      <c r="AJ167" s="48">
        <f>SIN(AL167+RADIANS($AB$9))</f>
        <v>0.29982946326096532</v>
      </c>
      <c r="AK167" s="48">
        <f>$AB$7*SIN(AL167)</f>
        <v>-0.21597593847306706</v>
      </c>
      <c r="AL167" s="48">
        <f>2*ATAN(AM167)</f>
        <v>-2.4427215286761266</v>
      </c>
      <c r="AM167" s="48">
        <f>SQRT((1+$AB$7)/(1-$AB$7))*TAN(AN167/2)</f>
        <v>-2.744320094052124</v>
      </c>
      <c r="AN167" s="54">
        <f>$AU167+$AB$7*SIN(AO167)</f>
        <v>10.378615566343766</v>
      </c>
      <c r="AO167" s="54">
        <f>$AU167+$AB$7*SIN(AP167)</f>
        <v>10.378629874094729</v>
      </c>
      <c r="AP167" s="54">
        <f>$AU167+$AB$7*SIN(AQ167)</f>
        <v>10.378556210011237</v>
      </c>
      <c r="AQ167" s="54">
        <f>$AU167+$AB$7*SIN(AR167)</f>
        <v>10.378935554517435</v>
      </c>
      <c r="AR167" s="54">
        <f>$AU167+$AB$7*SIN(AS167)</f>
        <v>10.3769842236798</v>
      </c>
      <c r="AS167" s="54">
        <f>$AU167+$AB$7*SIN(AT167)</f>
        <v>10.387079781282793</v>
      </c>
      <c r="AT167" s="54">
        <f>$AU167+$AB$7*SIN(AU167)</f>
        <v>10.336299507786579</v>
      </c>
      <c r="AU167" s="54">
        <f>RADIANS($AB$9)+$AB$18*(F167-AB$15)</f>
        <v>10.652431884359617</v>
      </c>
    </row>
    <row r="168" spans="1:48" ht="12.95" customHeight="1" x14ac:dyDescent="0.2">
      <c r="A168" s="4" t="s">
        <v>961</v>
      </c>
      <c r="C168" s="101">
        <v>38977.419000000002</v>
      </c>
      <c r="D168" s="101"/>
      <c r="E168" s="48">
        <f>+(C168-C$7)/C$8</f>
        <v>-2734.0078506150271</v>
      </c>
      <c r="F168" s="48">
        <f>ROUND(2*E168,0)/2</f>
        <v>-2734</v>
      </c>
      <c r="G168" s="48">
        <f>+C168-(C$7+F168*C$8)</f>
        <v>-1.0730799993325491E-2</v>
      </c>
      <c r="I168" s="48">
        <f>G168</f>
        <v>-1.0730799993325491E-2</v>
      </c>
      <c r="Q168" s="100">
        <f>+C168-15018.5</f>
        <v>23958.919000000002</v>
      </c>
      <c r="S168" s="53">
        <f>S$14</f>
        <v>0.1</v>
      </c>
      <c r="Z168" s="48">
        <f>F168</f>
        <v>-2734</v>
      </c>
      <c r="AA168" s="54">
        <f>AB$3+AB$4*Z168+AB$5*Z168^2+AH168</f>
        <v>-9.7608094789414686E-3</v>
      </c>
      <c r="AB168" s="54">
        <f>IF(S168&lt;&gt;0,G168-AH168, -9999)</f>
        <v>-1.503770717355532E-2</v>
      </c>
      <c r="AC168" s="54">
        <f>+G168-P168</f>
        <v>-1.0730799993325491E-2</v>
      </c>
      <c r="AD168" s="54">
        <f>IF(S168&lt;&gt;0,G168-AA168, -9999)</f>
        <v>-9.6999051438402192E-4</v>
      </c>
      <c r="AE168" s="54">
        <f>+(G168-AA168)^2*S168</f>
        <v>9.4088159799497944E-8</v>
      </c>
      <c r="AF168" s="48">
        <f>IF(S168&lt;&gt;0,G168-P168, -9999)</f>
        <v>-1.0730799993325491E-2</v>
      </c>
      <c r="AG168" s="3"/>
      <c r="AH168" s="48">
        <f>$AB$6*($AB$11/AI168*AJ168+$AB$12)</f>
        <v>4.3069071802298306E-3</v>
      </c>
      <c r="AI168" s="48">
        <f>1+$AB$7*COS(AL168)</f>
        <v>0.743668251637982</v>
      </c>
      <c r="AJ168" s="48">
        <f>SIN(AL168+RADIANS($AB$9))</f>
        <v>0.30279164013687765</v>
      </c>
      <c r="AK168" s="48">
        <f>$AB$7*SIN(AL168)</f>
        <v>-0.21677329113470123</v>
      </c>
      <c r="AL168" s="48">
        <f>2*ATAN(AM168)</f>
        <v>-2.4396149765418422</v>
      </c>
      <c r="AM168" s="48">
        <f>SQRT((1+$AB$7)/(1-$AB$7))*TAN(AN168/2)</f>
        <v>-2.7311248776193171</v>
      </c>
      <c r="AN168" s="54">
        <f>$AU168+$AB$7*SIN(AO168)</f>
        <v>10.382552262891634</v>
      </c>
      <c r="AO168" s="54">
        <f>$AU168+$AB$7*SIN(AP168)</f>
        <v>10.382566088903591</v>
      </c>
      <c r="AP168" s="54">
        <f>$AU168+$AB$7*SIN(AQ168)</f>
        <v>10.382494507212073</v>
      </c>
      <c r="AQ168" s="54">
        <f>$AU168+$AB$7*SIN(AR168)</f>
        <v>10.382865187361761</v>
      </c>
      <c r="AR168" s="54">
        <f>$AU168+$AB$7*SIN(AS168)</f>
        <v>10.380947757225325</v>
      </c>
      <c r="AS168" s="54">
        <f>$AU168+$AB$7*SIN(AT168)</f>
        <v>10.390923294440451</v>
      </c>
      <c r="AT168" s="54">
        <f>$AU168+$AB$7*SIN(AU168)</f>
        <v>10.340471319938862</v>
      </c>
      <c r="AU168" s="54">
        <f>RADIANS($AB$9)+$AB$18*(F168-AB$15)</f>
        <v>10.657130947734693</v>
      </c>
    </row>
    <row r="169" spans="1:48" ht="12.95" customHeight="1" x14ac:dyDescent="0.2">
      <c r="A169" s="4" t="s">
        <v>1147</v>
      </c>
      <c r="B169" s="3"/>
      <c r="C169" s="6">
        <v>38981.527000000002</v>
      </c>
      <c r="D169" s="6"/>
      <c r="E169" s="48">
        <f>+(C169-C$7)/C$8</f>
        <v>-2731.0024524575674</v>
      </c>
      <c r="F169" s="48">
        <f>ROUND(2*E169,0)/2</f>
        <v>-2731</v>
      </c>
      <c r="G169" s="48">
        <f>+C169-(C$7+F169*C$8)</f>
        <v>-3.3521999939694069E-3</v>
      </c>
      <c r="H169" s="48">
        <f>G169</f>
        <v>-3.3521999939694069E-3</v>
      </c>
      <c r="Q169" s="100">
        <f>+C169-15018.5</f>
        <v>23963.027000000002</v>
      </c>
      <c r="S169" s="53">
        <f>S$13</f>
        <v>0.2</v>
      </c>
      <c r="Z169" s="48">
        <f>F169</f>
        <v>-2731</v>
      </c>
      <c r="AA169" s="54">
        <f>AB$3+AB$4*Z169+AB$5*Z169^2+AH169</f>
        <v>-9.7439526731683719E-3</v>
      </c>
      <c r="AB169" s="54">
        <f>IF(S169&lt;&gt;0,G169-AH169, -9999)</f>
        <v>-7.669673694538426E-3</v>
      </c>
      <c r="AC169" s="54">
        <f>+G169-P169</f>
        <v>-3.3521999939694069E-3</v>
      </c>
      <c r="AD169" s="54">
        <f>IF(S169&lt;&gt;0,G169-AA169, -9999)</f>
        <v>6.391752679198965E-3</v>
      </c>
      <c r="AE169" s="54">
        <f>+(G169-AA169)^2*S169</f>
        <v>8.1709004624094296E-6</v>
      </c>
      <c r="AF169" s="48">
        <f>IF(S169&lt;&gt;0,G169-P169, -9999)</f>
        <v>-3.3521999939694069E-3</v>
      </c>
      <c r="AG169" s="3"/>
      <c r="AH169" s="48">
        <f>$AB$6*($AB$11/AI169*AJ169+$AB$12)</f>
        <v>4.3174737005690191E-3</v>
      </c>
      <c r="AI169" s="48">
        <f>1+$AB$7*COS(AL169)</f>
        <v>0.74392127198901603</v>
      </c>
      <c r="AJ169" s="48">
        <f>SIN(AL169+RADIANS($AB$9))</f>
        <v>0.3039030866828305</v>
      </c>
      <c r="AK169" s="48">
        <f>$AB$7*SIN(AL169)</f>
        <v>-0.21707213093341907</v>
      </c>
      <c r="AL169" s="48">
        <f>2*ATAN(AM169)</f>
        <v>-2.4384485688331163</v>
      </c>
      <c r="AM169" s="48">
        <f>SQRT((1+$AB$7)/(1-$AB$7))*TAN(AN169/2)</f>
        <v>-2.7261993758741703</v>
      </c>
      <c r="AN169" s="54">
        <f>$AU169+$AB$7*SIN(AO169)</f>
        <v>10.384029442669206</v>
      </c>
      <c r="AO169" s="54">
        <f>$AU169+$AB$7*SIN(AP169)</f>
        <v>10.384043090912824</v>
      </c>
      <c r="AP169" s="54">
        <f>$AU169+$AB$7*SIN(AQ169)</f>
        <v>10.383972280794076</v>
      </c>
      <c r="AQ169" s="54">
        <f>$AU169+$AB$7*SIN(AR169)</f>
        <v>10.384339737142165</v>
      </c>
      <c r="AR169" s="54">
        <f>$AU169+$AB$7*SIN(AS169)</f>
        <v>10.382434976305825</v>
      </c>
      <c r="AS169" s="54">
        <f>$AU169+$AB$7*SIN(AT169)</f>
        <v>10.392365437729103</v>
      </c>
      <c r="AT169" s="54">
        <f>$AU169+$AB$7*SIN(AU169)</f>
        <v>10.342037551554872</v>
      </c>
      <c r="AU169" s="54">
        <f>RADIANS($AB$9)+$AB$18*(F169-AB$15)</f>
        <v>10.658893096500346</v>
      </c>
      <c r="AV169" s="54"/>
    </row>
    <row r="170" spans="1:48" ht="12.95" customHeight="1" x14ac:dyDescent="0.2">
      <c r="A170" s="4" t="s">
        <v>1147</v>
      </c>
      <c r="B170" s="3"/>
      <c r="C170" s="6">
        <v>39022.534</v>
      </c>
      <c r="D170" s="6"/>
      <c r="E170" s="48">
        <f>+(C170-C$7)/C$8</f>
        <v>-2701.0018774227706</v>
      </c>
      <c r="F170" s="48">
        <f>ROUND(2*E170,0)/2</f>
        <v>-2701</v>
      </c>
      <c r="G170" s="48">
        <f>+C170-(C$7+F170*C$8)</f>
        <v>-2.5661999970907345E-3</v>
      </c>
      <c r="H170" s="48">
        <f>G170</f>
        <v>-2.5661999970907345E-3</v>
      </c>
      <c r="Q170" s="100">
        <f>+C170-15018.5</f>
        <v>24004.034</v>
      </c>
      <c r="S170" s="53">
        <f>S$13</f>
        <v>0.2</v>
      </c>
      <c r="Z170" s="48">
        <f>F170</f>
        <v>-2701</v>
      </c>
      <c r="AA170" s="54">
        <f>AB$3+AB$4*Z170+AB$5*Z170^2+AH170</f>
        <v>-9.5751018981949237E-3</v>
      </c>
      <c r="AB170" s="54">
        <f>IF(S170&lt;&gt;0,G170-AH170, -9999)</f>
        <v>-6.9890140495144836E-3</v>
      </c>
      <c r="AC170" s="54">
        <f>+G170-P170</f>
        <v>-2.5661999970907345E-3</v>
      </c>
      <c r="AD170" s="54">
        <f>IF(S170&lt;&gt;0,G170-AA170, -9999)</f>
        <v>7.0089019011041892E-3</v>
      </c>
      <c r="AE170" s="54">
        <f>+(G170-AA170)^2*S170</f>
        <v>9.8249411718603831E-6</v>
      </c>
      <c r="AF170" s="48">
        <f>IF(S170&lt;&gt;0,G170-P170, -9999)</f>
        <v>-2.5661999970907345E-3</v>
      </c>
      <c r="AG170" s="3"/>
      <c r="AH170" s="48">
        <f>$AB$6*($AB$11/AI170*AJ170+$AB$12)</f>
        <v>4.4228140524237491E-3</v>
      </c>
      <c r="AI170" s="48">
        <f>1+$AB$7*COS(AL170)</f>
        <v>0.74648026221228569</v>
      </c>
      <c r="AJ170" s="48">
        <f>SIN(AL170+RADIANS($AB$9))</f>
        <v>0.31503632113592017</v>
      </c>
      <c r="AK170" s="48">
        <f>$AB$7*SIN(AL170)</f>
        <v>-0.22005537375794187</v>
      </c>
      <c r="AL170" s="48">
        <f>2*ATAN(AM170)</f>
        <v>-2.4267404929799805</v>
      </c>
      <c r="AM170" s="48">
        <f>SQRT((1+$AB$7)/(1-$AB$7))*TAN(AN170/2)</f>
        <v>-2.6776120373012633</v>
      </c>
      <c r="AN170" s="54">
        <f>$AU170+$AB$7*SIN(AO170)</f>
        <v>10.398829057881885</v>
      </c>
      <c r="AO170" s="54">
        <f>$AU170+$AB$7*SIN(AP170)</f>
        <v>10.39884101367948</v>
      </c>
      <c r="AP170" s="54">
        <f>$AU170+$AB$7*SIN(AQ170)</f>
        <v>10.398777639794686</v>
      </c>
      <c r="AQ170" s="54">
        <f>$AU170+$AB$7*SIN(AR170)</f>
        <v>10.3991136320402</v>
      </c>
      <c r="AR170" s="54">
        <f>$AU170+$AB$7*SIN(AS170)</f>
        <v>10.397334176666218</v>
      </c>
      <c r="AS170" s="54">
        <f>$AU170+$AB$7*SIN(AT170)</f>
        <v>10.406812121958417</v>
      </c>
      <c r="AT170" s="54">
        <f>$AU170+$AB$7*SIN(AU170)</f>
        <v>10.357754080504051</v>
      </c>
      <c r="AU170" s="54">
        <f>RADIANS($AB$9)+$AB$18*(F170-AB$15)</f>
        <v>10.676514584156882</v>
      </c>
    </row>
    <row r="171" spans="1:48" ht="12.95" customHeight="1" x14ac:dyDescent="0.2">
      <c r="A171" s="98" t="s">
        <v>1613</v>
      </c>
      <c r="B171" s="99" t="s">
        <v>1142</v>
      </c>
      <c r="C171" s="98">
        <v>39029.357000000004</v>
      </c>
      <c r="D171" s="98" t="s">
        <v>1190</v>
      </c>
      <c r="E171" s="4">
        <f>+(C171-C$7)/C$8</f>
        <v>-2696.0101949426439</v>
      </c>
      <c r="F171" s="48">
        <f>ROUND(2*E171,0)/2</f>
        <v>-2696</v>
      </c>
      <c r="G171" s="48">
        <f>+C171-(C$7+F171*C$8)</f>
        <v>-1.3935199989646208E-2</v>
      </c>
      <c r="I171" s="48">
        <f>G171</f>
        <v>-1.3935199989646208E-2</v>
      </c>
      <c r="Q171" s="100">
        <f>+C171-15018.5</f>
        <v>24010.857000000004</v>
      </c>
      <c r="S171" s="53">
        <f>S$14</f>
        <v>0.1</v>
      </c>
      <c r="Z171" s="48">
        <f>F171</f>
        <v>-2696</v>
      </c>
      <c r="AA171" s="54">
        <f>AB$3+AB$4*Z171+AB$5*Z171^2+AH171</f>
        <v>-9.5469111738446851E-3</v>
      </c>
      <c r="AB171" s="54">
        <f>IF(S171&lt;&gt;0,G171-AH171, -9999)</f>
        <v>-1.8375512297378761E-2</v>
      </c>
      <c r="AC171" s="54">
        <f>+G171-P171</f>
        <v>-1.3935199989646208E-2</v>
      </c>
      <c r="AD171" s="54">
        <f>IF(S171&lt;&gt;0,G171-AA171, -9999)</f>
        <v>-4.3882888158015224E-3</v>
      </c>
      <c r="AE171" s="54">
        <f>+(G171-AA171)^2*S171</f>
        <v>1.9257078730888729E-6</v>
      </c>
      <c r="AF171" s="48">
        <f>IF(S171&lt;&gt;0,G171-P171, -9999)</f>
        <v>-1.3935199989646208E-2</v>
      </c>
      <c r="AG171" s="3"/>
      <c r="AH171" s="48">
        <f>$AB$6*($AB$11/AI171*AJ171+$AB$12)</f>
        <v>4.4403123077325531E-3</v>
      </c>
      <c r="AI171" s="48">
        <f>1+$AB$7*COS(AL171)</f>
        <v>0.74691188157675081</v>
      </c>
      <c r="AJ171" s="48">
        <f>SIN(AL171+RADIANS($AB$9))</f>
        <v>0.31689515463362999</v>
      </c>
      <c r="AK171" s="48">
        <f>$AB$7*SIN(AL171)</f>
        <v>-0.22055164764897645</v>
      </c>
      <c r="AL171" s="48">
        <f>2*ATAN(AM171)</f>
        <v>-2.4247812903098849</v>
      </c>
      <c r="AM171" s="48">
        <f>SQRT((1+$AB$7)/(1-$AB$7))*TAN(AN171/2)</f>
        <v>-2.6696300143707461</v>
      </c>
      <c r="AN171" s="54">
        <f>$AU171+$AB$7*SIN(AO171)</f>
        <v>10.401300620530142</v>
      </c>
      <c r="AO171" s="54">
        <f>$AU171+$AB$7*SIN(AP171)</f>
        <v>10.401312309099701</v>
      </c>
      <c r="AP171" s="54">
        <f>$AU171+$AB$7*SIN(AQ171)</f>
        <v>10.401250125269318</v>
      </c>
      <c r="AQ171" s="54">
        <f>$AU171+$AB$7*SIN(AR171)</f>
        <v>10.4015810124405</v>
      </c>
      <c r="AR171" s="54">
        <f>$AU171+$AB$7*SIN(AS171)</f>
        <v>10.399822182572251</v>
      </c>
      <c r="AS171" s="54">
        <f>$AU171+$AB$7*SIN(AT171)</f>
        <v>10.409224444808535</v>
      </c>
      <c r="AT171" s="54">
        <f>$AU171+$AB$7*SIN(AU171)</f>
        <v>10.360383109325058</v>
      </c>
      <c r="AU171" s="54">
        <f>RADIANS($AB$9)+$AB$18*(F171-AB$15)</f>
        <v>10.679451498766303</v>
      </c>
    </row>
    <row r="172" spans="1:48" ht="12.95" customHeight="1" x14ac:dyDescent="0.2">
      <c r="A172" s="98" t="s">
        <v>1613</v>
      </c>
      <c r="B172" s="99" t="s">
        <v>1142</v>
      </c>
      <c r="C172" s="98">
        <v>39029.360999999997</v>
      </c>
      <c r="D172" s="98" t="s">
        <v>1190</v>
      </c>
      <c r="E172" s="4">
        <f>+(C172-C$7)/C$8</f>
        <v>-2696.0072685569062</v>
      </c>
      <c r="F172" s="48">
        <f>ROUND(2*E172,0)/2</f>
        <v>-2696</v>
      </c>
      <c r="G172" s="48">
        <f>+C172-(C$7+F172*C$8)</f>
        <v>-9.9351999961072579E-3</v>
      </c>
      <c r="I172" s="48">
        <f>G172</f>
        <v>-9.9351999961072579E-3</v>
      </c>
      <c r="Q172" s="100">
        <f>+C172-15018.5</f>
        <v>24010.860999999997</v>
      </c>
      <c r="S172" s="53">
        <f>S$14</f>
        <v>0.1</v>
      </c>
      <c r="Z172" s="48">
        <f>F172</f>
        <v>-2696</v>
      </c>
      <c r="AA172" s="54">
        <f>AB$3+AB$4*Z172+AB$5*Z172^2+AH172</f>
        <v>-9.5469111738446851E-3</v>
      </c>
      <c r="AB172" s="54">
        <f>IF(S172&lt;&gt;0,G172-AH172, -9999)</f>
        <v>-1.4375512303839811E-2</v>
      </c>
      <c r="AC172" s="54">
        <f>+G172-P172</f>
        <v>-9.9351999961072579E-3</v>
      </c>
      <c r="AD172" s="54">
        <f>IF(S172&lt;&gt;0,G172-AA172, -9999)</f>
        <v>-3.8828882226257279E-4</v>
      </c>
      <c r="AE172" s="54">
        <f>+(G172-AA172)^2*S172</f>
        <v>1.5076820949405586E-8</v>
      </c>
      <c r="AF172" s="48">
        <f>IF(S172&lt;&gt;0,G172-P172, -9999)</f>
        <v>-9.9351999961072579E-3</v>
      </c>
      <c r="AG172" s="3"/>
      <c r="AH172" s="48">
        <f>$AB$6*($AB$11/AI172*AJ172+$AB$12)</f>
        <v>4.4403123077325531E-3</v>
      </c>
      <c r="AI172" s="48">
        <f>1+$AB$7*COS(AL172)</f>
        <v>0.74691188157675081</v>
      </c>
      <c r="AJ172" s="48">
        <f>SIN(AL172+RADIANS($AB$9))</f>
        <v>0.31689515463362999</v>
      </c>
      <c r="AK172" s="48">
        <f>$AB$7*SIN(AL172)</f>
        <v>-0.22055164764897645</v>
      </c>
      <c r="AL172" s="48">
        <f>2*ATAN(AM172)</f>
        <v>-2.4247812903098849</v>
      </c>
      <c r="AM172" s="48">
        <f>SQRT((1+$AB$7)/(1-$AB$7))*TAN(AN172/2)</f>
        <v>-2.6696300143707461</v>
      </c>
      <c r="AN172" s="54">
        <f>$AU172+$AB$7*SIN(AO172)</f>
        <v>10.401300620530142</v>
      </c>
      <c r="AO172" s="54">
        <f>$AU172+$AB$7*SIN(AP172)</f>
        <v>10.401312309099701</v>
      </c>
      <c r="AP172" s="54">
        <f>$AU172+$AB$7*SIN(AQ172)</f>
        <v>10.401250125269318</v>
      </c>
      <c r="AQ172" s="54">
        <f>$AU172+$AB$7*SIN(AR172)</f>
        <v>10.4015810124405</v>
      </c>
      <c r="AR172" s="54">
        <f>$AU172+$AB$7*SIN(AS172)</f>
        <v>10.399822182572251</v>
      </c>
      <c r="AS172" s="54">
        <f>$AU172+$AB$7*SIN(AT172)</f>
        <v>10.409224444808535</v>
      </c>
      <c r="AT172" s="54">
        <f>$AU172+$AB$7*SIN(AU172)</f>
        <v>10.360383109325058</v>
      </c>
      <c r="AU172" s="54">
        <f>RADIANS($AB$9)+$AB$18*(F172-AB$15)</f>
        <v>10.679451498766303</v>
      </c>
      <c r="AV172" s="54"/>
    </row>
    <row r="173" spans="1:48" ht="12.95" customHeight="1" x14ac:dyDescent="0.2">
      <c r="A173" s="98" t="s">
        <v>1613</v>
      </c>
      <c r="B173" s="99" t="s">
        <v>1142</v>
      </c>
      <c r="C173" s="98">
        <v>39029.370000000003</v>
      </c>
      <c r="D173" s="98" t="s">
        <v>1190</v>
      </c>
      <c r="E173" s="4">
        <f>+(C173-C$7)/C$8</f>
        <v>-2696.0006841889822</v>
      </c>
      <c r="F173" s="48">
        <f>ROUND(2*E173,0)/2</f>
        <v>-2696</v>
      </c>
      <c r="G173" s="48">
        <f>+C173-(C$7+F173*C$8)</f>
        <v>-9.3519999063573778E-4</v>
      </c>
      <c r="I173" s="48">
        <f>G173</f>
        <v>-9.3519999063573778E-4</v>
      </c>
      <c r="Q173" s="100">
        <f>+C173-15018.5</f>
        <v>24010.870000000003</v>
      </c>
      <c r="S173" s="53">
        <f>S$14</f>
        <v>0.1</v>
      </c>
      <c r="Z173" s="48">
        <f>F173</f>
        <v>-2696</v>
      </c>
      <c r="AA173" s="54">
        <f>AB$3+AB$4*Z173+AB$5*Z173^2+AH173</f>
        <v>-9.5469111738446851E-3</v>
      </c>
      <c r="AB173" s="54">
        <f>IF(S173&lt;&gt;0,G173-AH173, -9999)</f>
        <v>-5.3755122983682908E-3</v>
      </c>
      <c r="AC173" s="54">
        <f>+G173-P173</f>
        <v>-9.3519999063573778E-4</v>
      </c>
      <c r="AD173" s="54">
        <f>IF(S173&lt;&gt;0,G173-AA173, -9999)</f>
        <v>8.6117111832089473E-3</v>
      </c>
      <c r="AE173" s="54">
        <f>+(G173-AA173)^2*S173</f>
        <v>7.4161569503006045E-6</v>
      </c>
      <c r="AF173" s="48">
        <f>IF(S173&lt;&gt;0,G173-P173, -9999)</f>
        <v>-9.3519999063573778E-4</v>
      </c>
      <c r="AG173" s="3"/>
      <c r="AH173" s="48">
        <f>$AB$6*($AB$11/AI173*AJ173+$AB$12)</f>
        <v>4.4403123077325531E-3</v>
      </c>
      <c r="AI173" s="48">
        <f>1+$AB$7*COS(AL173)</f>
        <v>0.74691188157675081</v>
      </c>
      <c r="AJ173" s="48">
        <f>SIN(AL173+RADIANS($AB$9))</f>
        <v>0.31689515463362999</v>
      </c>
      <c r="AK173" s="48">
        <f>$AB$7*SIN(AL173)</f>
        <v>-0.22055164764897645</v>
      </c>
      <c r="AL173" s="48">
        <f>2*ATAN(AM173)</f>
        <v>-2.4247812903098849</v>
      </c>
      <c r="AM173" s="48">
        <f>SQRT((1+$AB$7)/(1-$AB$7))*TAN(AN173/2)</f>
        <v>-2.6696300143707461</v>
      </c>
      <c r="AN173" s="54">
        <f>$AU173+$AB$7*SIN(AO173)</f>
        <v>10.401300620530142</v>
      </c>
      <c r="AO173" s="54">
        <f>$AU173+$AB$7*SIN(AP173)</f>
        <v>10.401312309099701</v>
      </c>
      <c r="AP173" s="54">
        <f>$AU173+$AB$7*SIN(AQ173)</f>
        <v>10.401250125269318</v>
      </c>
      <c r="AQ173" s="54">
        <f>$AU173+$AB$7*SIN(AR173)</f>
        <v>10.4015810124405</v>
      </c>
      <c r="AR173" s="54">
        <f>$AU173+$AB$7*SIN(AS173)</f>
        <v>10.399822182572251</v>
      </c>
      <c r="AS173" s="54">
        <f>$AU173+$AB$7*SIN(AT173)</f>
        <v>10.409224444808535</v>
      </c>
      <c r="AT173" s="54">
        <f>$AU173+$AB$7*SIN(AU173)</f>
        <v>10.360383109325058</v>
      </c>
      <c r="AU173" s="54">
        <f>RADIANS($AB$9)+$AB$18*(F173-AB$15)</f>
        <v>10.679451498766303</v>
      </c>
    </row>
    <row r="174" spans="1:48" ht="12.95" customHeight="1" x14ac:dyDescent="0.2">
      <c r="A174" s="98" t="s">
        <v>1613</v>
      </c>
      <c r="B174" s="99" t="s">
        <v>1142</v>
      </c>
      <c r="C174" s="98">
        <v>39033.466</v>
      </c>
      <c r="D174" s="98" t="s">
        <v>1190</v>
      </c>
      <c r="E174" s="4">
        <f>+(C174-C$7)/C$8</f>
        <v>-2693.0040651887512</v>
      </c>
      <c r="F174" s="48">
        <f>ROUND(2*E174,0)/2</f>
        <v>-2693</v>
      </c>
      <c r="G174" s="48">
        <f>+C174-(C$7+F174*C$8)</f>
        <v>-5.556599993724376E-3</v>
      </c>
      <c r="I174" s="48">
        <f>G174</f>
        <v>-5.556599993724376E-3</v>
      </c>
      <c r="Q174" s="100">
        <f>+C174-15018.5</f>
        <v>24014.966</v>
      </c>
      <c r="S174" s="53">
        <f>S$14</f>
        <v>0.1</v>
      </c>
      <c r="Z174" s="48">
        <f>F174</f>
        <v>-2693</v>
      </c>
      <c r="AA174" s="54">
        <f>AB$3+AB$4*Z174+AB$5*Z174^2+AH174</f>
        <v>-9.529990173474839E-3</v>
      </c>
      <c r="AB174" s="54">
        <f>IF(S174&lt;&gt;0,G174-AH174, -9999)</f>
        <v>-1.00074030914618E-2</v>
      </c>
      <c r="AC174" s="54">
        <f>+G174-P174</f>
        <v>-5.556599993724376E-3</v>
      </c>
      <c r="AD174" s="54">
        <f>IF(S174&lt;&gt;0,G174-AA174, -9999)</f>
        <v>3.973390179750463E-3</v>
      </c>
      <c r="AE174" s="54">
        <f>+(G174-AA174)^2*S174</f>
        <v>1.5787829520537417E-6</v>
      </c>
      <c r="AF174" s="48">
        <f>IF(S174&lt;&gt;0,G174-P174, -9999)</f>
        <v>-5.556599993724376E-3</v>
      </c>
      <c r="AG174" s="3"/>
      <c r="AH174" s="48">
        <f>$AB$6*($AB$11/AI174*AJ174+$AB$12)</f>
        <v>4.4508030977374238E-3</v>
      </c>
      <c r="AI174" s="48">
        <f>1+$AB$7*COS(AL174)</f>
        <v>0.74717155998560059</v>
      </c>
      <c r="AJ174" s="48">
        <f>SIN(AL174+RADIANS($AB$9))</f>
        <v>0.31801090323995651</v>
      </c>
      <c r="AK174" s="48">
        <f>$AB$7*SIN(AL174)</f>
        <v>-0.2208492809306476</v>
      </c>
      <c r="AL174" s="48">
        <f>2*ATAN(AM174)</f>
        <v>-2.4236046802844964</v>
      </c>
      <c r="AM174" s="48">
        <f>SQRT((1+$AB$7)/(1-$AB$7))*TAN(AN174/2)</f>
        <v>-2.6648564006807574</v>
      </c>
      <c r="AN174" s="54">
        <f>$AU174+$AB$7*SIN(AO174)</f>
        <v>10.402784244275548</v>
      </c>
      <c r="AO174" s="54">
        <f>$AU174+$AB$7*SIN(AP174)</f>
        <v>10.402795774512672</v>
      </c>
      <c r="AP174" s="54">
        <f>$AU174+$AB$7*SIN(AQ174)</f>
        <v>10.402734297969287</v>
      </c>
      <c r="AQ174" s="54">
        <f>$AU174+$AB$7*SIN(AR174)</f>
        <v>10.403062141426462</v>
      </c>
      <c r="AR174" s="54">
        <f>$AU174+$AB$7*SIN(AS174)</f>
        <v>10.401315649560894</v>
      </c>
      <c r="AS174" s="54">
        <f>$AU174+$AB$7*SIN(AT174)</f>
        <v>10.410672472281611</v>
      </c>
      <c r="AT174" s="54">
        <f>$AU174+$AB$7*SIN(AU174)</f>
        <v>10.361961847462458</v>
      </c>
      <c r="AU174" s="54">
        <f>RADIANS($AB$9)+$AB$18*(F174-AB$15)</f>
        <v>10.681213647531957</v>
      </c>
      <c r="AV174" s="54"/>
    </row>
    <row r="175" spans="1:48" ht="12.95" customHeight="1" x14ac:dyDescent="0.2">
      <c r="A175" s="4" t="s">
        <v>963</v>
      </c>
      <c r="C175" s="101">
        <v>39040.296999999999</v>
      </c>
      <c r="D175" s="101"/>
      <c r="E175" s="48">
        <f>+(C175-C$7)/C$8</f>
        <v>-2688.006529937144</v>
      </c>
      <c r="F175" s="48">
        <f>ROUND(2*E175,0)/2</f>
        <v>-2688</v>
      </c>
      <c r="G175" s="48">
        <f>+C175-(C$7+F175*C$8)</f>
        <v>-8.9255999992019497E-3</v>
      </c>
      <c r="I175" s="48">
        <f>G175</f>
        <v>-8.9255999992019497E-3</v>
      </c>
      <c r="Q175" s="100">
        <f>+C175-15018.5</f>
        <v>24021.796999999999</v>
      </c>
      <c r="S175" s="53">
        <f>S$14</f>
        <v>0.1</v>
      </c>
      <c r="Z175" s="48">
        <f>F175</f>
        <v>-2688</v>
      </c>
      <c r="AA175" s="54">
        <f>AB$3+AB$4*Z175+AB$5*Z175^2+AH175</f>
        <v>-9.5017776461466114E-3</v>
      </c>
      <c r="AB175" s="54">
        <f>IF(S175&lt;&gt;0,G175-AH175, -9999)</f>
        <v>-1.3393874058759126E-2</v>
      </c>
      <c r="AC175" s="54">
        <f>+G175-P175</f>
        <v>-8.9255999992019497E-3</v>
      </c>
      <c r="AD175" s="54">
        <f>IF(S175&lt;&gt;0,G175-AA175, -9999)</f>
        <v>5.7617764694466167E-4</v>
      </c>
      <c r="AE175" s="54">
        <f>+(G175-AA175)^2*S175</f>
        <v>3.3198068083868721E-8</v>
      </c>
      <c r="AF175" s="48">
        <f>IF(S175&lt;&gt;0,G175-P175, -9999)</f>
        <v>-8.9255999992019497E-3</v>
      </c>
      <c r="AG175" s="3"/>
      <c r="AH175" s="48">
        <f>$AB$6*($AB$11/AI175*AJ175+$AB$12)</f>
        <v>4.4682740595571755E-3</v>
      </c>
      <c r="AI175" s="48">
        <f>1+$AB$7*COS(AL175)</f>
        <v>0.74760553789370987</v>
      </c>
      <c r="AJ175" s="48">
        <f>SIN(AL175+RADIANS($AB$9))</f>
        <v>0.31987122982195804</v>
      </c>
      <c r="AK175" s="48">
        <f>$AB$7*SIN(AL175)</f>
        <v>-0.22134511620041536</v>
      </c>
      <c r="AL175" s="48">
        <f>2*ATAN(AM175)</f>
        <v>-2.4216418432535809</v>
      </c>
      <c r="AM175" s="48">
        <f>SQRT((1+$AB$7)/(1-$AB$7))*TAN(AN175/2)</f>
        <v>-2.6569262157705826</v>
      </c>
      <c r="AN175" s="54">
        <f>$AU175+$AB$7*SIN(AO175)</f>
        <v>10.405258097501425</v>
      </c>
      <c r="AO175" s="54">
        <f>$AU175+$AB$7*SIN(AP175)</f>
        <v>10.405269367172941</v>
      </c>
      <c r="AP175" s="54">
        <f>$AU175+$AB$7*SIN(AQ175)</f>
        <v>10.405209058212222</v>
      </c>
      <c r="AQ175" s="54">
        <f>$AU175+$AB$7*SIN(AR175)</f>
        <v>10.405531861176771</v>
      </c>
      <c r="AR175" s="54">
        <f>$AU175+$AB$7*SIN(AS175)</f>
        <v>10.403805869463683</v>
      </c>
      <c r="AS175" s="54">
        <f>$AU175+$AB$7*SIN(AT175)</f>
        <v>10.413086913898166</v>
      </c>
      <c r="AT175" s="54">
        <f>$AU175+$AB$7*SIN(AU175)</f>
        <v>10.36459528092754</v>
      </c>
      <c r="AU175" s="54">
        <f>RADIANS($AB$9)+$AB$18*(F175-AB$15)</f>
        <v>10.684150562141379</v>
      </c>
    </row>
    <row r="176" spans="1:48" ht="12.95" customHeight="1" x14ac:dyDescent="0.2">
      <c r="A176" s="4" t="s">
        <v>963</v>
      </c>
      <c r="C176" s="101">
        <v>39044.398000000001</v>
      </c>
      <c r="D176" s="101"/>
      <c r="E176" s="48">
        <f>+(C176-C$7)/C$8</f>
        <v>-2685.0062529547317</v>
      </c>
      <c r="F176" s="48">
        <f>ROUND(2*E176,0)/2</f>
        <v>-2685</v>
      </c>
      <c r="G176" s="48">
        <f>+C176-(C$7+F176*C$8)</f>
        <v>-8.546999997633975E-3</v>
      </c>
      <c r="I176" s="48">
        <f>G176</f>
        <v>-8.546999997633975E-3</v>
      </c>
      <c r="Q176" s="100">
        <f>+C176-15018.5</f>
        <v>24025.898000000001</v>
      </c>
      <c r="S176" s="53">
        <f>S$14</f>
        <v>0.1</v>
      </c>
      <c r="Z176" s="48">
        <f>F176</f>
        <v>-2685</v>
      </c>
      <c r="AA176" s="54">
        <f>AB$3+AB$4*Z176+AB$5*Z176^2+AH176</f>
        <v>-9.4848436559055935E-3</v>
      </c>
      <c r="AB176" s="54">
        <f>IF(S176&lt;&gt;0,G176-AH176, -9999)</f>
        <v>-1.3025748379186974E-2</v>
      </c>
      <c r="AC176" s="54">
        <f>+G176-P176</f>
        <v>-8.546999997633975E-3</v>
      </c>
      <c r="AD176" s="54">
        <f>IF(S176&lt;&gt;0,G176-AA176, -9999)</f>
        <v>9.3784365827161847E-4</v>
      </c>
      <c r="AE176" s="54">
        <f>+(G176-AA176)^2*S176</f>
        <v>8.7955072736029232E-8</v>
      </c>
      <c r="AF176" s="48">
        <f>IF(S176&lt;&gt;0,G176-P176, -9999)</f>
        <v>-8.546999997633975E-3</v>
      </c>
      <c r="AG176" s="3"/>
      <c r="AH176" s="48">
        <f>$AB$6*($AB$11/AI176*AJ176+$AB$12)</f>
        <v>4.4787483815529995E-3</v>
      </c>
      <c r="AI176" s="48">
        <f>1+$AB$7*COS(AL176)</f>
        <v>0.74786663428652422</v>
      </c>
      <c r="AJ176" s="48">
        <f>SIN(AL176+RADIANS($AB$9))</f>
        <v>0.32098787211677327</v>
      </c>
      <c r="AK176" s="48">
        <f>$AB$7*SIN(AL176)</f>
        <v>-0.22164248433387848</v>
      </c>
      <c r="AL176" s="48">
        <f>2*ATAN(AM176)</f>
        <v>-2.4204630456426988</v>
      </c>
      <c r="AM176" s="48">
        <f>SQRT((1+$AB$7)/(1-$AB$7))*TAN(AN176/2)</f>
        <v>-2.6521835258232733</v>
      </c>
      <c r="AN176" s="54">
        <f>$AU176+$AB$7*SIN(AO176)</f>
        <v>10.406743099351356</v>
      </c>
      <c r="AO176" s="54">
        <f>$AU176+$AB$7*SIN(AP176)</f>
        <v>10.40675421466686</v>
      </c>
      <c r="AP176" s="54">
        <f>$AU176+$AB$7*SIN(AQ176)</f>
        <v>10.40669459952597</v>
      </c>
      <c r="AQ176" s="54">
        <f>$AU176+$AB$7*SIN(AR176)</f>
        <v>10.407014397685662</v>
      </c>
      <c r="AR176" s="54">
        <f>$AU176+$AB$7*SIN(AS176)</f>
        <v>10.405300667639933</v>
      </c>
      <c r="AS176" s="54">
        <f>$AU176+$AB$7*SIN(AT176)</f>
        <v>10.414536219532289</v>
      </c>
      <c r="AT176" s="54">
        <f>$AU176+$AB$7*SIN(AU176)</f>
        <v>10.366176663869657</v>
      </c>
      <c r="AU176" s="54">
        <f>RADIANS($AB$9)+$AB$18*(F176-AB$15)</f>
        <v>10.685912710907033</v>
      </c>
    </row>
    <row r="177" spans="1:48" ht="12.95" customHeight="1" x14ac:dyDescent="0.2">
      <c r="A177" s="98" t="s">
        <v>1613</v>
      </c>
      <c r="B177" s="99" t="s">
        <v>1142</v>
      </c>
      <c r="C177" s="98">
        <v>39044.406000000003</v>
      </c>
      <c r="D177" s="98" t="s">
        <v>1190</v>
      </c>
      <c r="E177" s="4">
        <f>+(C177-C$7)/C$8</f>
        <v>-2685.0004001832458</v>
      </c>
      <c r="F177" s="48">
        <f>ROUND(2*E177,0)/2</f>
        <v>-2685</v>
      </c>
      <c r="G177" s="48">
        <f>+C177-(C$7+F177*C$8)</f>
        <v>-5.4699999600416049E-4</v>
      </c>
      <c r="I177" s="48">
        <f>G177</f>
        <v>-5.4699999600416049E-4</v>
      </c>
      <c r="Q177" s="100">
        <f>+C177-15018.5</f>
        <v>24025.906000000003</v>
      </c>
      <c r="S177" s="53">
        <f>S$14</f>
        <v>0.1</v>
      </c>
      <c r="Z177" s="48">
        <f>F177</f>
        <v>-2685</v>
      </c>
      <c r="AA177" s="54">
        <f>AB$3+AB$4*Z177+AB$5*Z177^2+AH177</f>
        <v>-9.4848436559055935E-3</v>
      </c>
      <c r="AB177" s="54">
        <f>IF(S177&lt;&gt;0,G177-AH177, -9999)</f>
        <v>-5.02574837755716E-3</v>
      </c>
      <c r="AC177" s="54">
        <f>+G177-P177</f>
        <v>-5.4699999600416049E-4</v>
      </c>
      <c r="AD177" s="54">
        <f>IF(S177&lt;&gt;0,G177-AA177, -9999)</f>
        <v>8.937843659901433E-3</v>
      </c>
      <c r="AE177" s="54">
        <f>+(G177-AA177)^2*S177</f>
        <v>7.9885049288840253E-6</v>
      </c>
      <c r="AF177" s="48">
        <f>IF(S177&lt;&gt;0,G177-P177, -9999)</f>
        <v>-5.4699999600416049E-4</v>
      </c>
      <c r="AG177" s="3"/>
      <c r="AH177" s="48">
        <f>$AB$6*($AB$11/AI177*AJ177+$AB$12)</f>
        <v>4.4787483815529995E-3</v>
      </c>
      <c r="AI177" s="48">
        <f>1+$AB$7*COS(AL177)</f>
        <v>0.74786663428652422</v>
      </c>
      <c r="AJ177" s="48">
        <f>SIN(AL177+RADIANS($AB$9))</f>
        <v>0.32098787211677327</v>
      </c>
      <c r="AK177" s="48">
        <f>$AB$7*SIN(AL177)</f>
        <v>-0.22164248433387848</v>
      </c>
      <c r="AL177" s="48">
        <f>2*ATAN(AM177)</f>
        <v>-2.4204630456426988</v>
      </c>
      <c r="AM177" s="48">
        <f>SQRT((1+$AB$7)/(1-$AB$7))*TAN(AN177/2)</f>
        <v>-2.6521835258232733</v>
      </c>
      <c r="AN177" s="54">
        <f>$AU177+$AB$7*SIN(AO177)</f>
        <v>10.406743099351356</v>
      </c>
      <c r="AO177" s="54">
        <f>$AU177+$AB$7*SIN(AP177)</f>
        <v>10.40675421466686</v>
      </c>
      <c r="AP177" s="54">
        <f>$AU177+$AB$7*SIN(AQ177)</f>
        <v>10.40669459952597</v>
      </c>
      <c r="AQ177" s="54">
        <f>$AU177+$AB$7*SIN(AR177)</f>
        <v>10.407014397685662</v>
      </c>
      <c r="AR177" s="54">
        <f>$AU177+$AB$7*SIN(AS177)</f>
        <v>10.405300667639933</v>
      </c>
      <c r="AS177" s="54">
        <f>$AU177+$AB$7*SIN(AT177)</f>
        <v>10.414536219532289</v>
      </c>
      <c r="AT177" s="54">
        <f>$AU177+$AB$7*SIN(AU177)</f>
        <v>10.366176663869657</v>
      </c>
      <c r="AU177" s="54">
        <f>RADIANS($AB$9)+$AB$18*(F177-AB$15)</f>
        <v>10.685912710907033</v>
      </c>
    </row>
    <row r="178" spans="1:48" ht="12.95" customHeight="1" x14ac:dyDescent="0.2">
      <c r="A178" s="98" t="s">
        <v>1613</v>
      </c>
      <c r="B178" s="99" t="s">
        <v>1142</v>
      </c>
      <c r="C178" s="98">
        <v>39055.339999999997</v>
      </c>
      <c r="D178" s="98" t="s">
        <v>1190</v>
      </c>
      <c r="E178" s="4">
        <f>+(C178-C$7)/C$8</f>
        <v>-2677.0011247563598</v>
      </c>
      <c r="F178" s="48">
        <f>ROUND(2*E178,0)/2</f>
        <v>-2677</v>
      </c>
      <c r="G178" s="48">
        <f>+C178-(C$7+F178*C$8)</f>
        <v>-1.5373999995063059E-3</v>
      </c>
      <c r="I178" s="48">
        <f>G178</f>
        <v>-1.5373999995063059E-3</v>
      </c>
      <c r="Q178" s="100">
        <f>+C178-15018.5</f>
        <v>24036.839999999997</v>
      </c>
      <c r="S178" s="53">
        <f>S$14</f>
        <v>0.1</v>
      </c>
      <c r="Z178" s="48">
        <f>F178</f>
        <v>-2677</v>
      </c>
      <c r="AA178" s="54">
        <f>AB$3+AB$4*Z178+AB$5*Z178^2+AH178</f>
        <v>-9.4396628367901508E-3</v>
      </c>
      <c r="AB178" s="54">
        <f>IF(S178&lt;&gt;0,G178-AH178, -9999)</f>
        <v>-6.0440494120738118E-3</v>
      </c>
      <c r="AC178" s="54">
        <f>+G178-P178</f>
        <v>-1.5373999995063059E-3</v>
      </c>
      <c r="AD178" s="54">
        <f>IF(S178&lt;&gt;0,G178-AA178, -9999)</f>
        <v>7.9022628372838449E-3</v>
      </c>
      <c r="AE178" s="54">
        <f>+(G178-AA178)^2*S178</f>
        <v>6.2445757949517325E-6</v>
      </c>
      <c r="AF178" s="48">
        <f>IF(S178&lt;&gt;0,G178-P178, -9999)</f>
        <v>-1.5373999995063059E-3</v>
      </c>
      <c r="AG178" s="3"/>
      <c r="AH178" s="48">
        <f>$AB$6*($AB$11/AI178*AJ178+$AB$12)</f>
        <v>4.5066494125675059E-3</v>
      </c>
      <c r="AI178" s="48">
        <f>1+$AB$7*COS(AL178)</f>
        <v>0.74856550039828229</v>
      </c>
      <c r="AJ178" s="48">
        <f>SIN(AL178+RADIANS($AB$9))</f>
        <v>0.32396721611040141</v>
      </c>
      <c r="AK178" s="48">
        <f>$AB$7*SIN(AL178)</f>
        <v>-0.222434973369146</v>
      </c>
      <c r="AL178" s="48">
        <f>2*ATAN(AM178)</f>
        <v>-2.4173155517869329</v>
      </c>
      <c r="AM178" s="48">
        <f>SQRT((1+$AB$7)/(1-$AB$7))*TAN(AN178/2)</f>
        <v>-2.6395924641162534</v>
      </c>
      <c r="AN178" s="54">
        <f>$AU178+$AB$7*SIN(AO178)</f>
        <v>10.410705643188987</v>
      </c>
      <c r="AO178" s="54">
        <f>$AU178+$AB$7*SIN(AP178)</f>
        <v>10.410716354108029</v>
      </c>
      <c r="AP178" s="54">
        <f>$AU178+$AB$7*SIN(AQ178)</f>
        <v>10.41065856452232</v>
      </c>
      <c r="AQ178" s="54">
        <f>$AU178+$AB$7*SIN(AR178)</f>
        <v>10.410970421707693</v>
      </c>
      <c r="AR178" s="54">
        <f>$AU178+$AB$7*SIN(AS178)</f>
        <v>10.409289245840325</v>
      </c>
      <c r="AS178" s="54">
        <f>$AU178+$AB$7*SIN(AT178)</f>
        <v>10.418403400601035</v>
      </c>
      <c r="AT178" s="54">
        <f>$AU178+$AB$7*SIN(AU178)</f>
        <v>10.370398540418382</v>
      </c>
      <c r="AU178" s="54">
        <f>RADIANS($AB$9)+$AB$18*(F178-AB$15)</f>
        <v>10.690611774282109</v>
      </c>
    </row>
    <row r="179" spans="1:48" ht="12.95" customHeight="1" x14ac:dyDescent="0.2">
      <c r="A179" s="4" t="s">
        <v>1149</v>
      </c>
      <c r="B179" s="3"/>
      <c r="C179" s="6">
        <v>39067.633000000002</v>
      </c>
      <c r="D179" s="6"/>
      <c r="E179" s="48">
        <f>+(C179-C$7)/C$8</f>
        <v>-2668.0076097734809</v>
      </c>
      <c r="F179" s="48">
        <f>ROUND(2*E179,0)/2</f>
        <v>-2668</v>
      </c>
      <c r="G179" s="48">
        <f>+C179-(C$7+F179*C$8)</f>
        <v>-1.040159999683965E-2</v>
      </c>
      <c r="I179" s="48">
        <f>G179</f>
        <v>-1.040159999683965E-2</v>
      </c>
      <c r="Q179" s="100">
        <f>+C179-15018.5</f>
        <v>24049.133000000002</v>
      </c>
      <c r="S179" s="53">
        <f>S$14</f>
        <v>0.1</v>
      </c>
      <c r="Z179" s="48">
        <f>F179</f>
        <v>-2668</v>
      </c>
      <c r="AA179" s="54">
        <f>AB$3+AB$4*Z179+AB$5*Z179^2+AH179</f>
        <v>-9.3887940290061228E-3</v>
      </c>
      <c r="AB179" s="54">
        <f>IF(S179&lt;&gt;0,G179-AH179, -9999)</f>
        <v>-1.4939584558584417E-2</v>
      </c>
      <c r="AC179" s="54">
        <f>+G179-P179</f>
        <v>-1.040159999683965E-2</v>
      </c>
      <c r="AD179" s="54">
        <f>IF(S179&lt;&gt;0,G179-AA179, -9999)</f>
        <v>-1.0128059678335272E-3</v>
      </c>
      <c r="AE179" s="54">
        <f>+(G179-AA179)^2*S179</f>
        <v>1.0257759284792078E-7</v>
      </c>
      <c r="AF179" s="48">
        <f>IF(S179&lt;&gt;0,G179-P179, -9999)</f>
        <v>-1.040159999683965E-2</v>
      </c>
      <c r="AG179" s="3"/>
      <c r="AH179" s="48">
        <f>$AB$6*($AB$11/AI179*AJ179+$AB$12)</f>
        <v>4.5379845617447671E-3</v>
      </c>
      <c r="AI179" s="48">
        <f>1+$AB$7*COS(AL179)</f>
        <v>0.74935627631942836</v>
      </c>
      <c r="AJ179" s="48">
        <f>SIN(AL179+RADIANS($AB$9))</f>
        <v>0.32732180224379898</v>
      </c>
      <c r="AK179" s="48">
        <f>$AB$7*SIN(AL179)</f>
        <v>-0.22332565626733561</v>
      </c>
      <c r="AL179" s="48">
        <f>2*ATAN(AM179)</f>
        <v>-2.413767570924398</v>
      </c>
      <c r="AM179" s="48">
        <f>SQRT((1+$AB$7)/(1-$AB$7))*TAN(AN179/2)</f>
        <v>-2.6255241486363521</v>
      </c>
      <c r="AN179" s="54">
        <f>$AU179+$AB$7*SIN(AO179)</f>
        <v>10.415167939335722</v>
      </c>
      <c r="AO179" s="54">
        <f>$AU179+$AB$7*SIN(AP179)</f>
        <v>10.415178207743908</v>
      </c>
      <c r="AP179" s="54">
        <f>$AU179+$AB$7*SIN(AQ179)</f>
        <v>10.415122429192312</v>
      </c>
      <c r="AQ179" s="54">
        <f>$AU179+$AB$7*SIN(AR179)</f>
        <v>10.41542547845577</v>
      </c>
      <c r="AR179" s="54">
        <f>$AU179+$AB$7*SIN(AS179)</f>
        <v>10.413780670539566</v>
      </c>
      <c r="AS179" s="54">
        <f>$AU179+$AB$7*SIN(AT179)</f>
        <v>10.422758129957083</v>
      </c>
      <c r="AT179" s="54">
        <f>$AU179+$AB$7*SIN(AU179)</f>
        <v>10.375156603724635</v>
      </c>
      <c r="AU179" s="54">
        <f>RADIANS($AB$9)+$AB$18*(F179-AB$15)</f>
        <v>10.695898220579069</v>
      </c>
    </row>
    <row r="180" spans="1:48" ht="12.95" customHeight="1" x14ac:dyDescent="0.2">
      <c r="A180" s="4" t="s">
        <v>1150</v>
      </c>
      <c r="B180" s="3"/>
      <c r="C180" s="6">
        <v>39086.773000000001</v>
      </c>
      <c r="D180" s="6"/>
      <c r="E180" s="48">
        <f>+(C180-C$7)/C$8</f>
        <v>-2654.0048539960276</v>
      </c>
      <c r="F180" s="48">
        <f>ROUND(2*E180,0)/2</f>
        <v>-2654</v>
      </c>
      <c r="G180" s="48">
        <f>+C180-(C$7+F180*C$8)</f>
        <v>-6.6347999963909388E-3</v>
      </c>
      <c r="I180" s="48">
        <f>G180</f>
        <v>-6.6347999963909388E-3</v>
      </c>
      <c r="Q180" s="100">
        <f>+C180-15018.5</f>
        <v>24068.273000000001</v>
      </c>
      <c r="S180" s="53">
        <f>S$14</f>
        <v>0.1</v>
      </c>
      <c r="Z180" s="48">
        <f>F180</f>
        <v>-2654</v>
      </c>
      <c r="AA180" s="54">
        <f>AB$3+AB$4*Z180+AB$5*Z180^2+AH180</f>
        <v>-9.3095813904047302E-3</v>
      </c>
      <c r="AB180" s="54">
        <f>IF(S180&lt;&gt;0,G180-AH180, -9999)</f>
        <v>-1.1221413892291185E-2</v>
      </c>
      <c r="AC180" s="54">
        <f>+G180-P180</f>
        <v>-6.6347999963909388E-3</v>
      </c>
      <c r="AD180" s="54">
        <f>IF(S180&lt;&gt;0,G180-AA180, -9999)</f>
        <v>2.6747813940137914E-3</v>
      </c>
      <c r="AE180" s="54">
        <f>+(G180-AA180)^2*S180</f>
        <v>7.1544555057623622E-7</v>
      </c>
      <c r="AF180" s="48">
        <f>IF(S180&lt;&gt;0,G180-P180, -9999)</f>
        <v>-6.6347999963909388E-3</v>
      </c>
      <c r="AG180" s="3"/>
      <c r="AH180" s="48">
        <f>$AB$6*($AB$11/AI180*AJ180+$AB$12)</f>
        <v>4.5866138959002453E-3</v>
      </c>
      <c r="AI180" s="48">
        <f>1+$AB$7*COS(AL180)</f>
        <v>0.75059600159466466</v>
      </c>
      <c r="AJ180" s="48">
        <f>SIN(AL180+RADIANS($AB$9))</f>
        <v>0.33254595105050061</v>
      </c>
      <c r="AK180" s="48">
        <f>$AB$7*SIN(AL180)</f>
        <v>-0.2247093023155258</v>
      </c>
      <c r="AL180" s="48">
        <f>2*ATAN(AM180)</f>
        <v>-2.4082335290486938</v>
      </c>
      <c r="AM180" s="48">
        <f>SQRT((1+$AB$7)/(1-$AB$7))*TAN(AN180/2)</f>
        <v>-2.6038404829504382</v>
      </c>
      <c r="AN180" s="54">
        <f>$AU180+$AB$7*SIN(AO180)</f>
        <v>10.422118687121158</v>
      </c>
      <c r="AO180" s="54">
        <f>$AU180+$AB$7*SIN(AP180)</f>
        <v>10.422128292957451</v>
      </c>
      <c r="AP180" s="54">
        <f>$AU180+$AB$7*SIN(AQ180)</f>
        <v>10.422075553189352</v>
      </c>
      <c r="AQ180" s="54">
        <f>$AU180+$AB$7*SIN(AR180)</f>
        <v>10.422365168089023</v>
      </c>
      <c r="AR180" s="54">
        <f>$AU180+$AB$7*SIN(AS180)</f>
        <v>10.420776376109199</v>
      </c>
      <c r="AS180" s="54">
        <f>$AU180+$AB$7*SIN(AT180)</f>
        <v>10.429541009964355</v>
      </c>
      <c r="AT180" s="54">
        <f>$AU180+$AB$7*SIN(AU180)</f>
        <v>10.382575857404817</v>
      </c>
      <c r="AU180" s="54">
        <f>RADIANS($AB$9)+$AB$18*(F180-AB$15)</f>
        <v>10.704121581485452</v>
      </c>
    </row>
    <row r="181" spans="1:48" ht="12.95" customHeight="1" x14ac:dyDescent="0.2">
      <c r="A181" s="4" t="s">
        <v>1150</v>
      </c>
      <c r="B181" s="3"/>
      <c r="C181" s="6">
        <v>39093.608</v>
      </c>
      <c r="D181" s="6"/>
      <c r="E181" s="48">
        <f>+(C181-C$7)/C$8</f>
        <v>-2649.0043923586773</v>
      </c>
      <c r="F181" s="48">
        <f>ROUND(2*E181,0)/2</f>
        <v>-2649</v>
      </c>
      <c r="G181" s="48">
        <f>+C181-(C$7+F181*C$8)</f>
        <v>-6.0037999937776476E-3</v>
      </c>
      <c r="I181" s="48">
        <f>G181</f>
        <v>-6.0037999937776476E-3</v>
      </c>
      <c r="Q181" s="100">
        <f>+C181-15018.5</f>
        <v>24075.108</v>
      </c>
      <c r="S181" s="53">
        <f>S$14</f>
        <v>0.1</v>
      </c>
      <c r="Z181" s="48">
        <f>F181</f>
        <v>-2649</v>
      </c>
      <c r="AA181" s="54">
        <f>AB$3+AB$4*Z181+AB$5*Z181^2+AH181</f>
        <v>-9.2812669944742458E-3</v>
      </c>
      <c r="AB181" s="54">
        <f>IF(S181&lt;&gt;0,G181-AH181, -9999)</f>
        <v>-1.0607747374823083E-2</v>
      </c>
      <c r="AC181" s="54">
        <f>+G181-P181</f>
        <v>-6.0037999937776476E-3</v>
      </c>
      <c r="AD181" s="54">
        <f>IF(S181&lt;&gt;0,G181-AA181, -9999)</f>
        <v>3.2774670006965982E-3</v>
      </c>
      <c r="AE181" s="54">
        <f>+(G181-AA181)^2*S181</f>
        <v>1.0741789940655157E-6</v>
      </c>
      <c r="AF181" s="48">
        <f>IF(S181&lt;&gt;0,G181-P181, -9999)</f>
        <v>-6.0037999937776476E-3</v>
      </c>
      <c r="AG181" s="3"/>
      <c r="AH181" s="48">
        <f>$AB$6*($AB$11/AI181*AJ181+$AB$12)</f>
        <v>4.6039473810454363E-3</v>
      </c>
      <c r="AI181" s="48">
        <f>1+$AB$7*COS(AL181)</f>
        <v>0.75104161509381695</v>
      </c>
      <c r="AJ181" s="48">
        <f>SIN(AL181+RADIANS($AB$9))</f>
        <v>0.33441344934751371</v>
      </c>
      <c r="AK181" s="48">
        <f>$AB$7*SIN(AL181)</f>
        <v>-0.22520290307321456</v>
      </c>
      <c r="AL181" s="48">
        <f>2*ATAN(AM181)</f>
        <v>-2.4062526387856509</v>
      </c>
      <c r="AM181" s="48">
        <f>SQRT((1+$AB$7)/(1-$AB$7))*TAN(AN181/2)</f>
        <v>-2.5961546533682389</v>
      </c>
      <c r="AN181" s="54">
        <f>$AU181+$AB$7*SIN(AO181)</f>
        <v>10.424603887439055</v>
      </c>
      <c r="AO181" s="54">
        <f>$AU181+$AB$7*SIN(AP181)</f>
        <v>10.424613264140515</v>
      </c>
      <c r="AP181" s="54">
        <f>$AU181+$AB$7*SIN(AQ181)</f>
        <v>10.424561583371693</v>
      </c>
      <c r="AQ181" s="54">
        <f>$AU181+$AB$7*SIN(AR181)</f>
        <v>10.424846479594583</v>
      </c>
      <c r="AR181" s="54">
        <f>$AU181+$AB$7*SIN(AS181)</f>
        <v>10.423277524241183</v>
      </c>
      <c r="AS181" s="54">
        <f>$AU181+$AB$7*SIN(AT181)</f>
        <v>10.431966112544396</v>
      </c>
      <c r="AT181" s="54">
        <f>$AU181+$AB$7*SIN(AU181)</f>
        <v>10.385230857669564</v>
      </c>
      <c r="AU181" s="54">
        <f>RADIANS($AB$9)+$AB$18*(F181-AB$15)</f>
        <v>10.707058496094875</v>
      </c>
    </row>
    <row r="182" spans="1:48" ht="12.95" customHeight="1" x14ac:dyDescent="0.2">
      <c r="A182" s="4" t="s">
        <v>1151</v>
      </c>
      <c r="B182" s="10"/>
      <c r="C182" s="5">
        <v>39183.819000000003</v>
      </c>
      <c r="D182" s="5"/>
      <c r="E182" s="48">
        <f>+(C182-C$7)/C$8</f>
        <v>-2583.0063463064353</v>
      </c>
      <c r="F182" s="48">
        <f>ROUND(2*E182,0)/2</f>
        <v>-2583</v>
      </c>
      <c r="G182" s="48">
        <f>+C182-(C$7+F182*C$8)</f>
        <v>-8.6745999942650087E-3</v>
      </c>
      <c r="I182" s="48">
        <f>G182</f>
        <v>-8.6745999942650087E-3</v>
      </c>
      <c r="Q182" s="100">
        <f>+C182-15018.5</f>
        <v>24165.319000000003</v>
      </c>
      <c r="S182" s="53">
        <f>S$14</f>
        <v>0.1</v>
      </c>
      <c r="Z182" s="48">
        <f>F182</f>
        <v>-2583</v>
      </c>
      <c r="AA182" s="54">
        <f>AB$3+AB$4*Z182+AB$5*Z182^2+AH182</f>
        <v>-8.9063905509768667E-3</v>
      </c>
      <c r="AB182" s="54">
        <f>IF(S182&lt;&gt;0,G182-AH182, -9999)</f>
        <v>-1.3505599970885098E-2</v>
      </c>
      <c r="AC182" s="54">
        <f>+G182-P182</f>
        <v>-8.6745999942650087E-3</v>
      </c>
      <c r="AD182" s="54">
        <f>IF(S182&lt;&gt;0,G182-AA182, -9999)</f>
        <v>2.3179055671185798E-4</v>
      </c>
      <c r="AE182" s="54">
        <f>+(G182-AA182)^2*S182</f>
        <v>5.3726862180793057E-9</v>
      </c>
      <c r="AF182" s="48">
        <f>IF(S182&lt;&gt;0,G182-P182, -9999)</f>
        <v>-8.6745999942650087E-3</v>
      </c>
      <c r="AG182" s="3"/>
      <c r="AH182" s="48">
        <f>$AB$6*($AB$11/AI182*AJ182+$AB$12)</f>
        <v>4.8309999766200894E-3</v>
      </c>
      <c r="AI182" s="48">
        <f>1+$AB$7*COS(AL182)</f>
        <v>0.75706657063890481</v>
      </c>
      <c r="AJ182" s="48">
        <f>SIN(AL182+RADIANS($AB$9))</f>
        <v>0.35914805709476544</v>
      </c>
      <c r="AK182" s="48">
        <f>$AB$7*SIN(AL182)</f>
        <v>-0.23168939092361712</v>
      </c>
      <c r="AL182" s="48">
        <f>2*ATAN(AM182)</f>
        <v>-2.3798805312679101</v>
      </c>
      <c r="AM182" s="48">
        <f>SQRT((1+$AB$7)/(1-$AB$7))*TAN(AN182/2)</f>
        <v>-2.4974670049145171</v>
      </c>
      <c r="AN182" s="54">
        <f>$AU182+$AB$7*SIN(AO182)</f>
        <v>10.457548842832839</v>
      </c>
      <c r="AO182" s="54">
        <f>$AU182+$AB$7*SIN(AP182)</f>
        <v>10.457555547725752</v>
      </c>
      <c r="AP182" s="54">
        <f>$AU182+$AB$7*SIN(AQ182)</f>
        <v>10.457516573016715</v>
      </c>
      <c r="AQ182" s="54">
        <f>$AU182+$AB$7*SIN(AR182)</f>
        <v>10.457743163775687</v>
      </c>
      <c r="AR182" s="54">
        <f>$AU182+$AB$7*SIN(AS182)</f>
        <v>10.456427014235434</v>
      </c>
      <c r="AS182" s="54">
        <f>$AU182+$AB$7*SIN(AT182)</f>
        <v>10.464112885734851</v>
      </c>
      <c r="AT182" s="54">
        <f>$AU182+$AB$7*SIN(AU182)</f>
        <v>10.420537911642855</v>
      </c>
      <c r="AU182" s="54">
        <f>RADIANS($AB$9)+$AB$18*(F182-AB$15)</f>
        <v>10.745825768939254</v>
      </c>
    </row>
    <row r="183" spans="1:48" ht="12.95" customHeight="1" x14ac:dyDescent="0.2">
      <c r="A183" s="102" t="s">
        <v>1134</v>
      </c>
      <c r="B183" s="102" t="s">
        <v>1122</v>
      </c>
      <c r="C183" s="103">
        <v>39186.54679</v>
      </c>
      <c r="D183" s="104">
        <v>6.3000000000000003E-4</v>
      </c>
      <c r="E183" s="4">
        <f>+(C183-C$7)/C$8</f>
        <v>-2581.0107048653622</v>
      </c>
      <c r="F183" s="48">
        <f>ROUND(2*E183,0)/2</f>
        <v>-2581</v>
      </c>
      <c r="G183" s="48">
        <f>+C183-(C$7+F183*C$8)</f>
        <v>-1.4632199992774986E-2</v>
      </c>
      <c r="K183" s="48">
        <f>G183</f>
        <v>-1.4632199992774986E-2</v>
      </c>
      <c r="O183" s="48">
        <f ca="1">+C$11+C$12*F183</f>
        <v>-7.5609803407907447E-2</v>
      </c>
      <c r="Q183" s="100">
        <f>+C183-15018.5</f>
        <v>24168.04679</v>
      </c>
      <c r="S183" s="53">
        <f>S$16</f>
        <v>1</v>
      </c>
      <c r="Z183" s="48">
        <f>F183</f>
        <v>-2581</v>
      </c>
      <c r="AA183" s="54">
        <f>AB$3+AB$4*Z183+AB$5*Z183^2+AH183</f>
        <v>-8.8949996267274241E-3</v>
      </c>
      <c r="AB183" s="54">
        <f>IF(S183&lt;&gt;0,G183-AH183, -9999)</f>
        <v>-1.9470027919107437E-2</v>
      </c>
      <c r="AC183" s="54">
        <f>+G183-P183</f>
        <v>-1.4632199992774986E-2</v>
      </c>
      <c r="AD183" s="54">
        <f>IF(S183&lt;&gt;0,G183-AA183, -9999)</f>
        <v>-5.7372003660475616E-3</v>
      </c>
      <c r="AE183" s="54">
        <f>+(G183-AA183)^2*S183</f>
        <v>3.2915468040176276E-5</v>
      </c>
      <c r="AF183" s="48">
        <f>IF(S183&lt;&gt;0,G183-P183, -9999)</f>
        <v>-1.4632199992774986E-2</v>
      </c>
      <c r="AG183" s="3"/>
      <c r="AH183" s="48">
        <f>$AB$6*($AB$11/AI183*AJ183+$AB$12)</f>
        <v>4.8378279263324511E-3</v>
      </c>
      <c r="AI183" s="48">
        <f>1+$AB$7*COS(AL183)</f>
        <v>0.75725334322384996</v>
      </c>
      <c r="AJ183" s="48">
        <f>SIN(AL183+RADIANS($AB$9))</f>
        <v>0.35989997157749759</v>
      </c>
      <c r="AK183" s="48">
        <f>$AB$7*SIN(AL183)</f>
        <v>-0.23188506979040477</v>
      </c>
      <c r="AL183" s="48">
        <f>2*ATAN(AM183)</f>
        <v>-2.3790747380645856</v>
      </c>
      <c r="AM183" s="48">
        <f>SQRT((1+$AB$7)/(1-$AB$7))*TAN(AN183/2)</f>
        <v>-2.4945540355762281</v>
      </c>
      <c r="AN183" s="54">
        <f>$AU183+$AB$7*SIN(AO183)</f>
        <v>10.458551314341873</v>
      </c>
      <c r="AO183" s="54">
        <f>$AU183+$AB$7*SIN(AP183)</f>
        <v>10.458557948063492</v>
      </c>
      <c r="AP183" s="54">
        <f>$AU183+$AB$7*SIN(AQ183)</f>
        <v>10.458519322152913</v>
      </c>
      <c r="AQ183" s="54">
        <f>$AU183+$AB$7*SIN(AR183)</f>
        <v>10.458744262922551</v>
      </c>
      <c r="AR183" s="54">
        <f>$AU183+$AB$7*SIN(AS183)</f>
        <v>10.457435495316647</v>
      </c>
      <c r="AS183" s="54">
        <f>$AU183+$AB$7*SIN(AT183)</f>
        <v>10.465091084981438</v>
      </c>
      <c r="AT183" s="54">
        <f>$AU183+$AB$7*SIN(AU183)</f>
        <v>10.421615428717153</v>
      </c>
      <c r="AU183" s="54">
        <f>RADIANS($AB$9)+$AB$18*(F183-AB$15)</f>
        <v>10.747000534783021</v>
      </c>
    </row>
    <row r="184" spans="1:48" ht="12.95" customHeight="1" x14ac:dyDescent="0.2">
      <c r="A184" s="4" t="s">
        <v>1151</v>
      </c>
      <c r="B184" s="10"/>
      <c r="C184" s="5">
        <v>39186.550000000003</v>
      </c>
      <c r="D184" s="5"/>
      <c r="E184" s="48">
        <f>+(C184-C$7)/C$8</f>
        <v>-2581.0083564408019</v>
      </c>
      <c r="F184" s="48">
        <f>ROUND(2*E184,0)/2</f>
        <v>-2581</v>
      </c>
      <c r="G184" s="48">
        <f>+C184-(C$7+F184*C$8)</f>
        <v>-1.1422199990192894E-2</v>
      </c>
      <c r="I184" s="48">
        <f>G184</f>
        <v>-1.1422199990192894E-2</v>
      </c>
      <c r="Q184" s="100">
        <f>+C184-15018.5</f>
        <v>24168.050000000003</v>
      </c>
      <c r="S184" s="53">
        <f>S$14</f>
        <v>0.1</v>
      </c>
      <c r="Z184" s="48">
        <f>F184</f>
        <v>-2581</v>
      </c>
      <c r="AA184" s="54">
        <f>AB$3+AB$4*Z184+AB$5*Z184^2+AH184</f>
        <v>-8.8949996267274241E-3</v>
      </c>
      <c r="AB184" s="54">
        <f>IF(S184&lt;&gt;0,G184-AH184, -9999)</f>
        <v>-1.6260027916525345E-2</v>
      </c>
      <c r="AC184" s="54">
        <f>+G184-P184</f>
        <v>-1.1422199990192894E-2</v>
      </c>
      <c r="AD184" s="54">
        <f>IF(S184&lt;&gt;0,G184-AA184, -9999)</f>
        <v>-2.5272003634654698E-3</v>
      </c>
      <c r="AE184" s="54">
        <f>+(G184-AA184)^2*S184</f>
        <v>6.3867416771000029E-7</v>
      </c>
      <c r="AF184" s="48">
        <f>IF(S184&lt;&gt;0,G184-P184, -9999)</f>
        <v>-1.1422199990192894E-2</v>
      </c>
      <c r="AG184" s="3"/>
      <c r="AH184" s="48">
        <f>$AB$6*($AB$11/AI184*AJ184+$AB$12)</f>
        <v>4.8378279263324511E-3</v>
      </c>
      <c r="AI184" s="48">
        <f>1+$AB$7*COS(AL184)</f>
        <v>0.75725334322384996</v>
      </c>
      <c r="AJ184" s="48">
        <f>SIN(AL184+RADIANS($AB$9))</f>
        <v>0.35989997157749759</v>
      </c>
      <c r="AK184" s="48">
        <f>$AB$7*SIN(AL184)</f>
        <v>-0.23188506979040477</v>
      </c>
      <c r="AL184" s="48">
        <f>2*ATAN(AM184)</f>
        <v>-2.3790747380645856</v>
      </c>
      <c r="AM184" s="48">
        <f>SQRT((1+$AB$7)/(1-$AB$7))*TAN(AN184/2)</f>
        <v>-2.4945540355762281</v>
      </c>
      <c r="AN184" s="54">
        <f>$AU184+$AB$7*SIN(AO184)</f>
        <v>10.458551314341873</v>
      </c>
      <c r="AO184" s="54">
        <f>$AU184+$AB$7*SIN(AP184)</f>
        <v>10.458557948063492</v>
      </c>
      <c r="AP184" s="54">
        <f>$AU184+$AB$7*SIN(AQ184)</f>
        <v>10.458519322152913</v>
      </c>
      <c r="AQ184" s="54">
        <f>$AU184+$AB$7*SIN(AR184)</f>
        <v>10.458744262922551</v>
      </c>
      <c r="AR184" s="54">
        <f>$AU184+$AB$7*SIN(AS184)</f>
        <v>10.457435495316647</v>
      </c>
      <c r="AS184" s="54">
        <f>$AU184+$AB$7*SIN(AT184)</f>
        <v>10.465091084981438</v>
      </c>
      <c r="AT184" s="54">
        <f>$AU184+$AB$7*SIN(AU184)</f>
        <v>10.421615428717153</v>
      </c>
      <c r="AU184" s="54">
        <f>RADIANS($AB$9)+$AB$18*(F184-AB$15)</f>
        <v>10.747000534783021</v>
      </c>
      <c r="AV184" s="54"/>
    </row>
    <row r="185" spans="1:48" ht="12.95" customHeight="1" x14ac:dyDescent="0.2">
      <c r="A185" s="4" t="s">
        <v>964</v>
      </c>
      <c r="B185" s="4"/>
      <c r="C185" s="5">
        <v>39193.394</v>
      </c>
      <c r="D185" s="5"/>
      <c r="E185" s="48">
        <f>+(C185-C$7)/C$8</f>
        <v>-2576.0013104355326</v>
      </c>
      <c r="F185" s="48">
        <f>ROUND(2*E185,0)/2</f>
        <v>-2576</v>
      </c>
      <c r="G185" s="48">
        <f>+C185-(C$7+F185*C$8)</f>
        <v>-1.7911999966599979E-3</v>
      </c>
      <c r="I185" s="48">
        <f>G185</f>
        <v>-1.7911999966599979E-3</v>
      </c>
      <c r="Q185" s="100">
        <f>+C185-15018.5</f>
        <v>24174.894</v>
      </c>
      <c r="S185" s="53">
        <f>S$14</f>
        <v>0.1</v>
      </c>
      <c r="Z185" s="48">
        <f>F185</f>
        <v>-2576</v>
      </c>
      <c r="AA185" s="54">
        <f>AB$3+AB$4*Z185+AB$5*Z185^2+AH185</f>
        <v>-8.8665147622037973E-3</v>
      </c>
      <c r="AB185" s="54">
        <f>IF(S185&lt;&gt;0,G185-AH185, -9999)</f>
        <v>-6.646083871469045E-3</v>
      </c>
      <c r="AC185" s="54">
        <f>+G185-P185</f>
        <v>-1.7911999966599979E-3</v>
      </c>
      <c r="AD185" s="54">
        <f>IF(S185&lt;&gt;0,G185-AA185, -9999)</f>
        <v>7.0753147655437994E-3</v>
      </c>
      <c r="AE185" s="54">
        <f>+(G185-AA185)^2*S185</f>
        <v>5.0060079031522114E-6</v>
      </c>
      <c r="AF185" s="48">
        <f>IF(S185&lt;&gt;0,G185-P185, -9999)</f>
        <v>-1.7911999966599979E-3</v>
      </c>
      <c r="AG185" s="3"/>
      <c r="AH185" s="48">
        <f>$AB$6*($AB$11/AI185*AJ185+$AB$12)</f>
        <v>4.8548838748090472E-3</v>
      </c>
      <c r="AI185" s="48">
        <f>1+$AB$7*COS(AL185)</f>
        <v>0.75772136869032969</v>
      </c>
      <c r="AJ185" s="48">
        <f>SIN(AL185+RADIANS($AB$9))</f>
        <v>0.3617803579683731</v>
      </c>
      <c r="AK185" s="48">
        <f>$AB$7*SIN(AL185)</f>
        <v>-0.23237402991386913</v>
      </c>
      <c r="AL185" s="48">
        <f>2*ATAN(AM185)</f>
        <v>-2.3770585134683291</v>
      </c>
      <c r="AM185" s="48">
        <f>SQRT((1+$AB$7)/(1-$AB$7))*TAN(AN185/2)</f>
        <v>-2.4872909050261875</v>
      </c>
      <c r="AN185" s="54">
        <f>$AU185+$AB$7*SIN(AO185)</f>
        <v>10.461058575935388</v>
      </c>
      <c r="AO185" s="54">
        <f>$AU185+$AB$7*SIN(AP185)</f>
        <v>10.461065034130181</v>
      </c>
      <c r="AP185" s="54">
        <f>$AU185+$AB$7*SIN(AQ185)</f>
        <v>10.461027271097745</v>
      </c>
      <c r="AQ185" s="54">
        <f>$AU185+$AB$7*SIN(AR185)</f>
        <v>10.461248117202945</v>
      </c>
      <c r="AR185" s="54">
        <f>$AU185+$AB$7*SIN(AS185)</f>
        <v>10.459957728615596</v>
      </c>
      <c r="AS185" s="54">
        <f>$AU185+$AB$7*SIN(AT185)</f>
        <v>10.467537658915486</v>
      </c>
      <c r="AT185" s="54">
        <f>$AU185+$AB$7*SIN(AU185)</f>
        <v>10.424311186313776</v>
      </c>
      <c r="AU185" s="54">
        <f>RADIANS($AB$9)+$AB$18*(F185-AB$15)</f>
        <v>10.749937449392444</v>
      </c>
    </row>
    <row r="186" spans="1:48" ht="12.95" customHeight="1" x14ac:dyDescent="0.2">
      <c r="A186" s="4" t="s">
        <v>1151</v>
      </c>
      <c r="B186" s="10"/>
      <c r="C186" s="5">
        <v>39201.593000000001</v>
      </c>
      <c r="D186" s="5"/>
      <c r="E186" s="48">
        <f>+(C186-C$7)/C$8</f>
        <v>-2570.0029512600181</v>
      </c>
      <c r="F186" s="48">
        <f>ROUND(2*E186,0)/2</f>
        <v>-2570</v>
      </c>
      <c r="G186" s="48">
        <f>+C186-(C$7+F186*C$8)</f>
        <v>-4.0339999977732077E-3</v>
      </c>
      <c r="I186" s="48">
        <f>G186</f>
        <v>-4.0339999977732077E-3</v>
      </c>
      <c r="Q186" s="100">
        <f>+C186-15018.5</f>
        <v>24183.093000000001</v>
      </c>
      <c r="S186" s="53">
        <f>S$14</f>
        <v>0.1</v>
      </c>
      <c r="Z186" s="48">
        <f>F186</f>
        <v>-2570</v>
      </c>
      <c r="AA186" s="54">
        <f>AB$3+AB$4*Z186+AB$5*Z186^2+AH186</f>
        <v>-8.8323188272372601E-3</v>
      </c>
      <c r="AB186" s="54">
        <f>IF(S186&lt;&gt;0,G186-AH186, -9999)</f>
        <v>-8.9093246037070493E-3</v>
      </c>
      <c r="AC186" s="54">
        <f>+G186-P186</f>
        <v>-4.0339999977732077E-3</v>
      </c>
      <c r="AD186" s="54">
        <f>IF(S186&lt;&gt;0,G186-AA186, -9999)</f>
        <v>4.7983188294640523E-3</v>
      </c>
      <c r="AE186" s="54">
        <f>+(G186-AA186)^2*S186</f>
        <v>2.3023863589189274E-6</v>
      </c>
      <c r="AF186" s="48">
        <f>IF(S186&lt;&gt;0,G186-P186, -9999)</f>
        <v>-4.0339999977732077E-3</v>
      </c>
      <c r="AG186" s="3"/>
      <c r="AH186" s="48">
        <f>$AB$6*($AB$11/AI186*AJ186+$AB$12)</f>
        <v>4.8753246059338408E-3</v>
      </c>
      <c r="AI186" s="48">
        <f>1+$AB$7*COS(AL186)</f>
        <v>0.75828506685792363</v>
      </c>
      <c r="AJ186" s="48">
        <f>SIN(AL186+RADIANS($AB$9))</f>
        <v>0.36403794897051917</v>
      </c>
      <c r="AK186" s="48">
        <f>$AB$7*SIN(AL186)</f>
        <v>-0.232960331524104</v>
      </c>
      <c r="AL186" s="48">
        <f>2*ATAN(AM186)</f>
        <v>-2.3746357485123113</v>
      </c>
      <c r="AM186" s="48">
        <f>SQRT((1+$AB$7)/(1-$AB$7))*TAN(AN186/2)</f>
        <v>-2.4786113121654414</v>
      </c>
      <c r="AN186" s="54">
        <f>$AU186+$AB$7*SIN(AO186)</f>
        <v>10.464069337675554</v>
      </c>
      <c r="AO186" s="54">
        <f>$AU186+$AB$7*SIN(AP186)</f>
        <v>10.464075589725477</v>
      </c>
      <c r="AP186" s="54">
        <f>$AU186+$AB$7*SIN(AQ186)</f>
        <v>10.464038845030613</v>
      </c>
      <c r="AQ186" s="54">
        <f>$AU186+$AB$7*SIN(AR186)</f>
        <v>10.464254834740199</v>
      </c>
      <c r="AR186" s="54">
        <f>$AU186+$AB$7*SIN(AS186)</f>
        <v>10.462986356715472</v>
      </c>
      <c r="AS186" s="54">
        <f>$AU186+$AB$7*SIN(AT186)</f>
        <v>10.470475587299413</v>
      </c>
      <c r="AT186" s="54">
        <f>$AU186+$AB$7*SIN(AU186)</f>
        <v>10.427549803064318</v>
      </c>
      <c r="AU186" s="54">
        <f>RADIANS($AB$9)+$AB$18*(F186-AB$15)</f>
        <v>10.753461746923751</v>
      </c>
    </row>
    <row r="187" spans="1:48" ht="12.95" customHeight="1" x14ac:dyDescent="0.2">
      <c r="A187" s="4" t="s">
        <v>965</v>
      </c>
      <c r="B187" s="4"/>
      <c r="C187" s="5">
        <v>39275.402000000002</v>
      </c>
      <c r="D187" s="5"/>
      <c r="E187" s="48">
        <f>+(C187-C$7)/C$8</f>
        <v>-2516.0045499445482</v>
      </c>
      <c r="F187" s="48">
        <f>ROUND(2*E187,0)/2</f>
        <v>-2516</v>
      </c>
      <c r="G187" s="48">
        <f>+C187-(C$7+F187*C$8)</f>
        <v>-6.2191999968490563E-3</v>
      </c>
      <c r="I187" s="48">
        <f>G187</f>
        <v>-6.2191999968490563E-3</v>
      </c>
      <c r="Q187" s="100">
        <f>+C187-15018.5</f>
        <v>24256.902000000002</v>
      </c>
      <c r="S187" s="53">
        <f>S$14</f>
        <v>0.1</v>
      </c>
      <c r="Z187" s="48">
        <f>F187</f>
        <v>-2516</v>
      </c>
      <c r="AA187" s="54">
        <f>AB$3+AB$4*Z187+AB$5*Z187^2+AH187</f>
        <v>-8.5238998059996834E-3</v>
      </c>
      <c r="AB187" s="54">
        <f>IF(S187&lt;&gt;0,G187-AH187, -9999)</f>
        <v>-1.1277158382529661E-2</v>
      </c>
      <c r="AC187" s="54">
        <f>+G187-P187</f>
        <v>-6.2191999968490563E-3</v>
      </c>
      <c r="AD187" s="54">
        <f>IF(S187&lt;&gt;0,G187-AA187, -9999)</f>
        <v>2.304699809150627E-3</v>
      </c>
      <c r="AE187" s="54">
        <f>+(G187-AA187)^2*S187</f>
        <v>5.3116412102989367E-7</v>
      </c>
      <c r="AF187" s="48">
        <f>IF(S187&lt;&gt;0,G187-P187, -9999)</f>
        <v>-6.2191999968490563E-3</v>
      </c>
      <c r="AG187" s="3"/>
      <c r="AH187" s="48">
        <f>$AB$6*($AB$11/AI187*AJ187+$AB$12)</f>
        <v>5.0579583856806051E-3</v>
      </c>
      <c r="AI187" s="48">
        <f>1+$AB$7*COS(AL187)</f>
        <v>0.7634610007057957</v>
      </c>
      <c r="AJ187" s="48">
        <f>SIN(AL187+RADIANS($AB$9))</f>
        <v>0.38441046946573221</v>
      </c>
      <c r="AK187" s="48">
        <f>$AB$7*SIN(AL187)</f>
        <v>-0.23821403564986532</v>
      </c>
      <c r="AL187" s="48">
        <f>2*ATAN(AM187)</f>
        <v>-2.3526662780864198</v>
      </c>
      <c r="AM187" s="48">
        <f>SQRT((1+$AB$7)/(1-$AB$7))*TAN(AN187/2)</f>
        <v>-2.4022185661414333</v>
      </c>
      <c r="AN187" s="54">
        <f>$AU187+$AB$7*SIN(AO187)</f>
        <v>10.491268193040241</v>
      </c>
      <c r="AO187" s="54">
        <f>$AU187+$AB$7*SIN(AP187)</f>
        <v>10.491272799811677</v>
      </c>
      <c r="AP187" s="54">
        <f>$AU187+$AB$7*SIN(AQ187)</f>
        <v>10.491244400572569</v>
      </c>
      <c r="AQ187" s="54">
        <f>$AU187+$AB$7*SIN(AR187)</f>
        <v>10.491419495862974</v>
      </c>
      <c r="AR187" s="54">
        <f>$AU187+$AB$7*SIN(AS187)</f>
        <v>10.490340830152396</v>
      </c>
      <c r="AS187" s="54">
        <f>$AU187+$AB$7*SIN(AT187)</f>
        <v>10.497019789265707</v>
      </c>
      <c r="AT187" s="54">
        <f>$AU187+$AB$7*SIN(AU187)</f>
        <v>10.456879924876921</v>
      </c>
      <c r="AU187" s="54">
        <f>RADIANS($AB$9)+$AB$18*(F187-AB$15)</f>
        <v>10.785180424705516</v>
      </c>
    </row>
    <row r="188" spans="1:48" ht="12.95" customHeight="1" x14ac:dyDescent="0.2">
      <c r="A188" s="4" t="s">
        <v>965</v>
      </c>
      <c r="B188" s="4"/>
      <c r="C188" s="5">
        <v>39316.402000000002</v>
      </c>
      <c r="D188" s="5"/>
      <c r="E188" s="48">
        <f>+(C188-C$7)/C$8</f>
        <v>-2486.0090960847992</v>
      </c>
      <c r="F188" s="48">
        <f>ROUND(2*E188,0)/2</f>
        <v>-2486</v>
      </c>
      <c r="G188" s="48">
        <f>+C188-(C$7+F188*C$8)</f>
        <v>-1.2433199997758493E-2</v>
      </c>
      <c r="I188" s="48">
        <f>G188</f>
        <v>-1.2433199997758493E-2</v>
      </c>
      <c r="Q188" s="100">
        <f>+C188-15018.5</f>
        <v>24297.902000000002</v>
      </c>
      <c r="S188" s="53">
        <f>S$14</f>
        <v>0.1</v>
      </c>
      <c r="Z188" s="48">
        <f>F188</f>
        <v>-2486</v>
      </c>
      <c r="AA188" s="54">
        <f>AB$3+AB$4*Z188+AB$5*Z188^2+AH188</f>
        <v>-8.352085842729385E-3</v>
      </c>
      <c r="AB188" s="54">
        <f>IF(S188&lt;&gt;0,G188-AH188, -9999)</f>
        <v>-1.7591545118280531E-2</v>
      </c>
      <c r="AC188" s="54">
        <f>+G188-P188</f>
        <v>-1.2433199997758493E-2</v>
      </c>
      <c r="AD188" s="54">
        <f>IF(S188&lt;&gt;0,G188-AA188, -9999)</f>
        <v>-4.0811141550291079E-3</v>
      </c>
      <c r="AE188" s="54">
        <f>+(G188-AA188)^2*S188</f>
        <v>1.665549274637895E-6</v>
      </c>
      <c r="AF188" s="48">
        <f>IF(S188&lt;&gt;0,G188-P188, -9999)</f>
        <v>-1.2433199997758493E-2</v>
      </c>
      <c r="AG188" s="3"/>
      <c r="AH188" s="48">
        <f>$AB$6*($AB$11/AI188*AJ188+$AB$12)</f>
        <v>5.1583451205220376E-3</v>
      </c>
      <c r="AI188" s="48">
        <f>1+$AB$7*COS(AL188)</f>
        <v>0.76641761731666547</v>
      </c>
      <c r="AJ188" s="48">
        <f>SIN(AL188+RADIANS($AB$9))</f>
        <v>0.39576938594822053</v>
      </c>
      <c r="AK188" s="48">
        <f>$AB$7*SIN(AL188)</f>
        <v>-0.24111386411335861</v>
      </c>
      <c r="AL188" s="48">
        <f>2*ATAN(AM188)</f>
        <v>-2.340329924971873</v>
      </c>
      <c r="AM188" s="48">
        <f>SQRT((1+$AB$7)/(1-$AB$7))*TAN(AN188/2)</f>
        <v>-2.3610652362780216</v>
      </c>
      <c r="AN188" s="54">
        <f>$AU188+$AB$7*SIN(AO188)</f>
        <v>10.506459604012335</v>
      </c>
      <c r="AO188" s="54">
        <f>$AU188+$AB$7*SIN(AP188)</f>
        <v>10.506463448829408</v>
      </c>
      <c r="AP188" s="54">
        <f>$AU188+$AB$7*SIN(AQ188)</f>
        <v>10.506439073010396</v>
      </c>
      <c r="AQ188" s="54">
        <f>$AU188+$AB$7*SIN(AR188)</f>
        <v>10.506593632568332</v>
      </c>
      <c r="AR188" s="54">
        <f>$AU188+$AB$7*SIN(AS188)</f>
        <v>10.505614376668408</v>
      </c>
      <c r="AS188" s="54">
        <f>$AU188+$AB$7*SIN(AT188)</f>
        <v>10.511849520442974</v>
      </c>
      <c r="AT188" s="54">
        <f>$AU188+$AB$7*SIN(AU188)</f>
        <v>10.473317004734858</v>
      </c>
      <c r="AU188" s="54">
        <f>RADIANS($AB$9)+$AB$18*(F188-AB$15)</f>
        <v>10.80280191236205</v>
      </c>
    </row>
    <row r="189" spans="1:48" ht="12.95" customHeight="1" x14ac:dyDescent="0.2">
      <c r="A189" s="4" t="s">
        <v>966</v>
      </c>
      <c r="B189" s="4"/>
      <c r="C189" s="5">
        <v>39383.39</v>
      </c>
      <c r="D189" s="5"/>
      <c r="E189" s="48">
        <f>+(C189-C$7)/C$8</f>
        <v>-2437.0009140565844</v>
      </c>
      <c r="F189" s="48">
        <f>ROUND(2*E189,0)/2</f>
        <v>-2437</v>
      </c>
      <c r="G189" s="48">
        <f>+C189-(C$7+F189*C$8)</f>
        <v>-1.2493999965954572E-3</v>
      </c>
      <c r="I189" s="48">
        <f>G189</f>
        <v>-1.2493999965954572E-3</v>
      </c>
      <c r="Q189" s="100">
        <f>+C189-15018.5</f>
        <v>24364.89</v>
      </c>
      <c r="S189" s="53">
        <f>S$14</f>
        <v>0.1</v>
      </c>
      <c r="Z189" s="48">
        <f>F189</f>
        <v>-2437</v>
      </c>
      <c r="AA189" s="54">
        <f>AB$3+AB$4*Z189+AB$5*Z189^2+AH189</f>
        <v>-8.070826799518295E-3</v>
      </c>
      <c r="AB189" s="54">
        <f>IF(S189&lt;&gt;0,G189-AH189, -9999)</f>
        <v>-6.5699640319292181E-3</v>
      </c>
      <c r="AC189" s="54">
        <f>+G189-P189</f>
        <v>-1.2493999965954572E-3</v>
      </c>
      <c r="AD189" s="54">
        <f>IF(S189&lt;&gt;0,G189-AA189, -9999)</f>
        <v>6.8214268029228378E-3</v>
      </c>
      <c r="AE189" s="54">
        <f>+(G189-AA189)^2*S189</f>
        <v>4.6531863627634088E-6</v>
      </c>
      <c r="AF189" s="48">
        <f>IF(S189&lt;&gt;0,G189-P189, -9999)</f>
        <v>-1.2493999965954572E-3</v>
      </c>
      <c r="AG189" s="3"/>
      <c r="AH189" s="48">
        <f>$AB$6*($AB$11/AI189*AJ189+$AB$12)</f>
        <v>5.3205640353337609E-3</v>
      </c>
      <c r="AI189" s="48">
        <f>1+$AB$7*COS(AL189)</f>
        <v>0.77137425892829392</v>
      </c>
      <c r="AJ189" s="48">
        <f>SIN(AL189+RADIANS($AB$9))</f>
        <v>0.41438178714439367</v>
      </c>
      <c r="AK189" s="48">
        <f>$AB$7*SIN(AL189)</f>
        <v>-0.2458188265514098</v>
      </c>
      <c r="AL189" s="48">
        <f>2*ATAN(AM189)</f>
        <v>-2.319971996587018</v>
      </c>
      <c r="AM189" s="48">
        <f>SQRT((1+$AB$7)/(1-$AB$7))*TAN(AN189/2)</f>
        <v>-2.2957107429404462</v>
      </c>
      <c r="AN189" s="54">
        <f>$AU189+$AB$7*SIN(AO189)</f>
        <v>10.531400272794006</v>
      </c>
      <c r="AO189" s="54">
        <f>$AU189+$AB$7*SIN(AP189)</f>
        <v>10.531403080760272</v>
      </c>
      <c r="AP189" s="54">
        <f>$AU189+$AB$7*SIN(AQ189)</f>
        <v>10.531384397234474</v>
      </c>
      <c r="AQ189" s="54">
        <f>$AU189+$AB$7*SIN(AR189)</f>
        <v>10.531508725996503</v>
      </c>
      <c r="AR189" s="54">
        <f>$AU189+$AB$7*SIN(AS189)</f>
        <v>10.530681965282294</v>
      </c>
      <c r="AS189" s="54">
        <f>$AU189+$AB$7*SIN(AT189)</f>
        <v>10.536205666816592</v>
      </c>
      <c r="AT189" s="54">
        <f>$AU189+$AB$7*SIN(AU189)</f>
        <v>10.500384407994884</v>
      </c>
      <c r="AU189" s="54">
        <f>RADIANS($AB$9)+$AB$18*(F189-AB$15)</f>
        <v>10.831583675534391</v>
      </c>
    </row>
    <row r="190" spans="1:48" ht="12.95" customHeight="1" x14ac:dyDescent="0.2">
      <c r="A190" s="4" t="s">
        <v>1152</v>
      </c>
      <c r="B190" s="10" t="s">
        <v>1142</v>
      </c>
      <c r="C190" s="5">
        <v>39432.593000000001</v>
      </c>
      <c r="D190" s="5"/>
      <c r="E190" s="48">
        <f>+(C190-C$7)/C$8</f>
        <v>-2401.0041746355778</v>
      </c>
      <c r="F190" s="48">
        <f>ROUND(2*E190,0)/2</f>
        <v>-2401</v>
      </c>
      <c r="G190" s="48">
        <f>+C190-(C$7+F190*C$8)</f>
        <v>-5.7061999978031963E-3</v>
      </c>
      <c r="I190" s="48">
        <f>G190</f>
        <v>-5.7061999978031963E-3</v>
      </c>
      <c r="Q190" s="100">
        <f>+C190-15018.5</f>
        <v>24414.093000000001</v>
      </c>
      <c r="S190" s="53">
        <f>S$14</f>
        <v>0.1</v>
      </c>
      <c r="Z190" s="48">
        <f>F190</f>
        <v>-2401</v>
      </c>
      <c r="AA190" s="54">
        <f>AB$3+AB$4*Z190+AB$5*Z190^2+AH190</f>
        <v>-7.8637547967373468E-3</v>
      </c>
      <c r="AB190" s="54">
        <f>IF(S190&lt;&gt;0,G190-AH190, -9999)</f>
        <v>-1.1144500042535737E-2</v>
      </c>
      <c r="AC190" s="54">
        <f>+G190-P190</f>
        <v>-5.7061999978031963E-3</v>
      </c>
      <c r="AD190" s="54">
        <f>IF(S190&lt;&gt;0,G190-AA190, -9999)</f>
        <v>2.1575547989341505E-3</v>
      </c>
      <c r="AE190" s="54">
        <f>+(G190-AA190)^2*S190</f>
        <v>4.6550427104037829E-7</v>
      </c>
      <c r="AF190" s="48">
        <f>IF(S190&lt;&gt;0,G190-P190, -9999)</f>
        <v>-5.7061999978031963E-3</v>
      </c>
      <c r="AG190" s="3"/>
      <c r="AH190" s="48">
        <f>$AB$6*($AB$11/AI190*AJ190+$AB$12)</f>
        <v>5.4383000447325407E-3</v>
      </c>
      <c r="AI190" s="48">
        <f>1+$AB$7*COS(AL190)</f>
        <v>0.77511871907646845</v>
      </c>
      <c r="AJ190" s="48">
        <f>SIN(AL190+RADIANS($AB$9))</f>
        <v>0.42810077700612043</v>
      </c>
      <c r="AK190" s="48">
        <f>$AB$7*SIN(AL190)</f>
        <v>-0.24924894073574427</v>
      </c>
      <c r="AL190" s="48">
        <f>2*ATAN(AM190)</f>
        <v>-2.3048452240724537</v>
      </c>
      <c r="AM190" s="48">
        <f>SQRT((1+$AB$7)/(1-$AB$7))*TAN(AN190/2)</f>
        <v>-2.2490946566438859</v>
      </c>
      <c r="AN190" s="54">
        <f>$AU190+$AB$7*SIN(AO190)</f>
        <v>10.549827825540671</v>
      </c>
      <c r="AO190" s="54">
        <f>$AU190+$AB$7*SIN(AP190)</f>
        <v>10.549830018164569</v>
      </c>
      <c r="AP190" s="54">
        <f>$AU190+$AB$7*SIN(AQ190)</f>
        <v>10.549814868813973</v>
      </c>
      <c r="AQ190" s="54">
        <f>$AU190+$AB$7*SIN(AR190)</f>
        <v>10.549919549022507</v>
      </c>
      <c r="AR190" s="54">
        <f>$AU190+$AB$7*SIN(AS190)</f>
        <v>10.549196688845631</v>
      </c>
      <c r="AS190" s="54">
        <f>$AU190+$AB$7*SIN(AT190)</f>
        <v>10.554210854818015</v>
      </c>
      <c r="AT190" s="54">
        <f>$AU190+$AB$7*SIN(AU190)</f>
        <v>10.520445413108988</v>
      </c>
      <c r="AU190" s="54">
        <f>RADIANS($AB$9)+$AB$18*(F190-AB$15)</f>
        <v>10.852729460722232</v>
      </c>
    </row>
    <row r="191" spans="1:48" ht="12.95" customHeight="1" x14ac:dyDescent="0.2">
      <c r="A191" s="4" t="s">
        <v>1152</v>
      </c>
      <c r="B191" s="10" t="s">
        <v>1142</v>
      </c>
      <c r="C191" s="5">
        <v>39436.694000000003</v>
      </c>
      <c r="D191" s="5"/>
      <c r="E191" s="48">
        <f>+(C191-C$7)/C$8</f>
        <v>-2398.0038976531655</v>
      </c>
      <c r="F191" s="48">
        <f>ROUND(2*E191,0)/2</f>
        <v>-2398</v>
      </c>
      <c r="G191" s="48">
        <f>+C191-(C$7+F191*C$8)</f>
        <v>-5.3275999962352216E-3</v>
      </c>
      <c r="I191" s="48">
        <f>G191</f>
        <v>-5.3275999962352216E-3</v>
      </c>
      <c r="Q191" s="100">
        <f>+C191-15018.5</f>
        <v>24418.194000000003</v>
      </c>
      <c r="S191" s="53">
        <f>S$14</f>
        <v>0.1</v>
      </c>
      <c r="Z191" s="48">
        <f>F191</f>
        <v>-2398</v>
      </c>
      <c r="AA191" s="54">
        <f>AB$3+AB$4*Z191+AB$5*Z191^2+AH191</f>
        <v>-7.8464841893452798E-3</v>
      </c>
      <c r="AB191" s="54">
        <f>IF(S191&lt;&gt;0,G191-AH191, -9999)</f>
        <v>-1.0775654178661602E-2</v>
      </c>
      <c r="AC191" s="54">
        <f>+G191-P191</f>
        <v>-5.3275999962352216E-3</v>
      </c>
      <c r="AD191" s="54">
        <f>IF(S191&lt;&gt;0,G191-AA191, -9999)</f>
        <v>2.5188841931100582E-3</v>
      </c>
      <c r="AE191" s="54">
        <f>+(G191-AA191)^2*S191</f>
        <v>6.3447775782997086E-7</v>
      </c>
      <c r="AF191" s="48">
        <f>IF(S191&lt;&gt;0,G191-P191, -9999)</f>
        <v>-5.3275999962352216E-3</v>
      </c>
      <c r="AG191" s="3"/>
      <c r="AH191" s="48">
        <f>$AB$6*($AB$11/AI191*AJ191+$AB$12)</f>
        <v>5.4480541824263795E-3</v>
      </c>
      <c r="AI191" s="48">
        <f>1+$AB$7*COS(AL191)</f>
        <v>0.77543475112038307</v>
      </c>
      <c r="AJ191" s="48">
        <f>SIN(AL191+RADIANS($AB$9))</f>
        <v>0.42924565289994526</v>
      </c>
      <c r="AK191" s="48">
        <f>$AB$7*SIN(AL191)</f>
        <v>-0.24953371307968508</v>
      </c>
      <c r="AL191" s="48">
        <f>2*ATAN(AM191)</f>
        <v>-2.3035780107914543</v>
      </c>
      <c r="AM191" s="48">
        <f>SQRT((1+$AB$7)/(1-$AB$7))*TAN(AN191/2)</f>
        <v>-2.2452614591603606</v>
      </c>
      <c r="AN191" s="54">
        <f>$AU191+$AB$7*SIN(AO191)</f>
        <v>10.551367500525512</v>
      </c>
      <c r="AO191" s="54">
        <f>$AU191+$AB$7*SIN(AP191)</f>
        <v>10.551369646956443</v>
      </c>
      <c r="AP191" s="54">
        <f>$AU191+$AB$7*SIN(AQ191)</f>
        <v>10.551354768802337</v>
      </c>
      <c r="AQ191" s="54">
        <f>$AU191+$AB$7*SIN(AR191)</f>
        <v>10.551457907456205</v>
      </c>
      <c r="AR191" s="54">
        <f>$AU191+$AB$7*SIN(AS191)</f>
        <v>10.55074338643988</v>
      </c>
      <c r="AS191" s="54">
        <f>$AU191+$AB$7*SIN(AT191)</f>
        <v>10.555715667143367</v>
      </c>
      <c r="AT191" s="54">
        <f>$AU191+$AB$7*SIN(AU191)</f>
        <v>10.522123863758335</v>
      </c>
      <c r="AU191" s="54">
        <f>RADIANS($AB$9)+$AB$18*(F191-AB$15)</f>
        <v>10.854491609487885</v>
      </c>
      <c r="AV191" s="54"/>
    </row>
    <row r="192" spans="1:48" ht="12.95" customHeight="1" x14ac:dyDescent="0.2">
      <c r="A192" s="102" t="s">
        <v>1134</v>
      </c>
      <c r="B192" s="102" t="s">
        <v>1122</v>
      </c>
      <c r="C192" s="103">
        <v>39436.694560000004</v>
      </c>
      <c r="D192" s="104">
        <v>5.5999999999999995E-4</v>
      </c>
      <c r="E192" s="105">
        <f>+(C192-C$7)/C$8</f>
        <v>-2398.0034879591612</v>
      </c>
      <c r="F192" s="48">
        <f>ROUND(2*E192,0)/2</f>
        <v>-2398</v>
      </c>
      <c r="G192" s="48">
        <f>+C192-(C$7+F192*C$8)</f>
        <v>-4.7675999958300963E-3</v>
      </c>
      <c r="K192" s="48">
        <f>G192</f>
        <v>-4.7675999958300963E-3</v>
      </c>
      <c r="O192" s="48">
        <f ca="1">+C$11+C$12*F192</f>
        <v>-7.287227041499994E-2</v>
      </c>
      <c r="Q192" s="100">
        <f>+C192-15018.5</f>
        <v>24418.194560000004</v>
      </c>
      <c r="S192" s="53">
        <f>S$16</f>
        <v>1</v>
      </c>
      <c r="Z192" s="48">
        <f>F192</f>
        <v>-2398</v>
      </c>
      <c r="AA192" s="54">
        <f>AB$3+AB$4*Z192+AB$5*Z192^2+AH192</f>
        <v>-7.8464841893452798E-3</v>
      </c>
      <c r="AB192" s="54">
        <f>IF(S192&lt;&gt;0,G192-AH192, -9999)</f>
        <v>-1.0215654178256477E-2</v>
      </c>
      <c r="AC192" s="54">
        <f>+G192-P192</f>
        <v>-4.7675999958300963E-3</v>
      </c>
      <c r="AD192" s="54">
        <f>IF(S192&lt;&gt;0,G192-AA192, -9999)</f>
        <v>3.0788841935151835E-3</v>
      </c>
      <c r="AE192" s="54">
        <f>+(G192-AA192)^2*S192</f>
        <v>9.4795278770776414E-6</v>
      </c>
      <c r="AF192" s="48">
        <f>IF(S192&lt;&gt;0,G192-P192, -9999)</f>
        <v>-4.7675999958300963E-3</v>
      </c>
      <c r="AG192" s="3"/>
      <c r="AH192" s="48">
        <f>$AB$6*($AB$11/AI192*AJ192+$AB$12)</f>
        <v>5.4480541824263795E-3</v>
      </c>
      <c r="AI192" s="48">
        <f>1+$AB$7*COS(AL192)</f>
        <v>0.77543475112038307</v>
      </c>
      <c r="AJ192" s="48">
        <f>SIN(AL192+RADIANS($AB$9))</f>
        <v>0.42924565289994526</v>
      </c>
      <c r="AK192" s="48">
        <f>$AB$7*SIN(AL192)</f>
        <v>-0.24953371307968508</v>
      </c>
      <c r="AL192" s="48">
        <f>2*ATAN(AM192)</f>
        <v>-2.3035780107914543</v>
      </c>
      <c r="AM192" s="48">
        <f>SQRT((1+$AB$7)/(1-$AB$7))*TAN(AN192/2)</f>
        <v>-2.2452614591603606</v>
      </c>
      <c r="AN192" s="54">
        <f>$AU192+$AB$7*SIN(AO192)</f>
        <v>10.551367500525512</v>
      </c>
      <c r="AO192" s="54">
        <f>$AU192+$AB$7*SIN(AP192)</f>
        <v>10.551369646956443</v>
      </c>
      <c r="AP192" s="54">
        <f>$AU192+$AB$7*SIN(AQ192)</f>
        <v>10.551354768802337</v>
      </c>
      <c r="AQ192" s="54">
        <f>$AU192+$AB$7*SIN(AR192)</f>
        <v>10.551457907456205</v>
      </c>
      <c r="AR192" s="54">
        <f>$AU192+$AB$7*SIN(AS192)</f>
        <v>10.55074338643988</v>
      </c>
      <c r="AS192" s="54">
        <f>$AU192+$AB$7*SIN(AT192)</f>
        <v>10.555715667143367</v>
      </c>
      <c r="AT192" s="54">
        <f>$AU192+$AB$7*SIN(AU192)</f>
        <v>10.522123863758335</v>
      </c>
      <c r="AU192" s="54">
        <f>RADIANS($AB$9)+$AB$18*(F192-AB$15)</f>
        <v>10.854491609487885</v>
      </c>
      <c r="AV192" s="54"/>
    </row>
    <row r="193" spans="1:48" ht="12.95" customHeight="1" x14ac:dyDescent="0.2">
      <c r="A193" s="4" t="s">
        <v>966</v>
      </c>
      <c r="B193" s="4"/>
      <c r="C193" s="5">
        <v>39439.428999999996</v>
      </c>
      <c r="D193" s="5"/>
      <c r="E193" s="48">
        <f>+(C193-C$7)/C$8</f>
        <v>-2396.0029814017944</v>
      </c>
      <c r="F193" s="48">
        <f>ROUND(2*E193,0)/2</f>
        <v>-2396</v>
      </c>
      <c r="G193" s="48">
        <f>+C193-(C$7+F193*C$8)</f>
        <v>-4.0751999986241572E-3</v>
      </c>
      <c r="I193" s="48">
        <f>G193</f>
        <v>-4.0751999986241572E-3</v>
      </c>
      <c r="Q193" s="100">
        <f>+C193-15018.5</f>
        <v>24420.928999999996</v>
      </c>
      <c r="S193" s="53">
        <f>S$14</f>
        <v>0.1</v>
      </c>
      <c r="Z193" s="48">
        <f>F193</f>
        <v>-2396</v>
      </c>
      <c r="AA193" s="54">
        <f>AB$3+AB$4*Z193+AB$5*Z193^2+AH193</f>
        <v>-7.8349692809001736E-3</v>
      </c>
      <c r="AB193" s="54">
        <f>IF(S193&lt;&gt;0,G193-AH193, -9999)</f>
        <v>-9.5297519726384467E-3</v>
      </c>
      <c r="AC193" s="54">
        <f>+G193-P193</f>
        <v>-4.0751999986241572E-3</v>
      </c>
      <c r="AD193" s="54">
        <f>IF(S193&lt;&gt;0,G193-AA193, -9999)</f>
        <v>3.7597692822760164E-3</v>
      </c>
      <c r="AE193" s="54">
        <f>+(G193-AA193)^2*S193</f>
        <v>1.4135865055946313E-6</v>
      </c>
      <c r="AF193" s="48">
        <f>IF(S193&lt;&gt;0,G193-P193, -9999)</f>
        <v>-4.0751999986241572E-3</v>
      </c>
      <c r="AG193" s="3"/>
      <c r="AH193" s="48">
        <f>$AB$6*($AB$11/AI193*AJ193+$AB$12)</f>
        <v>5.4545519740142896E-3</v>
      </c>
      <c r="AI193" s="48">
        <f>1+$AB$7*COS(AL193)</f>
        <v>0.7756457829700294</v>
      </c>
      <c r="AJ193" s="48">
        <f>SIN(AL193+RADIANS($AB$9))</f>
        <v>0.43000903927560996</v>
      </c>
      <c r="AK193" s="48">
        <f>$AB$7*SIN(AL193)</f>
        <v>-0.2497234675967954</v>
      </c>
      <c r="AL193" s="48">
        <f>2*ATAN(AM193)</f>
        <v>-2.3027326275090663</v>
      </c>
      <c r="AM193" s="48">
        <f>SQRT((1+$AB$7)/(1-$AB$7))*TAN(AN193/2)</f>
        <v>-2.2427103158507369</v>
      </c>
      <c r="AN193" s="54">
        <f>$AU193+$AB$7*SIN(AO193)</f>
        <v>10.552394299391482</v>
      </c>
      <c r="AO193" s="54">
        <f>$AU193+$AB$7*SIN(AP193)</f>
        <v>10.552396415441637</v>
      </c>
      <c r="AP193" s="54">
        <f>$AU193+$AB$7*SIN(AQ193)</f>
        <v>10.552381716152029</v>
      </c>
      <c r="AQ193" s="54">
        <f>$AU193+$AB$7*SIN(AR193)</f>
        <v>10.552483835193478</v>
      </c>
      <c r="AR193" s="54">
        <f>$AU193+$AB$7*SIN(AS193)</f>
        <v>10.551774846060489</v>
      </c>
      <c r="AS193" s="54">
        <f>$AU193+$AB$7*SIN(AT193)</f>
        <v>10.5567192553633</v>
      </c>
      <c r="AT193" s="54">
        <f>$AU193+$AB$7*SIN(AU193)</f>
        <v>10.523243404207275</v>
      </c>
      <c r="AU193" s="54">
        <f>RADIANS($AB$9)+$AB$18*(F193-AB$15)</f>
        <v>10.855666375331655</v>
      </c>
    </row>
    <row r="194" spans="1:48" ht="12.95" customHeight="1" x14ac:dyDescent="0.2">
      <c r="A194" s="102" t="s">
        <v>1134</v>
      </c>
      <c r="B194" s="102" t="s">
        <v>1122</v>
      </c>
      <c r="C194" s="103">
        <v>39440.791440000001</v>
      </c>
      <c r="D194" s="104">
        <v>7.3999999999999999E-4</v>
      </c>
      <c r="E194" s="4">
        <f>+(C194-C$7)/C$8</f>
        <v>-2395.0062251540671</v>
      </c>
      <c r="F194" s="48">
        <f>ROUND(2*E194,0)/2</f>
        <v>-2395</v>
      </c>
      <c r="G194" s="48">
        <f>+C194-(C$7+F194*C$8)</f>
        <v>-8.5089999920455739E-3</v>
      </c>
      <c r="K194" s="48">
        <f>G194</f>
        <v>-8.5089999920455739E-3</v>
      </c>
      <c r="O194" s="48">
        <f ca="1">+C$11+C$12*F194</f>
        <v>-7.2827392824952278E-2</v>
      </c>
      <c r="Q194" s="100">
        <f>+C194-15018.5</f>
        <v>24422.291440000001</v>
      </c>
      <c r="S194" s="53">
        <f>S$16</f>
        <v>1</v>
      </c>
      <c r="Z194" s="48">
        <f>F194</f>
        <v>-2395</v>
      </c>
      <c r="AA194" s="54">
        <f>AB$3+AB$4*Z194+AB$5*Z194^2+AH194</f>
        <v>-7.8292114790834162E-3</v>
      </c>
      <c r="AB194" s="54">
        <f>IF(S194&lt;&gt;0,G194-AH194, -9999)</f>
        <v>-1.396679936833051E-2</v>
      </c>
      <c r="AC194" s="54">
        <f>+G194-P194</f>
        <v>-8.5089999920455739E-3</v>
      </c>
      <c r="AD194" s="54">
        <f>IF(S194&lt;&gt;0,G194-AA194, -9999)</f>
        <v>-6.7978851296215774E-4</v>
      </c>
      <c r="AE194" s="54">
        <f>+(G194-AA194)^2*S194</f>
        <v>4.6211242235530168E-7</v>
      </c>
      <c r="AF194" s="48">
        <f>IF(S194&lt;&gt;0,G194-P194, -9999)</f>
        <v>-8.5089999920455739E-3</v>
      </c>
      <c r="AG194" s="3"/>
      <c r="AH194" s="48">
        <f>$AB$6*($AB$11/AI194*AJ194+$AB$12)</f>
        <v>5.4577993762849365E-3</v>
      </c>
      <c r="AI194" s="48">
        <f>1+$AB$7*COS(AL194)</f>
        <v>0.77575140215050542</v>
      </c>
      <c r="AJ194" s="48">
        <f>SIN(AL194+RADIANS($AB$9))</f>
        <v>0.43039077305072532</v>
      </c>
      <c r="AK194" s="48">
        <f>$AB$7*SIN(AL194)</f>
        <v>-0.24981831664278445</v>
      </c>
      <c r="AL194" s="48">
        <f>2*ATAN(AM194)</f>
        <v>-2.3023097632673375</v>
      </c>
      <c r="AM194" s="48">
        <f>SQRT((1+$AB$7)/(1-$AB$7))*TAN(AN194/2)</f>
        <v>-2.2414360373324826</v>
      </c>
      <c r="AN194" s="54">
        <f>$AU194+$AB$7*SIN(AO194)</f>
        <v>10.552907803624105</v>
      </c>
      <c r="AO194" s="54">
        <f>$AU194+$AB$7*SIN(AP194)</f>
        <v>10.552909904607356</v>
      </c>
      <c r="AP194" s="54">
        <f>$AU194+$AB$7*SIN(AQ194)</f>
        <v>10.552895294172709</v>
      </c>
      <c r="AQ194" s="54">
        <f>$AU194+$AB$7*SIN(AR194)</f>
        <v>10.552996905830495</v>
      </c>
      <c r="AR194" s="54">
        <f>$AU194+$AB$7*SIN(AS194)</f>
        <v>10.552290674361089</v>
      </c>
      <c r="AS194" s="54">
        <f>$AU194+$AB$7*SIN(AT194)</f>
        <v>10.55722116372289</v>
      </c>
      <c r="AT194" s="54">
        <f>$AU194+$AB$7*SIN(AU194)</f>
        <v>10.523803346465195</v>
      </c>
      <c r="AU194" s="54">
        <f>RADIANS($AB$9)+$AB$18*(F194-AB$15)</f>
        <v>10.856253758253539</v>
      </c>
      <c r="AV194" s="54"/>
    </row>
    <row r="195" spans="1:48" ht="12.95" customHeight="1" x14ac:dyDescent="0.2">
      <c r="A195" s="4" t="s">
        <v>1153</v>
      </c>
      <c r="B195" s="10"/>
      <c r="C195" s="5">
        <v>39440.792000000001</v>
      </c>
      <c r="D195" s="5"/>
      <c r="E195" s="48">
        <f>+(C195-C$7)/C$8</f>
        <v>-2395.0058154600629</v>
      </c>
      <c r="F195" s="48">
        <f>ROUND(2*E195,0)/2</f>
        <v>-2395</v>
      </c>
      <c r="G195" s="48">
        <f>+C195-(C$7+F195*C$8)</f>
        <v>-7.9489999916404486E-3</v>
      </c>
      <c r="I195" s="48">
        <f>G195</f>
        <v>-7.9489999916404486E-3</v>
      </c>
      <c r="Q195" s="100">
        <f>+C195-15018.5</f>
        <v>24422.292000000001</v>
      </c>
      <c r="S195" s="53">
        <f>S$14</f>
        <v>0.1</v>
      </c>
      <c r="Z195" s="48">
        <f>F195</f>
        <v>-2395</v>
      </c>
      <c r="AA195" s="54">
        <f>AB$3+AB$4*Z195+AB$5*Z195^2+AH195</f>
        <v>-7.8292114790834162E-3</v>
      </c>
      <c r="AB195" s="54">
        <f>IF(S195&lt;&gt;0,G195-AH195, -9999)</f>
        <v>-1.3406799367925385E-2</v>
      </c>
      <c r="AC195" s="54">
        <f>+G195-P195</f>
        <v>-7.9489999916404486E-3</v>
      </c>
      <c r="AD195" s="54">
        <f>IF(S195&lt;&gt;0,G195-AA195, -9999)</f>
        <v>-1.1978851255703242E-4</v>
      </c>
      <c r="AE195" s="54">
        <f>+(G195-AA195)^2*S195</f>
        <v>1.4349287740626314E-9</v>
      </c>
      <c r="AF195" s="48">
        <f>IF(S195&lt;&gt;0,G195-P195, -9999)</f>
        <v>-7.9489999916404486E-3</v>
      </c>
      <c r="AG195" s="3"/>
      <c r="AH195" s="48">
        <f>$AB$6*($AB$11/AI195*AJ195+$AB$12)</f>
        <v>5.4577993762849365E-3</v>
      </c>
      <c r="AI195" s="48">
        <f>1+$AB$7*COS(AL195)</f>
        <v>0.77575140215050542</v>
      </c>
      <c r="AJ195" s="48">
        <f>SIN(AL195+RADIANS($AB$9))</f>
        <v>0.43039077305072532</v>
      </c>
      <c r="AK195" s="48">
        <f>$AB$7*SIN(AL195)</f>
        <v>-0.24981831664278445</v>
      </c>
      <c r="AL195" s="48">
        <f>2*ATAN(AM195)</f>
        <v>-2.3023097632673375</v>
      </c>
      <c r="AM195" s="48">
        <f>SQRT((1+$AB$7)/(1-$AB$7))*TAN(AN195/2)</f>
        <v>-2.2414360373324826</v>
      </c>
      <c r="AN195" s="54">
        <f>$AU195+$AB$7*SIN(AO195)</f>
        <v>10.552907803624105</v>
      </c>
      <c r="AO195" s="54">
        <f>$AU195+$AB$7*SIN(AP195)</f>
        <v>10.552909904607356</v>
      </c>
      <c r="AP195" s="54">
        <f>$AU195+$AB$7*SIN(AQ195)</f>
        <v>10.552895294172709</v>
      </c>
      <c r="AQ195" s="54">
        <f>$AU195+$AB$7*SIN(AR195)</f>
        <v>10.552996905830495</v>
      </c>
      <c r="AR195" s="54">
        <f>$AU195+$AB$7*SIN(AS195)</f>
        <v>10.552290674361089</v>
      </c>
      <c r="AS195" s="54">
        <f>$AU195+$AB$7*SIN(AT195)</f>
        <v>10.55722116372289</v>
      </c>
      <c r="AT195" s="54">
        <f>$AU195+$AB$7*SIN(AU195)</f>
        <v>10.523803346465195</v>
      </c>
      <c r="AU195" s="54">
        <f>RADIANS($AB$9)+$AB$18*(F195-AB$15)</f>
        <v>10.856253758253539</v>
      </c>
    </row>
    <row r="196" spans="1:48" ht="12.95" customHeight="1" x14ac:dyDescent="0.2">
      <c r="A196" s="4" t="s">
        <v>1153</v>
      </c>
      <c r="B196" s="10"/>
      <c r="C196" s="5">
        <v>39473.599000000002</v>
      </c>
      <c r="D196" s="5"/>
      <c r="E196" s="48">
        <f>+(C196-C$7)/C$8</f>
        <v>-2371.004331197214</v>
      </c>
      <c r="F196" s="48">
        <f>ROUND(2*E196,0)/2</f>
        <v>-2371</v>
      </c>
      <c r="G196" s="48">
        <f>+C196-(C$7+F196*C$8)</f>
        <v>-5.9201999974902719E-3</v>
      </c>
      <c r="I196" s="48">
        <f>G196</f>
        <v>-5.9201999974902719E-3</v>
      </c>
      <c r="Q196" s="100">
        <f>+C196-15018.5</f>
        <v>24455.099000000002</v>
      </c>
      <c r="S196" s="53">
        <f>S$14</f>
        <v>0.1</v>
      </c>
      <c r="Z196" s="48">
        <f>F196</f>
        <v>-2371</v>
      </c>
      <c r="AA196" s="54">
        <f>AB$3+AB$4*Z196+AB$5*Z196^2+AH196</f>
        <v>-7.6909578468772576E-3</v>
      </c>
      <c r="AB196" s="54">
        <f>IF(S196&lt;&gt;0,G196-AH196, -9999)</f>
        <v>-1.1455635193371862E-2</v>
      </c>
      <c r="AC196" s="54">
        <f>+G196-P196</f>
        <v>-5.9201999974902719E-3</v>
      </c>
      <c r="AD196" s="54">
        <f>IF(S196&lt;&gt;0,G196-AA196, -9999)</f>
        <v>1.7707578493869856E-3</v>
      </c>
      <c r="AE196" s="54">
        <f>+(G196-AA196)^2*S196</f>
        <v>3.1355833611656228E-7</v>
      </c>
      <c r="AF196" s="48">
        <f>IF(S196&lt;&gt;0,G196-P196, -9999)</f>
        <v>-5.9201999974902719E-3</v>
      </c>
      <c r="AG196" s="3"/>
      <c r="AH196" s="48">
        <f>$AB$6*($AB$11/AI196*AJ196+$AB$12)</f>
        <v>5.5354351958815905E-3</v>
      </c>
      <c r="AI196" s="48">
        <f>1+$AB$7*COS(AL196)</f>
        <v>0.77830701266473779</v>
      </c>
      <c r="AJ196" s="48">
        <f>SIN(AL196+RADIANS($AB$9))</f>
        <v>0.43956036673302973</v>
      </c>
      <c r="AK196" s="48">
        <f>$AB$7*SIN(AL196)</f>
        <v>-0.25208896115075358</v>
      </c>
      <c r="AL196" s="48">
        <f>2*ATAN(AM196)</f>
        <v>-2.292126255110702</v>
      </c>
      <c r="AM196" s="48">
        <f>SQRT((1+$AB$7)/(1-$AB$7))*TAN(AN196/2)</f>
        <v>-2.2111089856937811</v>
      </c>
      <c r="AN196" s="54">
        <f>$AU196+$AB$7*SIN(AO196)</f>
        <v>10.565252988757768</v>
      </c>
      <c r="AO196" s="54">
        <f>$AU196+$AB$7*SIN(AP196)</f>
        <v>10.565254752049862</v>
      </c>
      <c r="AP196" s="54">
        <f>$AU196+$AB$7*SIN(AQ196)</f>
        <v>10.565242161087909</v>
      </c>
      <c r="AQ196" s="54">
        <f>$AU196+$AB$7*SIN(AR196)</f>
        <v>10.565332075672996</v>
      </c>
      <c r="AR196" s="54">
        <f>$AU196+$AB$7*SIN(AS196)</f>
        <v>10.564690363299848</v>
      </c>
      <c r="AS196" s="54">
        <f>$AU196+$AB$7*SIN(AT196)</f>
        <v>10.569290038678064</v>
      </c>
      <c r="AT196" s="54">
        <f>$AU196+$AB$7*SIN(AU196)</f>
        <v>10.537276392320186</v>
      </c>
      <c r="AU196" s="54">
        <f>RADIANS($AB$9)+$AB$18*(F196-AB$15)</f>
        <v>10.870350948378768</v>
      </c>
      <c r="AV196" s="54"/>
    </row>
    <row r="197" spans="1:48" ht="12.95" customHeight="1" x14ac:dyDescent="0.2">
      <c r="A197" s="102" t="s">
        <v>1134</v>
      </c>
      <c r="B197" s="102" t="s">
        <v>1122</v>
      </c>
      <c r="C197" s="103">
        <v>39473.599699999999</v>
      </c>
      <c r="D197" s="104">
        <v>1E-3</v>
      </c>
      <c r="E197" s="105">
        <f>+(C197-C$7)/C$8</f>
        <v>-2371.0038190797113</v>
      </c>
      <c r="F197" s="48">
        <f>ROUND(2*E197,0)/2</f>
        <v>-2371</v>
      </c>
      <c r="G197" s="48">
        <f>+C197-(C$7+F197*C$8)</f>
        <v>-5.2202000006218441E-3</v>
      </c>
      <c r="K197" s="48">
        <f>G197</f>
        <v>-5.2202000006218441E-3</v>
      </c>
      <c r="O197" s="48">
        <f ca="1">+C$11+C$12*F197</f>
        <v>-7.2468372104570966E-2</v>
      </c>
      <c r="Q197" s="100">
        <f>+C197-15018.5</f>
        <v>24455.099699999999</v>
      </c>
      <c r="S197" s="53">
        <f>S$16</f>
        <v>1</v>
      </c>
      <c r="Z197" s="48">
        <f>F197</f>
        <v>-2371</v>
      </c>
      <c r="AA197" s="54">
        <f>AB$3+AB$4*Z197+AB$5*Z197^2+AH197</f>
        <v>-7.6909578468772576E-3</v>
      </c>
      <c r="AB197" s="54">
        <f>IF(S197&lt;&gt;0,G197-AH197, -9999)</f>
        <v>-1.0755635196503435E-2</v>
      </c>
      <c r="AC197" s="54">
        <f>+G197-P197</f>
        <v>-5.2202000006218441E-3</v>
      </c>
      <c r="AD197" s="54">
        <f>IF(S197&lt;&gt;0,G197-AA197, -9999)</f>
        <v>2.4707578462554135E-3</v>
      </c>
      <c r="AE197" s="54">
        <f>+(G197-AA197)^2*S197</f>
        <v>6.1046443348326894E-6</v>
      </c>
      <c r="AF197" s="48">
        <f>IF(S197&lt;&gt;0,G197-P197, -9999)</f>
        <v>-5.2202000006218441E-3</v>
      </c>
      <c r="AG197" s="3"/>
      <c r="AH197" s="48">
        <f>$AB$6*($AB$11/AI197*AJ197+$AB$12)</f>
        <v>5.5354351958815905E-3</v>
      </c>
      <c r="AI197" s="48">
        <f>1+$AB$7*COS(AL197)</f>
        <v>0.77830701266473779</v>
      </c>
      <c r="AJ197" s="48">
        <f>SIN(AL197+RADIANS($AB$9))</f>
        <v>0.43956036673302973</v>
      </c>
      <c r="AK197" s="48">
        <f>$AB$7*SIN(AL197)</f>
        <v>-0.25208896115075358</v>
      </c>
      <c r="AL197" s="48">
        <f>2*ATAN(AM197)</f>
        <v>-2.292126255110702</v>
      </c>
      <c r="AM197" s="48">
        <f>SQRT((1+$AB$7)/(1-$AB$7))*TAN(AN197/2)</f>
        <v>-2.2111089856937811</v>
      </c>
      <c r="AN197" s="54">
        <f>$AU197+$AB$7*SIN(AO197)</f>
        <v>10.565252988757768</v>
      </c>
      <c r="AO197" s="54">
        <f>$AU197+$AB$7*SIN(AP197)</f>
        <v>10.565254752049862</v>
      </c>
      <c r="AP197" s="54">
        <f>$AU197+$AB$7*SIN(AQ197)</f>
        <v>10.565242161087909</v>
      </c>
      <c r="AQ197" s="54">
        <f>$AU197+$AB$7*SIN(AR197)</f>
        <v>10.565332075672996</v>
      </c>
      <c r="AR197" s="54">
        <f>$AU197+$AB$7*SIN(AS197)</f>
        <v>10.564690363299848</v>
      </c>
      <c r="AS197" s="54">
        <f>$AU197+$AB$7*SIN(AT197)</f>
        <v>10.569290038678064</v>
      </c>
      <c r="AT197" s="54">
        <f>$AU197+$AB$7*SIN(AU197)</f>
        <v>10.537276392320186</v>
      </c>
      <c r="AU197" s="54">
        <f>RADIANS($AB$9)+$AB$18*(F197-AB$15)</f>
        <v>10.870350948378768</v>
      </c>
    </row>
    <row r="198" spans="1:48" ht="12.95" customHeight="1" x14ac:dyDescent="0.2">
      <c r="A198" s="102" t="s">
        <v>1134</v>
      </c>
      <c r="B198" s="102" t="s">
        <v>1122</v>
      </c>
      <c r="C198" s="103">
        <v>39477.700599999996</v>
      </c>
      <c r="D198" s="104">
        <v>1.1999999999999999E-3</v>
      </c>
      <c r="E198" s="4">
        <f>+(C198-C$7)/C$8</f>
        <v>-2368.003615256946</v>
      </c>
      <c r="F198" s="48">
        <f>ROUND(2*E198,0)/2</f>
        <v>-2368</v>
      </c>
      <c r="G198" s="48">
        <f>+C198-(C$7+F198*C$8)</f>
        <v>-4.9415999965276569E-3</v>
      </c>
      <c r="K198" s="48">
        <f>G198</f>
        <v>-4.9415999965276569E-3</v>
      </c>
      <c r="O198" s="48">
        <f ca="1">+C$11+C$12*F198</f>
        <v>-7.2423494514523304E-2</v>
      </c>
      <c r="Q198" s="100">
        <f>+C198-15018.5</f>
        <v>24459.200599999996</v>
      </c>
      <c r="S198" s="53">
        <f>S$16</f>
        <v>1</v>
      </c>
      <c r="Z198" s="48">
        <f>F198</f>
        <v>-2368</v>
      </c>
      <c r="AA198" s="54">
        <f>AB$3+AB$4*Z198+AB$5*Z198^2+AH198</f>
        <v>-7.6736676207957632E-3</v>
      </c>
      <c r="AB198" s="54">
        <f>IF(S198&lt;&gt;0,G198-AH198, -9999)</f>
        <v>-1.0486698481741673E-2</v>
      </c>
      <c r="AC198" s="54">
        <f>+G198-P198</f>
        <v>-4.9415999965276569E-3</v>
      </c>
      <c r="AD198" s="54">
        <f>IF(S198&lt;&gt;0,G198-AA198, -9999)</f>
        <v>2.7320676242681063E-3</v>
      </c>
      <c r="AE198" s="54">
        <f>+(G198-AA198)^2*S198</f>
        <v>7.4641935035739744E-6</v>
      </c>
      <c r="AF198" s="48">
        <f>IF(S198&lt;&gt;0,G198-P198, -9999)</f>
        <v>-4.9415999965276569E-3</v>
      </c>
      <c r="AG198" s="3"/>
      <c r="AH198" s="48">
        <f>$AB$6*($AB$11/AI198*AJ198+$AB$12)</f>
        <v>5.5450984852140174E-3</v>
      </c>
      <c r="AI198" s="48">
        <f>1+$AB$7*COS(AL198)</f>
        <v>0.77862927918590341</v>
      </c>
      <c r="AJ198" s="48">
        <f>SIN(AL198+RADIANS($AB$9))</f>
        <v>0.44070762450717316</v>
      </c>
      <c r="AK198" s="48">
        <f>$AB$7*SIN(AL198)</f>
        <v>-0.25237200505195934</v>
      </c>
      <c r="AL198" s="48">
        <f>2*ATAN(AM198)</f>
        <v>-2.2908485884569205</v>
      </c>
      <c r="AM198" s="48">
        <f>SQRT((1+$AB$7)/(1-$AB$7))*TAN(AN198/2)</f>
        <v>-2.2073522004105941</v>
      </c>
      <c r="AN198" s="54">
        <f>$AU198+$AB$7*SIN(AO198)</f>
        <v>10.566799000554635</v>
      </c>
      <c r="AO198" s="54">
        <f>$AU198+$AB$7*SIN(AP198)</f>
        <v>10.566800724755145</v>
      </c>
      <c r="AP198" s="54">
        <f>$AU198+$AB$7*SIN(AQ198)</f>
        <v>10.566788371305925</v>
      </c>
      <c r="AQ198" s="54">
        <f>$AU198+$AB$7*SIN(AR198)</f>
        <v>10.566876887937628</v>
      </c>
      <c r="AR198" s="54">
        <f>$AU198+$AB$7*SIN(AS198)</f>
        <v>10.566243014503803</v>
      </c>
      <c r="AS198" s="54">
        <f>$AU198+$AB$7*SIN(AT198)</f>
        <v>10.570801794573764</v>
      </c>
      <c r="AT198" s="54">
        <f>$AU198+$AB$7*SIN(AU198)</f>
        <v>10.538965174710965</v>
      </c>
      <c r="AU198" s="54">
        <f>RADIANS($AB$9)+$AB$18*(F198-AB$15)</f>
        <v>10.872113097144421</v>
      </c>
    </row>
    <row r="199" spans="1:48" ht="12.95" customHeight="1" x14ac:dyDescent="0.2">
      <c r="A199" s="4" t="s">
        <v>1153</v>
      </c>
      <c r="B199" s="10"/>
      <c r="C199" s="5">
        <v>39477.703000000001</v>
      </c>
      <c r="D199" s="5"/>
      <c r="E199" s="48">
        <f>+(C199-C$7)/C$8</f>
        <v>-2368.0018594254971</v>
      </c>
      <c r="F199" s="48">
        <f>ROUND(2*E199,0)/2</f>
        <v>-2368</v>
      </c>
      <c r="G199" s="48">
        <f>+C199-(C$7+F199*C$8)</f>
        <v>-2.541599991673138E-3</v>
      </c>
      <c r="I199" s="48">
        <f>G199</f>
        <v>-2.541599991673138E-3</v>
      </c>
      <c r="Q199" s="100">
        <f>+C199-15018.5</f>
        <v>24459.203000000001</v>
      </c>
      <c r="S199" s="53">
        <f>S$14</f>
        <v>0.1</v>
      </c>
      <c r="Z199" s="48">
        <f>F199</f>
        <v>-2368</v>
      </c>
      <c r="AA199" s="54">
        <f>AB$3+AB$4*Z199+AB$5*Z199^2+AH199</f>
        <v>-7.6736676207957632E-3</v>
      </c>
      <c r="AB199" s="54">
        <f>IF(S199&lt;&gt;0,G199-AH199, -9999)</f>
        <v>-8.0866984768871546E-3</v>
      </c>
      <c r="AC199" s="54">
        <f>+G199-P199</f>
        <v>-2.541599991673138E-3</v>
      </c>
      <c r="AD199" s="54">
        <f>IF(S199&lt;&gt;0,G199-AA199, -9999)</f>
        <v>5.1320676291226252E-3</v>
      </c>
      <c r="AE199" s="54">
        <f>+(G199-AA199)^2*S199</f>
        <v>2.6338118149888326E-6</v>
      </c>
      <c r="AF199" s="48">
        <f>IF(S199&lt;&gt;0,G199-P199, -9999)</f>
        <v>-2.541599991673138E-3</v>
      </c>
      <c r="AG199" s="3"/>
      <c r="AH199" s="48">
        <f>$AB$6*($AB$11/AI199*AJ199+$AB$12)</f>
        <v>5.5450984852140174E-3</v>
      </c>
      <c r="AI199" s="48">
        <f>1+$AB$7*COS(AL199)</f>
        <v>0.77862927918590341</v>
      </c>
      <c r="AJ199" s="48">
        <f>SIN(AL199+RADIANS($AB$9))</f>
        <v>0.44070762450717316</v>
      </c>
      <c r="AK199" s="48">
        <f>$AB$7*SIN(AL199)</f>
        <v>-0.25237200505195934</v>
      </c>
      <c r="AL199" s="48">
        <f>2*ATAN(AM199)</f>
        <v>-2.2908485884569205</v>
      </c>
      <c r="AM199" s="48">
        <f>SQRT((1+$AB$7)/(1-$AB$7))*TAN(AN199/2)</f>
        <v>-2.2073522004105941</v>
      </c>
      <c r="AN199" s="54">
        <f>$AU199+$AB$7*SIN(AO199)</f>
        <v>10.566799000554635</v>
      </c>
      <c r="AO199" s="54">
        <f>$AU199+$AB$7*SIN(AP199)</f>
        <v>10.566800724755145</v>
      </c>
      <c r="AP199" s="54">
        <f>$AU199+$AB$7*SIN(AQ199)</f>
        <v>10.566788371305925</v>
      </c>
      <c r="AQ199" s="54">
        <f>$AU199+$AB$7*SIN(AR199)</f>
        <v>10.566876887937628</v>
      </c>
      <c r="AR199" s="54">
        <f>$AU199+$AB$7*SIN(AS199)</f>
        <v>10.566243014503803</v>
      </c>
      <c r="AS199" s="54">
        <f>$AU199+$AB$7*SIN(AT199)</f>
        <v>10.570801794573764</v>
      </c>
      <c r="AT199" s="54">
        <f>$AU199+$AB$7*SIN(AU199)</f>
        <v>10.538965174710965</v>
      </c>
      <c r="AU199" s="54">
        <f>RADIANS($AB$9)+$AB$18*(F199-AB$15)</f>
        <v>10.872113097144421</v>
      </c>
    </row>
    <row r="200" spans="1:48" ht="12.95" customHeight="1" x14ac:dyDescent="0.2">
      <c r="A200" s="4" t="s">
        <v>1153</v>
      </c>
      <c r="B200" s="10"/>
      <c r="C200" s="5">
        <v>39492.732000000004</v>
      </c>
      <c r="D200" s="5"/>
      <c r="E200" s="48">
        <f>+(C200-C$7)/C$8</f>
        <v>-2357.0066965948085</v>
      </c>
      <c r="F200" s="48">
        <f>ROUND(2*E200,0)/2</f>
        <v>-2357</v>
      </c>
      <c r="G200" s="48">
        <f>+C200-(C$7+F200*C$8)</f>
        <v>-9.1533999948296696E-3</v>
      </c>
      <c r="I200" s="48">
        <f>G200</f>
        <v>-9.1533999948296696E-3</v>
      </c>
      <c r="Q200" s="100">
        <f>+C200-15018.5</f>
        <v>24474.232000000004</v>
      </c>
      <c r="S200" s="53">
        <f>S$14</f>
        <v>0.1</v>
      </c>
      <c r="Z200" s="48">
        <f>F200</f>
        <v>-2357</v>
      </c>
      <c r="AA200" s="54">
        <f>AB$3+AB$4*Z200+AB$5*Z200^2+AH200</f>
        <v>-7.6102550664319509E-3</v>
      </c>
      <c r="AB200" s="54">
        <f>IF(S200&lt;&gt;0,G200-AH200, -9999)</f>
        <v>-1.4733851088961875E-2</v>
      </c>
      <c r="AC200" s="54">
        <f>+G200-P200</f>
        <v>-9.1533999948296696E-3</v>
      </c>
      <c r="AD200" s="54">
        <f>IF(S200&lt;&gt;0,G200-AA200, -9999)</f>
        <v>-1.5431449283977187E-3</v>
      </c>
      <c r="AE200" s="54">
        <f>+(G200-AA200)^2*S200</f>
        <v>2.3812962700396004E-7</v>
      </c>
      <c r="AF200" s="48">
        <f>IF(S200&lt;&gt;0,G200-P200, -9999)</f>
        <v>-9.1533999948296696E-3</v>
      </c>
      <c r="AG200" s="3"/>
      <c r="AH200" s="48">
        <f>$AB$6*($AB$11/AI200*AJ200+$AB$12)</f>
        <v>5.5804510941322048E-3</v>
      </c>
      <c r="AI200" s="48">
        <f>1+$AB$7*COS(AL200)</f>
        <v>0.77981631163132625</v>
      </c>
      <c r="AJ200" s="48">
        <f>SIN(AL200+RADIANS($AB$9))</f>
        <v>0.44491619835222279</v>
      </c>
      <c r="AK200" s="48">
        <f>$AB$7*SIN(AL200)</f>
        <v>-0.25340830362098571</v>
      </c>
      <c r="AL200" s="48">
        <f>2*ATAN(AM200)</f>
        <v>-2.2861547312796184</v>
      </c>
      <c r="AM200" s="48">
        <f>SQRT((1+$AB$7)/(1-$AB$7))*TAN(AN200/2)</f>
        <v>-2.1936410933852999</v>
      </c>
      <c r="AN200" s="54">
        <f>$AU200+$AB$7*SIN(AO200)</f>
        <v>10.572473200021882</v>
      </c>
      <c r="AO200" s="54">
        <f>$AU200+$AB$7*SIN(AP200)</f>
        <v>10.572474786540875</v>
      </c>
      <c r="AP200" s="54">
        <f>$AU200+$AB$7*SIN(AQ200)</f>
        <v>10.572463276486578</v>
      </c>
      <c r="AQ200" s="54">
        <f>$AU200+$AB$7*SIN(AR200)</f>
        <v>10.572546787584193</v>
      </c>
      <c r="AR200" s="54">
        <f>$AU200+$AB$7*SIN(AS200)</f>
        <v>10.57194122458038</v>
      </c>
      <c r="AS200" s="54">
        <f>$AU200+$AB$7*SIN(AT200)</f>
        <v>10.576350963317758</v>
      </c>
      <c r="AT200" s="54">
        <f>$AU200+$AB$7*SIN(AU200)</f>
        <v>10.545166229060291</v>
      </c>
      <c r="AU200" s="54">
        <f>RADIANS($AB$9)+$AB$18*(F200-AB$15)</f>
        <v>10.878574309285151</v>
      </c>
    </row>
    <row r="201" spans="1:48" ht="12.95" customHeight="1" x14ac:dyDescent="0.2">
      <c r="A201" s="102" t="s">
        <v>1134</v>
      </c>
      <c r="B201" s="102" t="s">
        <v>1122</v>
      </c>
      <c r="C201" s="103">
        <v>39492.732790000002</v>
      </c>
      <c r="D201" s="104">
        <v>9.1E-4</v>
      </c>
      <c r="E201" s="105">
        <f>+(C201-C$7)/C$8</f>
        <v>-2357.0061186336256</v>
      </c>
      <c r="F201" s="48">
        <f>ROUND(2*E201,0)/2</f>
        <v>-2357</v>
      </c>
      <c r="G201" s="48">
        <f>+C201-(C$7+F201*C$8)</f>
        <v>-8.3633999965968542E-3</v>
      </c>
      <c r="K201" s="48">
        <f>G201</f>
        <v>-8.3633999965968542E-3</v>
      </c>
      <c r="O201" s="48">
        <f ca="1">+C$11+C$12*F201</f>
        <v>-7.2258943351015209E-2</v>
      </c>
      <c r="Q201" s="100">
        <f>+C201-15018.5</f>
        <v>24474.232790000002</v>
      </c>
      <c r="S201" s="53">
        <f>S$16</f>
        <v>1</v>
      </c>
      <c r="Z201" s="48">
        <f>F201</f>
        <v>-2357</v>
      </c>
      <c r="AA201" s="54">
        <f>AB$3+AB$4*Z201+AB$5*Z201^2+AH201</f>
        <v>-7.6102550664319509E-3</v>
      </c>
      <c r="AB201" s="54">
        <f>IF(S201&lt;&gt;0,G201-AH201, -9999)</f>
        <v>-1.394385109072906E-2</v>
      </c>
      <c r="AC201" s="54">
        <f>+G201-P201</f>
        <v>-8.3633999965968542E-3</v>
      </c>
      <c r="AD201" s="54">
        <f>IF(S201&lt;&gt;0,G201-AA201, -9999)</f>
        <v>-7.531449301649033E-4</v>
      </c>
      <c r="AE201" s="54">
        <f>+(G201-AA201)^2*S201</f>
        <v>5.6722728583309706E-7</v>
      </c>
      <c r="AF201" s="48">
        <f>IF(S201&lt;&gt;0,G201-P201, -9999)</f>
        <v>-8.3633999965968542E-3</v>
      </c>
      <c r="AG201" s="3"/>
      <c r="AH201" s="48">
        <f>$AB$6*($AB$11/AI201*AJ201+$AB$12)</f>
        <v>5.5804510941322048E-3</v>
      </c>
      <c r="AI201" s="48">
        <f>1+$AB$7*COS(AL201)</f>
        <v>0.77981631163132625</v>
      </c>
      <c r="AJ201" s="48">
        <f>SIN(AL201+RADIANS($AB$9))</f>
        <v>0.44491619835222279</v>
      </c>
      <c r="AK201" s="48">
        <f>$AB$7*SIN(AL201)</f>
        <v>-0.25340830362098571</v>
      </c>
      <c r="AL201" s="48">
        <f>2*ATAN(AM201)</f>
        <v>-2.2861547312796184</v>
      </c>
      <c r="AM201" s="48">
        <f>SQRT((1+$AB$7)/(1-$AB$7))*TAN(AN201/2)</f>
        <v>-2.1936410933852999</v>
      </c>
      <c r="AN201" s="54">
        <f>$AU201+$AB$7*SIN(AO201)</f>
        <v>10.572473200021882</v>
      </c>
      <c r="AO201" s="54">
        <f>$AU201+$AB$7*SIN(AP201)</f>
        <v>10.572474786540875</v>
      </c>
      <c r="AP201" s="54">
        <f>$AU201+$AB$7*SIN(AQ201)</f>
        <v>10.572463276486578</v>
      </c>
      <c r="AQ201" s="54">
        <f>$AU201+$AB$7*SIN(AR201)</f>
        <v>10.572546787584193</v>
      </c>
      <c r="AR201" s="54">
        <f>$AU201+$AB$7*SIN(AS201)</f>
        <v>10.57194122458038</v>
      </c>
      <c r="AS201" s="54">
        <f>$AU201+$AB$7*SIN(AT201)</f>
        <v>10.576350963317758</v>
      </c>
      <c r="AT201" s="54">
        <f>$AU201+$AB$7*SIN(AU201)</f>
        <v>10.545166229060291</v>
      </c>
      <c r="AU201" s="54">
        <f>RADIANS($AB$9)+$AB$18*(F201-AB$15)</f>
        <v>10.878574309285151</v>
      </c>
    </row>
    <row r="202" spans="1:48" ht="12.95" customHeight="1" x14ac:dyDescent="0.2">
      <c r="A202" s="98" t="s">
        <v>1697</v>
      </c>
      <c r="B202" s="99" t="s">
        <v>1142</v>
      </c>
      <c r="C202" s="98">
        <v>39532.374000000003</v>
      </c>
      <c r="D202" s="98" t="s">
        <v>1190</v>
      </c>
      <c r="E202" s="4">
        <f>+(C202-C$7)/C$8</f>
        <v>-2328.0047506946089</v>
      </c>
      <c r="F202" s="48">
        <f>ROUND(2*E202,0)/2</f>
        <v>-2328</v>
      </c>
      <c r="G202" s="48">
        <f>+C202-(C$7+F202*C$8)</f>
        <v>-6.4935999907902442E-3</v>
      </c>
      <c r="I202" s="48">
        <f>G202</f>
        <v>-6.4935999907902442E-3</v>
      </c>
      <c r="Q202" s="100">
        <f>+C202-15018.5</f>
        <v>24513.874000000003</v>
      </c>
      <c r="S202" s="53">
        <f>S$14</f>
        <v>0.1</v>
      </c>
      <c r="Z202" s="48">
        <f>F202</f>
        <v>-2328</v>
      </c>
      <c r="AA202" s="54">
        <f>AB$3+AB$4*Z202+AB$5*Z202^2+AH202</f>
        <v>-7.442972941761895E-3</v>
      </c>
      <c r="AB202" s="54">
        <f>IF(S202&lt;&gt;0,G202-AH202, -9999)</f>
        <v>-1.2166645091009237E-2</v>
      </c>
      <c r="AC202" s="54">
        <f>+G202-P202</f>
        <v>-6.4935999907902442E-3</v>
      </c>
      <c r="AD202" s="54">
        <f>IF(S202&lt;&gt;0,G202-AA202, -9999)</f>
        <v>9.4937295097165079E-4</v>
      </c>
      <c r="AE202" s="54">
        <f>+(G202-AA202)^2*S202</f>
        <v>9.013090000366205E-8</v>
      </c>
      <c r="AF202" s="48">
        <f>IF(S202&lt;&gt;0,G202-P202, -9999)</f>
        <v>-6.4935999907902442E-3</v>
      </c>
      <c r="AG202" s="3"/>
      <c r="AH202" s="48">
        <f>$AB$6*($AB$11/AI202*AJ202+$AB$12)</f>
        <v>5.6730451002189927E-3</v>
      </c>
      <c r="AI202" s="48">
        <f>1+$AB$7*COS(AL202)</f>
        <v>0.78298666119960636</v>
      </c>
      <c r="AJ202" s="48">
        <f>SIN(AL202+RADIANS($AB$9))</f>
        <v>0.45602585974242893</v>
      </c>
      <c r="AK202" s="48">
        <f>$AB$7*SIN(AL202)</f>
        <v>-0.25612855317282457</v>
      </c>
      <c r="AL202" s="48">
        <f>2*ATAN(AM202)</f>
        <v>-2.2737108477209644</v>
      </c>
      <c r="AM202" s="48">
        <f>SQRT((1+$AB$7)/(1-$AB$7))*TAN(AN202/2)</f>
        <v>-2.1579652553880773</v>
      </c>
      <c r="AN202" s="54">
        <f>$AU202+$AB$7*SIN(AO202)</f>
        <v>10.587474190517902</v>
      </c>
      <c r="AO202" s="54">
        <f>$AU202+$AB$7*SIN(AP202)</f>
        <v>10.587475454337349</v>
      </c>
      <c r="AP202" s="54">
        <f>$AU202+$AB$7*SIN(AQ202)</f>
        <v>10.587465968361697</v>
      </c>
      <c r="AQ202" s="54">
        <f>$AU202+$AB$7*SIN(AR202)</f>
        <v>10.587537173277084</v>
      </c>
      <c r="AR202" s="54">
        <f>$AU202+$AB$7*SIN(AS202)</f>
        <v>10.587002971315277</v>
      </c>
      <c r="AS202" s="54">
        <f>$AU202+$AB$7*SIN(AT202)</f>
        <v>10.591026963588485</v>
      </c>
      <c r="AT202" s="54">
        <f>$AU202+$AB$7*SIN(AU202)</f>
        <v>10.561581208229621</v>
      </c>
      <c r="AU202" s="54">
        <f>RADIANS($AB$9)+$AB$18*(F202-AB$15)</f>
        <v>10.895608414019801</v>
      </c>
    </row>
    <row r="203" spans="1:48" ht="12.95" customHeight="1" x14ac:dyDescent="0.2">
      <c r="A203" s="98" t="s">
        <v>1697</v>
      </c>
      <c r="B203" s="99" t="s">
        <v>1142</v>
      </c>
      <c r="C203" s="98">
        <v>39536.47</v>
      </c>
      <c r="D203" s="98" t="s">
        <v>1190</v>
      </c>
      <c r="E203" s="4">
        <f>+(C203-C$7)/C$8</f>
        <v>-2325.0081316943783</v>
      </c>
      <c r="F203" s="48">
        <f>ROUND(2*E203,0)/2</f>
        <v>-2325</v>
      </c>
      <c r="G203" s="48">
        <f>+C203-(C$7+F203*C$8)</f>
        <v>-1.1114999993878882E-2</v>
      </c>
      <c r="I203" s="48">
        <f>G203</f>
        <v>-1.1114999993878882E-2</v>
      </c>
      <c r="Q203" s="100">
        <f>+C203-15018.5</f>
        <v>24517.97</v>
      </c>
      <c r="S203" s="53">
        <f>S$14</f>
        <v>0.1</v>
      </c>
      <c r="Z203" s="48">
        <f>F203</f>
        <v>-2325</v>
      </c>
      <c r="AA203" s="54">
        <f>AB$3+AB$4*Z203+AB$5*Z203^2+AH203</f>
        <v>-7.4256601449061233E-3</v>
      </c>
      <c r="AB203" s="54">
        <f>IF(S203&lt;&gt;0,G203-AH203, -9999)</f>
        <v>-1.6797572618098378E-2</v>
      </c>
      <c r="AC203" s="54">
        <f>+G203-P203</f>
        <v>-1.1114999993878882E-2</v>
      </c>
      <c r="AD203" s="54">
        <f>IF(S203&lt;&gt;0,G203-AA203, -9999)</f>
        <v>-3.6893398489727591E-3</v>
      </c>
      <c r="AE203" s="54">
        <f>+(G203-AA203)^2*S203</f>
        <v>1.3611228521218341E-6</v>
      </c>
      <c r="AF203" s="48">
        <f>IF(S203&lt;&gt;0,G203-P203, -9999)</f>
        <v>-1.1114999993878882E-2</v>
      </c>
      <c r="AG203" s="3"/>
      <c r="AH203" s="48">
        <f>$AB$6*($AB$11/AI203*AJ203+$AB$12)</f>
        <v>5.682572624219495E-3</v>
      </c>
      <c r="AI203" s="48">
        <f>1+$AB$7*COS(AL203)</f>
        <v>0.78331803920966414</v>
      </c>
      <c r="AJ203" s="48">
        <f>SIN(AL203+RADIANS($AB$9))</f>
        <v>0.4571762828963018</v>
      </c>
      <c r="AK203" s="48">
        <f>$AB$7*SIN(AL203)</f>
        <v>-0.25640895623155252</v>
      </c>
      <c r="AL203" s="48">
        <f>2*ATAN(AM203)</f>
        <v>-2.2724177600627802</v>
      </c>
      <c r="AM203" s="48">
        <f>SQRT((1+$AB$7)/(1-$AB$7))*TAN(AN203/2)</f>
        <v>-2.1543129724020984</v>
      </c>
      <c r="AN203" s="54">
        <f>$AU203+$AB$7*SIN(AO203)</f>
        <v>10.589029503514237</v>
      </c>
      <c r="AO203" s="54">
        <f>$AU203+$AB$7*SIN(AP203)</f>
        <v>10.589030737096264</v>
      </c>
      <c r="AP203" s="54">
        <f>$AU203+$AB$7*SIN(AQ203)</f>
        <v>10.589021444637973</v>
      </c>
      <c r="AQ203" s="54">
        <f>$AU203+$AB$7*SIN(AR203)</f>
        <v>10.58909144879491</v>
      </c>
      <c r="AR203" s="54">
        <f>$AU203+$AB$7*SIN(AS203)</f>
        <v>10.588564356634645</v>
      </c>
      <c r="AS203" s="54">
        <f>$AU203+$AB$7*SIN(AT203)</f>
        <v>10.592549066304144</v>
      </c>
      <c r="AT203" s="54">
        <f>$AU203+$AB$7*SIN(AU203)</f>
        <v>10.563284838367496</v>
      </c>
      <c r="AU203" s="54">
        <f>RADIANS($AB$9)+$AB$18*(F203-AB$15)</f>
        <v>10.897370562785454</v>
      </c>
    </row>
    <row r="204" spans="1:48" ht="12.95" customHeight="1" x14ac:dyDescent="0.2">
      <c r="A204" s="4" t="s">
        <v>968</v>
      </c>
      <c r="B204" s="4"/>
      <c r="C204" s="5">
        <v>39689.57</v>
      </c>
      <c r="D204" s="5"/>
      <c r="E204" s="48">
        <f>+(C204-C$7)/C$8</f>
        <v>-2213.0007174034622</v>
      </c>
      <c r="F204" s="48">
        <f>ROUND(2*E204,0)/2</f>
        <v>-2213</v>
      </c>
      <c r="G204" s="48">
        <f>+C204-(C$7+F204*C$8)</f>
        <v>-9.8059999436372891E-4</v>
      </c>
      <c r="I204" s="48">
        <f>G204</f>
        <v>-9.8059999436372891E-4</v>
      </c>
      <c r="Q204" s="100">
        <f>+C204-15018.5</f>
        <v>24671.07</v>
      </c>
      <c r="S204" s="53">
        <f>S$14</f>
        <v>0.1</v>
      </c>
      <c r="Z204" s="48">
        <f>F204</f>
        <v>-2213</v>
      </c>
      <c r="AA204" s="54">
        <f>AB$3+AB$4*Z204+AB$5*Z204^2+AH204</f>
        <v>-6.7786550814330267E-3</v>
      </c>
      <c r="AB204" s="54">
        <f>IF(S204&lt;&gt;0,G204-AH204, -9999)</f>
        <v>-7.0116229642662366E-3</v>
      </c>
      <c r="AC204" s="54">
        <f>+G204-P204</f>
        <v>-9.8059999436372891E-4</v>
      </c>
      <c r="AD204" s="54">
        <f>IF(S204&lt;&gt;0,G204-AA204, -9999)</f>
        <v>5.7980550870692978E-3</v>
      </c>
      <c r="AE204" s="54">
        <f>+(G204-AA204)^2*S204</f>
        <v>3.3617442792690165E-6</v>
      </c>
      <c r="AF204" s="48">
        <f>IF(S204&lt;&gt;0,G204-P204, -9999)</f>
        <v>-9.8059999436372891E-4</v>
      </c>
      <c r="AG204" s="3"/>
      <c r="AH204" s="48">
        <f>$AB$6*($AB$11/AI204*AJ204+$AB$12)</f>
        <v>6.0310229699025077E-3</v>
      </c>
      <c r="AI204" s="48">
        <f>1+$AB$7*COS(AL204)</f>
        <v>0.79615903129330579</v>
      </c>
      <c r="AJ204" s="48">
        <f>SIN(AL204+RADIANS($AB$9))</f>
        <v>0.50026065966837585</v>
      </c>
      <c r="AK204" s="48">
        <f>$AB$7*SIN(AL204)</f>
        <v>-0.26673110888011436</v>
      </c>
      <c r="AL204" s="48">
        <f>2*ATAN(AM204)</f>
        <v>-2.2233356310197423</v>
      </c>
      <c r="AM204" s="48">
        <f>SQRT((1+$AB$7)/(1-$AB$7))*TAN(AN204/2)</f>
        <v>-2.0228017302945283</v>
      </c>
      <c r="AN204" s="54">
        <f>$AU204+$AB$7*SIN(AO204)</f>
        <v>10.647577079464678</v>
      </c>
      <c r="AO204" s="54">
        <f>$AU204+$AB$7*SIN(AP204)</f>
        <v>10.647577527255367</v>
      </c>
      <c r="AP204" s="54">
        <f>$AU204+$AB$7*SIN(AQ204)</f>
        <v>10.647573615755173</v>
      </c>
      <c r="AQ204" s="54">
        <f>$AU204+$AB$7*SIN(AR204)</f>
        <v>10.647607784558323</v>
      </c>
      <c r="AR204" s="54">
        <f>$AU204+$AB$7*SIN(AS204)</f>
        <v>10.647309412566349</v>
      </c>
      <c r="AS204" s="54">
        <f>$AU204+$AB$7*SIN(AT204)</f>
        <v>10.649923225317135</v>
      </c>
      <c r="AT204" s="54">
        <f>$AU204+$AB$7*SIN(AU204)</f>
        <v>10.627630641802066</v>
      </c>
      <c r="AU204" s="54">
        <f>RADIANS($AB$9)+$AB$18*(F204-AB$15)</f>
        <v>10.963157450036519</v>
      </c>
    </row>
    <row r="205" spans="1:48" ht="12.95" customHeight="1" x14ac:dyDescent="0.2">
      <c r="A205" s="5" t="s">
        <v>1154</v>
      </c>
      <c r="B205" s="10" t="s">
        <v>1142</v>
      </c>
      <c r="C205" s="5">
        <v>39734.678</v>
      </c>
      <c r="D205" s="5"/>
      <c r="E205" s="48">
        <f>+(C205-C$7)/C$8</f>
        <v>-2179.9998653862531</v>
      </c>
      <c r="F205" s="48">
        <f>ROUND(2*E205,0)/2</f>
        <v>-2180</v>
      </c>
      <c r="G205" s="48">
        <f>+C205-(C$7+F205*C$8)</f>
        <v>1.8400000408291817E-4</v>
      </c>
      <c r="I205" s="48">
        <f>G205</f>
        <v>1.8400000408291817E-4</v>
      </c>
      <c r="Q205" s="100">
        <f>+C205-15018.5</f>
        <v>24716.178</v>
      </c>
      <c r="S205" s="53">
        <f>S$14</f>
        <v>0.1</v>
      </c>
      <c r="Z205" s="48">
        <f>F205</f>
        <v>-2180</v>
      </c>
      <c r="AA205" s="54">
        <f>AB$3+AB$4*Z205+AB$5*Z205^2+AH205</f>
        <v>-6.5879233525160466E-3</v>
      </c>
      <c r="AB205" s="54">
        <f>IF(S205&lt;&gt;0,G205-AH205, -9999)</f>
        <v>-5.9468510972386056E-3</v>
      </c>
      <c r="AC205" s="54">
        <f>+G205-P205</f>
        <v>1.8400000408291817E-4</v>
      </c>
      <c r="AD205" s="54">
        <f>IF(S205&lt;&gt;0,G205-AA205, -9999)</f>
        <v>6.7719233565989648E-3</v>
      </c>
      <c r="AE205" s="54">
        <f>+(G205-AA205)^2*S205</f>
        <v>4.5858945947650589E-6</v>
      </c>
      <c r="AF205" s="48">
        <f>IF(S205&lt;&gt;0,G205-P205, -9999)</f>
        <v>1.8400000408291817E-4</v>
      </c>
      <c r="AG205" s="3"/>
      <c r="AH205" s="48">
        <f>$AB$6*($AB$11/AI205*AJ205+$AB$12)</f>
        <v>6.1308511013215237E-3</v>
      </c>
      <c r="AI205" s="48">
        <f>1+$AB$7*COS(AL205)</f>
        <v>0.80012164662013641</v>
      </c>
      <c r="AJ205" s="48">
        <f>SIN(AL205+RADIANS($AB$9))</f>
        <v>0.51299748490606756</v>
      </c>
      <c r="AK205" s="48">
        <f>$AB$7*SIN(AL205)</f>
        <v>-0.26971330856643555</v>
      </c>
      <c r="AL205" s="48">
        <f>2*ATAN(AM205)</f>
        <v>-2.2085622709961696</v>
      </c>
      <c r="AM205" s="48">
        <f>SQRT((1+$AB$7)/(1-$AB$7))*TAN(AN205/2)</f>
        <v>-1.9857438110337782</v>
      </c>
      <c r="AN205" s="54">
        <f>$AU205+$AB$7*SIN(AO205)</f>
        <v>10.665012762971211</v>
      </c>
      <c r="AO205" s="54">
        <f>$AU205+$AB$7*SIN(AP205)</f>
        <v>10.665013079346775</v>
      </c>
      <c r="AP205" s="54">
        <f>$AU205+$AB$7*SIN(AQ205)</f>
        <v>10.665010175778519</v>
      </c>
      <c r="AQ205" s="54">
        <f>$AU205+$AB$7*SIN(AR205)</f>
        <v>10.665036824487501</v>
      </c>
      <c r="AR205" s="54">
        <f>$AU205+$AB$7*SIN(AS205)</f>
        <v>10.664792322456268</v>
      </c>
      <c r="AS205" s="54">
        <f>$AU205+$AB$7*SIN(AT205)</f>
        <v>10.667042203387268</v>
      </c>
      <c r="AT205" s="54">
        <f>$AU205+$AB$7*SIN(AU205)</f>
        <v>10.646866418193774</v>
      </c>
      <c r="AU205" s="54">
        <f>RADIANS($AB$9)+$AB$18*(F205-AB$15)</f>
        <v>10.982541086458708</v>
      </c>
    </row>
    <row r="206" spans="1:48" ht="12.95" customHeight="1" x14ac:dyDescent="0.2">
      <c r="A206" s="4" t="s">
        <v>1155</v>
      </c>
      <c r="B206" s="10"/>
      <c r="C206" s="5">
        <v>39745.606</v>
      </c>
      <c r="D206" s="5"/>
      <c r="E206" s="48">
        <f>+(C206-C$7)/C$8</f>
        <v>-2172.0049795379769</v>
      </c>
      <c r="F206" s="48">
        <f>ROUND(2*E206,0)/2</f>
        <v>-2172</v>
      </c>
      <c r="G206" s="48">
        <f>+C206-(C$7+F206*C$8)</f>
        <v>-6.8063999933656305E-3</v>
      </c>
      <c r="I206" s="48">
        <f>G206</f>
        <v>-6.8063999933656305E-3</v>
      </c>
      <c r="Q206" s="100">
        <f>+C206-15018.5</f>
        <v>24727.106</v>
      </c>
      <c r="S206" s="53">
        <f>S$14</f>
        <v>0.1</v>
      </c>
      <c r="Z206" s="48">
        <f>F206</f>
        <v>-2172</v>
      </c>
      <c r="AA206" s="54">
        <f>AB$3+AB$4*Z206+AB$5*Z206^2+AH206</f>
        <v>-6.5416896061916557E-3</v>
      </c>
      <c r="AB206" s="54">
        <f>IF(S206&lt;&gt;0,G206-AH206, -9999)</f>
        <v>-1.2961246309739599E-2</v>
      </c>
      <c r="AC206" s="54">
        <f>+G206-P206</f>
        <v>-6.8063999933656305E-3</v>
      </c>
      <c r="AD206" s="54">
        <f>IF(S206&lt;&gt;0,G206-AA206, -9999)</f>
        <v>-2.6471038717397477E-4</v>
      </c>
      <c r="AE206" s="54">
        <f>+(G206-AA206)^2*S206</f>
        <v>7.0071589077795622E-9</v>
      </c>
      <c r="AF206" s="48">
        <f>IF(S206&lt;&gt;0,G206-P206, -9999)</f>
        <v>-6.8063999933656305E-3</v>
      </c>
      <c r="AG206" s="3"/>
      <c r="AH206" s="48">
        <f>$AB$6*($AB$11/AI206*AJ206+$AB$12)</f>
        <v>6.154846316373969E-3</v>
      </c>
      <c r="AI206" s="48">
        <f>1+$AB$7*COS(AL206)</f>
        <v>0.80109489596228123</v>
      </c>
      <c r="AJ206" s="48">
        <f>SIN(AL206+RADIANS($AB$9))</f>
        <v>0.51608748870356591</v>
      </c>
      <c r="AK206" s="48">
        <f>$AB$7*SIN(AL206)</f>
        <v>-0.27043184826392613</v>
      </c>
      <c r="AL206" s="48">
        <f>2*ATAN(AM206)</f>
        <v>-2.204958616398538</v>
      </c>
      <c r="AM206" s="48">
        <f>SQRT((1+$AB$7)/(1-$AB$7))*TAN(AN206/2)</f>
        <v>-1.9768688019887024</v>
      </c>
      <c r="AN206" s="54">
        <f>$AU206+$AB$7*SIN(AO206)</f>
        <v>10.669252699182401</v>
      </c>
      <c r="AO206" s="54">
        <f>$AU206+$AB$7*SIN(AP206)</f>
        <v>10.669252988815684</v>
      </c>
      <c r="AP206" s="54">
        <f>$AU206+$AB$7*SIN(AQ206)</f>
        <v>10.669250297398056</v>
      </c>
      <c r="AQ206" s="54">
        <f>$AU206+$AB$7*SIN(AR206)</f>
        <v>10.669275308224366</v>
      </c>
      <c r="AR206" s="54">
        <f>$AU206+$AB$7*SIN(AS206)</f>
        <v>10.669042958603425</v>
      </c>
      <c r="AS206" s="54">
        <f>$AU206+$AB$7*SIN(AT206)</f>
        <v>10.671207657348935</v>
      </c>
      <c r="AT206" s="54">
        <f>$AU206+$AB$7*SIN(AU206)</f>
        <v>10.651548628517766</v>
      </c>
      <c r="AU206" s="54">
        <f>RADIANS($AB$9)+$AB$18*(F206-AB$15)</f>
        <v>10.987240149833784</v>
      </c>
    </row>
    <row r="207" spans="1:48" ht="12.95" customHeight="1" x14ac:dyDescent="0.2">
      <c r="A207" s="4" t="s">
        <v>1156</v>
      </c>
      <c r="B207" s="10"/>
      <c r="C207" s="5">
        <v>39763.377999999997</v>
      </c>
      <c r="D207" s="5" t="s">
        <v>1157</v>
      </c>
      <c r="E207" s="48">
        <f>+(C207-C$7)/C$8</f>
        <v>-2159.0030476844308</v>
      </c>
      <c r="F207" s="48">
        <f>ROUND(2*E207,0)/2</f>
        <v>-2159</v>
      </c>
      <c r="G207" s="48">
        <f>+C207-(C$7+F207*C$8)</f>
        <v>-4.1657999972812831E-3</v>
      </c>
      <c r="H207" s="48">
        <f>G207</f>
        <v>-4.1657999972812831E-3</v>
      </c>
      <c r="Q207" s="100">
        <f>+C207-15018.5</f>
        <v>24744.877999999997</v>
      </c>
      <c r="S207" s="53">
        <f>S$13</f>
        <v>0.2</v>
      </c>
      <c r="Z207" s="48">
        <f>F207</f>
        <v>-2159</v>
      </c>
      <c r="AA207" s="54">
        <f>AB$3+AB$4*Z207+AB$5*Z207^2+AH207</f>
        <v>-6.4665665828367051E-3</v>
      </c>
      <c r="AB207" s="54">
        <f>IF(S207&lt;&gt;0,G207-AH207, -9999)</f>
        <v>-1.0359464181999522E-2</v>
      </c>
      <c r="AC207" s="54">
        <f>+G207-P207</f>
        <v>-4.1657999972812831E-3</v>
      </c>
      <c r="AD207" s="54">
        <f>IF(S207&lt;&gt;0,G207-AA207, -9999)</f>
        <v>2.300766585555422E-3</v>
      </c>
      <c r="AE207" s="54">
        <f>+(G207-AA207)^2*S207</f>
        <v>1.0587053762416709E-6</v>
      </c>
      <c r="AF207" s="48">
        <f>IF(S207&lt;&gt;0,G207-P207, -9999)</f>
        <v>-4.1657999972812831E-3</v>
      </c>
      <c r="AG207" s="3"/>
      <c r="AH207" s="48">
        <f>$AB$6*($AB$11/AI207*AJ207+$AB$12)</f>
        <v>6.1936641847182396E-3</v>
      </c>
      <c r="AI207" s="48">
        <f>1+$AB$7*COS(AL207)</f>
        <v>0.80268702745894061</v>
      </c>
      <c r="AJ207" s="48">
        <f>SIN(AL207+RADIANS($AB$9))</f>
        <v>0.52111045283790247</v>
      </c>
      <c r="AK207" s="48">
        <f>$AB$7*SIN(AL207)</f>
        <v>-0.27159568449205895</v>
      </c>
      <c r="AL207" s="48">
        <f>2*ATAN(AM207)</f>
        <v>-2.1990839077483537</v>
      </c>
      <c r="AM207" s="48">
        <f>SQRT((1+$AB$7)/(1-$AB$7))*TAN(AN207/2)</f>
        <v>-1.9625354261327503</v>
      </c>
      <c r="AN207" s="54">
        <f>$AU207+$AB$7*SIN(AO207)</f>
        <v>10.676153627759829</v>
      </c>
      <c r="AO207" s="54">
        <f>$AU207+$AB$7*SIN(AP207)</f>
        <v>10.676153877744882</v>
      </c>
      <c r="AP207" s="54">
        <f>$AU207+$AB$7*SIN(AQ207)</f>
        <v>10.67615150634505</v>
      </c>
      <c r="AQ207" s="54">
        <f>$AU207+$AB$7*SIN(AR207)</f>
        <v>10.676174002522965</v>
      </c>
      <c r="AR207" s="54">
        <f>$AU207+$AB$7*SIN(AS207)</f>
        <v>10.675960655097054</v>
      </c>
      <c r="AS207" s="54">
        <f>$AU207+$AB$7*SIN(AT207)</f>
        <v>10.677989550210118</v>
      </c>
      <c r="AT207" s="54">
        <f>$AU207+$AB$7*SIN(AU207)</f>
        <v>10.659173029774301</v>
      </c>
      <c r="AU207" s="54">
        <f>RADIANS($AB$9)+$AB$18*(F207-AB$15)</f>
        <v>10.994876127818282</v>
      </c>
    </row>
    <row r="208" spans="1:48" ht="12.95" customHeight="1" x14ac:dyDescent="0.2">
      <c r="A208" s="98" t="s">
        <v>954</v>
      </c>
      <c r="B208" s="99" t="s">
        <v>1142</v>
      </c>
      <c r="C208" s="98">
        <v>39771.58</v>
      </c>
      <c r="D208" s="98" t="s">
        <v>1190</v>
      </c>
      <c r="E208" s="4">
        <f>+(C208-C$7)/C$8</f>
        <v>-2153.0024937196063</v>
      </c>
      <c r="F208" s="48">
        <f>ROUND(2*E208,0)/2</f>
        <v>-2153</v>
      </c>
      <c r="G208" s="48">
        <f>+C208-(C$7+F208*C$8)</f>
        <v>-3.4085999941453338E-3</v>
      </c>
      <c r="J208" s="48">
        <f>G208</f>
        <v>-3.4085999941453338E-3</v>
      </c>
      <c r="Q208" s="100">
        <f>+C208-15018.5</f>
        <v>24753.08</v>
      </c>
      <c r="S208" s="53">
        <f>S$15</f>
        <v>1</v>
      </c>
      <c r="Z208" s="48">
        <f>F208</f>
        <v>-2153</v>
      </c>
      <c r="AA208" s="54">
        <f>AB$3+AB$4*Z208+AB$5*Z208^2+AH208</f>
        <v>-6.4318979553259692E-3</v>
      </c>
      <c r="AB208" s="54">
        <f>IF(S208&lt;&gt;0,G208-AH208, -9999)</f>
        <v>-9.6201066185192322E-3</v>
      </c>
      <c r="AC208" s="54">
        <f>+G208-P208</f>
        <v>-3.4085999941453338E-3</v>
      </c>
      <c r="AD208" s="54">
        <f>IF(S208&lt;&gt;0,G208-AA208, -9999)</f>
        <v>3.0232979611806354E-3</v>
      </c>
      <c r="AE208" s="54">
        <f>+(G208-AA208)^2*S208</f>
        <v>9.1403305620789868E-6</v>
      </c>
      <c r="AF208" s="48">
        <f>IF(S208&lt;&gt;0,G208-P208, -9999)</f>
        <v>-3.4085999941453338E-3</v>
      </c>
      <c r="AG208" s="3"/>
      <c r="AH208" s="48">
        <f>$AB$6*($AB$11/AI208*AJ208+$AB$12)</f>
        <v>6.2115066243738993E-3</v>
      </c>
      <c r="AI208" s="48">
        <f>1+$AB$7*COS(AL208)</f>
        <v>0.80342630562199613</v>
      </c>
      <c r="AJ208" s="48">
        <f>SIN(AL208+RADIANS($AB$9))</f>
        <v>0.52342941472531535</v>
      </c>
      <c r="AK208" s="48">
        <f>$AB$7*SIN(AL208)</f>
        <v>-0.27213123239768344</v>
      </c>
      <c r="AL208" s="48">
        <f>2*ATAN(AM208)</f>
        <v>-2.1963646099371292</v>
      </c>
      <c r="AM208" s="48">
        <f>SQRT((1+$AB$7)/(1-$AB$7))*TAN(AN208/2)</f>
        <v>-1.9559565785507926</v>
      </c>
      <c r="AN208" s="54">
        <f>$AU208+$AB$7*SIN(AO208)</f>
        <v>10.679343305036046</v>
      </c>
      <c r="AO208" s="54">
        <f>$AU208+$AB$7*SIN(AP208)</f>
        <v>10.679343538222994</v>
      </c>
      <c r="AP208" s="54">
        <f>$AU208+$AB$7*SIN(AQ208)</f>
        <v>10.679341304620609</v>
      </c>
      <c r="AQ208" s="54">
        <f>$AU208+$AB$7*SIN(AR208)</f>
        <v>10.679362700010618</v>
      </c>
      <c r="AR208" s="54">
        <f>$AU208+$AB$7*SIN(AS208)</f>
        <v>10.679157813768779</v>
      </c>
      <c r="AS208" s="54">
        <f>$AU208+$AB$7*SIN(AT208)</f>
        <v>10.681125140435958</v>
      </c>
      <c r="AT208" s="54">
        <f>$AU208+$AB$7*SIN(AU208)</f>
        <v>10.66269858612916</v>
      </c>
      <c r="AU208" s="54">
        <f>RADIANS($AB$9)+$AB$18*(F208-AB$15)</f>
        <v>10.998400425349589</v>
      </c>
    </row>
    <row r="209" spans="1:48" ht="12.95" customHeight="1" x14ac:dyDescent="0.2">
      <c r="A209" s="4" t="s">
        <v>1156</v>
      </c>
      <c r="B209" s="10"/>
      <c r="C209" s="5">
        <v>39778.413</v>
      </c>
      <c r="D209" s="5" t="s">
        <v>1157</v>
      </c>
      <c r="E209" s="48">
        <f>+(C209-C$7)/C$8</f>
        <v>-2148.0034952751275</v>
      </c>
      <c r="F209" s="48">
        <f>ROUND(2*E209,0)/2</f>
        <v>-2148</v>
      </c>
      <c r="G209" s="48">
        <f>+C209-(C$7+F209*C$8)</f>
        <v>-4.7775999992154539E-3</v>
      </c>
      <c r="H209" s="48">
        <f>G209</f>
        <v>-4.7775999992154539E-3</v>
      </c>
      <c r="Q209" s="100">
        <f>+C209-15018.5</f>
        <v>24759.913</v>
      </c>
      <c r="S209" s="53">
        <f>S$13</f>
        <v>0.2</v>
      </c>
      <c r="Z209" s="48">
        <f>F209</f>
        <v>-2148</v>
      </c>
      <c r="AA209" s="54">
        <f>AB$3+AB$4*Z209+AB$5*Z209^2+AH209</f>
        <v>-6.4030094370978998E-3</v>
      </c>
      <c r="AB209" s="54">
        <f>IF(S209&lt;&gt;0,G209-AH209, -9999)</f>
        <v>-1.1003939564783766E-2</v>
      </c>
      <c r="AC209" s="54">
        <f>+G209-P209</f>
        <v>-4.7775999992154539E-3</v>
      </c>
      <c r="AD209" s="54">
        <f>IF(S209&lt;&gt;0,G209-AA209, -9999)</f>
        <v>1.625409437882446E-3</v>
      </c>
      <c r="AE209" s="54">
        <f>+(G209-AA209)^2*S209</f>
        <v>5.2839116815146583E-7</v>
      </c>
      <c r="AF209" s="48">
        <f>IF(S209&lt;&gt;0,G209-P209, -9999)</f>
        <v>-4.7775999992154539E-3</v>
      </c>
      <c r="AG209" s="3"/>
      <c r="AH209" s="48">
        <f>$AB$6*($AB$11/AI209*AJ209+$AB$12)</f>
        <v>6.2263395655683127E-3</v>
      </c>
      <c r="AI209" s="48">
        <f>1+$AB$7*COS(AL209)</f>
        <v>0.80404452601640219</v>
      </c>
      <c r="AJ209" s="48">
        <f>SIN(AL209+RADIANS($AB$9))</f>
        <v>0.52536218804036083</v>
      </c>
      <c r="AK209" s="48">
        <f>$AB$7*SIN(AL209)</f>
        <v>-0.27257673632128332</v>
      </c>
      <c r="AL209" s="48">
        <f>2*ATAN(AM209)</f>
        <v>-2.1940946959117804</v>
      </c>
      <c r="AM209" s="48">
        <f>SQRT((1+$AB$7)/(1-$AB$7))*TAN(AN209/2)</f>
        <v>-1.9504916707796993</v>
      </c>
      <c r="AN209" s="54">
        <f>$AU209+$AB$7*SIN(AO209)</f>
        <v>10.682003616196802</v>
      </c>
      <c r="AO209" s="54">
        <f>$AU209+$AB$7*SIN(AP209)</f>
        <v>10.682003836072461</v>
      </c>
      <c r="AP209" s="54">
        <f>$AU209+$AB$7*SIN(AQ209)</f>
        <v>10.682001712702226</v>
      </c>
      <c r="AQ209" s="54">
        <f>$AU209+$AB$7*SIN(AR209)</f>
        <v>10.682022218969095</v>
      </c>
      <c r="AR209" s="54">
        <f>$AU209+$AB$7*SIN(AS209)</f>
        <v>10.681824235626568</v>
      </c>
      <c r="AS209" s="54">
        <f>$AU209+$AB$7*SIN(AT209)</f>
        <v>10.683740798124914</v>
      </c>
      <c r="AT209" s="54">
        <f>$AU209+$AB$7*SIN(AU209)</f>
        <v>10.665639734900941</v>
      </c>
      <c r="AU209" s="54">
        <f>RADIANS($AB$9)+$AB$18*(F209-AB$15)</f>
        <v>11.001337339959012</v>
      </c>
    </row>
    <row r="210" spans="1:48" ht="12.95" customHeight="1" x14ac:dyDescent="0.2">
      <c r="A210" s="5" t="s">
        <v>1156</v>
      </c>
      <c r="B210" s="10" t="s">
        <v>1142</v>
      </c>
      <c r="C210" s="5">
        <v>39781.313999999998</v>
      </c>
      <c r="D210" s="5" t="s">
        <v>1157</v>
      </c>
      <c r="E210" s="48">
        <f>+(C210-C$7)/C$8</f>
        <v>-2145.881134015443</v>
      </c>
      <c r="F210" s="48">
        <f>ROUND(2*E210,0)/2</f>
        <v>-2146</v>
      </c>
      <c r="Q210" s="100">
        <f>+C210-15018.5</f>
        <v>24762.813999999998</v>
      </c>
      <c r="S210" s="53"/>
      <c r="U210" s="48">
        <f>+C210-(C$7+F210*C$8)</f>
        <v>0.16247480000311043</v>
      </c>
      <c r="Z210" s="48">
        <f>F210</f>
        <v>-2146</v>
      </c>
      <c r="AA210" s="54">
        <f>AB$3+AB$4*Z210+AB$5*Z210^2+AH210</f>
        <v>-6.3914545813918734E-3</v>
      </c>
      <c r="AB210" s="54">
        <f>IF(S210&lt;&gt;0,G210-AH210, -9999)</f>
        <v>-9999</v>
      </c>
      <c r="AC210" s="54">
        <f>+G210-P210</f>
        <v>0</v>
      </c>
      <c r="AD210" s="54">
        <f>IF(S210&lt;&gt;0,G210-AA210, -9999)</f>
        <v>-9999</v>
      </c>
      <c r="AE210" s="54">
        <f>+(G210-AA210)^2*S210</f>
        <v>0</v>
      </c>
      <c r="AF210" s="48">
        <f>IF(S210&lt;&gt;0,G210-P210, -9999)</f>
        <v>-9999</v>
      </c>
      <c r="AG210" s="3"/>
      <c r="AH210" s="48">
        <f>$AB$6*($AB$11/AI210*AJ210+$AB$12)</f>
        <v>6.2322635985791464E-3</v>
      </c>
      <c r="AI210" s="48">
        <f>1+$AB$7*COS(AL210)</f>
        <v>0.8042923640545987</v>
      </c>
      <c r="AJ210" s="48">
        <f>SIN(AL210+RADIANS($AB$9))</f>
        <v>0.52613537243069841</v>
      </c>
      <c r="AK210" s="48">
        <f>$AB$7*SIN(AL210)</f>
        <v>-0.27275473634817266</v>
      </c>
      <c r="AL210" s="48">
        <f>2*ATAN(AM210)</f>
        <v>-2.1931857514126847</v>
      </c>
      <c r="AM210" s="48">
        <f>SQRT((1+$AB$7)/(1-$AB$7))*TAN(AN210/2)</f>
        <v>-1.9483101298979177</v>
      </c>
      <c r="AN210" s="54">
        <f>$AU210+$AB$7*SIN(AO210)</f>
        <v>10.68306831414071</v>
      </c>
      <c r="AO210" s="54">
        <f>$AU210+$AB$7*SIN(AP210)</f>
        <v>10.683068528861776</v>
      </c>
      <c r="AP210" s="54">
        <f>$AU210+$AB$7*SIN(AQ210)</f>
        <v>10.683066448438094</v>
      </c>
      <c r="AQ210" s="54">
        <f>$AU210+$AB$7*SIN(AR210)</f>
        <v>10.683086606142464</v>
      </c>
      <c r="AR210" s="54">
        <f>$AU210+$AB$7*SIN(AS210)</f>
        <v>10.682891346412237</v>
      </c>
      <c r="AS210" s="54">
        <f>$AU210+$AB$7*SIN(AT210)</f>
        <v>10.68478774241968</v>
      </c>
      <c r="AT210" s="54">
        <f>$AU210+$AB$7*SIN(AU210)</f>
        <v>10.666817005165607</v>
      </c>
      <c r="AU210" s="54">
        <f>RADIANS($AB$9)+$AB$18*(F210-AB$15)</f>
        <v>11.002512105802781</v>
      </c>
    </row>
    <row r="211" spans="1:48" ht="12.95" customHeight="1" x14ac:dyDescent="0.2">
      <c r="A211" s="4" t="s">
        <v>1156</v>
      </c>
      <c r="B211" s="10"/>
      <c r="C211" s="5">
        <v>39785.247000000003</v>
      </c>
      <c r="D211" s="5" t="s">
        <v>1157</v>
      </c>
      <c r="E211" s="48">
        <f>+(C211-C$7)/C$8</f>
        <v>-2143.0037652342107</v>
      </c>
      <c r="F211" s="48">
        <f>ROUND(2*E211,0)/2</f>
        <v>-2143</v>
      </c>
      <c r="G211" s="48">
        <f>+C211-(C$7+F211*C$8)</f>
        <v>-5.1465999931679107E-3</v>
      </c>
      <c r="H211" s="48">
        <f>G211</f>
        <v>-5.1465999931679107E-3</v>
      </c>
      <c r="Q211" s="100">
        <f>+C211-15018.5</f>
        <v>24766.747000000003</v>
      </c>
      <c r="S211" s="53">
        <f>S$13</f>
        <v>0.2</v>
      </c>
      <c r="Z211" s="48">
        <f>F211</f>
        <v>-2143</v>
      </c>
      <c r="AA211" s="54">
        <f>AB$3+AB$4*Z211+AB$5*Z211^2+AH211</f>
        <v>-6.374122922947899E-3</v>
      </c>
      <c r="AB211" s="54">
        <f>IF(S211&lt;&gt;0,G211-AH211, -9999)</f>
        <v>-1.1387739810560672E-2</v>
      </c>
      <c r="AC211" s="54">
        <f>+G211-P211</f>
        <v>-5.1465999931679107E-3</v>
      </c>
      <c r="AD211" s="54">
        <f>IF(S211&lt;&gt;0,G211-AA211, -9999)</f>
        <v>1.2275229297799882E-3</v>
      </c>
      <c r="AE211" s="54">
        <f>+(G211-AA211)^2*S211</f>
        <v>3.013625086271292E-7</v>
      </c>
      <c r="AF211" s="48">
        <f>IF(S211&lt;&gt;0,G211-P211, -9999)</f>
        <v>-5.1465999931679107E-3</v>
      </c>
      <c r="AG211" s="3"/>
      <c r="AH211" s="48">
        <f>$AB$6*($AB$11/AI211*AJ211+$AB$12)</f>
        <v>6.24113981739276E-3</v>
      </c>
      <c r="AI211" s="48">
        <f>1+$AB$7*COS(AL211)</f>
        <v>0.80466471131745843</v>
      </c>
      <c r="AJ211" s="48">
        <f>SIN(AL211+RADIANS($AB$9))</f>
        <v>0.52729522728803579</v>
      </c>
      <c r="AK211" s="48">
        <f>$AB$7*SIN(AL211)</f>
        <v>-0.27302151923064055</v>
      </c>
      <c r="AL211" s="48">
        <f>2*ATAN(AM211)</f>
        <v>-2.1918212830933514</v>
      </c>
      <c r="AM211" s="48">
        <f>SQRT((1+$AB$7)/(1-$AB$7))*TAN(AN211/2)</f>
        <v>-1.9450425374467109</v>
      </c>
      <c r="AN211" s="54">
        <f>$AU211+$AB$7*SIN(AO211)</f>
        <v>10.684665976800719</v>
      </c>
      <c r="AO211" s="54">
        <f>$AU211+$AB$7*SIN(AP211)</f>
        <v>10.684666183967911</v>
      </c>
      <c r="AP211" s="54">
        <f>$AU211+$AB$7*SIN(AQ211)</f>
        <v>10.6846641667558</v>
      </c>
      <c r="AQ211" s="54">
        <f>$AU211+$AB$7*SIN(AR211)</f>
        <v>10.684683809133793</v>
      </c>
      <c r="AR211" s="54">
        <f>$AU211+$AB$7*SIN(AS211)</f>
        <v>10.684492594717719</v>
      </c>
      <c r="AS211" s="54">
        <f>$AU211+$AB$7*SIN(AT211)</f>
        <v>10.68635889091852</v>
      </c>
      <c r="AT211" s="54">
        <f>$AU211+$AB$7*SIN(AU211)</f>
        <v>10.668583779219395</v>
      </c>
      <c r="AU211" s="54">
        <f>RADIANS($AB$9)+$AB$18*(F211-AB$15)</f>
        <v>11.004274254568434</v>
      </c>
    </row>
    <row r="212" spans="1:48" ht="12.95" customHeight="1" x14ac:dyDescent="0.2">
      <c r="A212" s="5" t="s">
        <v>1156</v>
      </c>
      <c r="B212" s="10" t="s">
        <v>1142</v>
      </c>
      <c r="C212" s="5">
        <v>39785.388299999999</v>
      </c>
      <c r="D212" s="5" t="s">
        <v>1157</v>
      </c>
      <c r="E212" s="48">
        <f>+(C212-C$7)/C$8</f>
        <v>-2142.9003906578628</v>
      </c>
      <c r="F212" s="48">
        <f>ROUND(2*E212,0)/2</f>
        <v>-2143</v>
      </c>
      <c r="Q212" s="100">
        <f>+C212-15018.5</f>
        <v>24766.888299999999</v>
      </c>
      <c r="S212" s="53"/>
      <c r="U212" s="48">
        <f>+C212-(C$7+F212*C$8)</f>
        <v>0.13615340000251308</v>
      </c>
      <c r="Z212" s="48">
        <f>F212</f>
        <v>-2143</v>
      </c>
      <c r="AA212" s="54">
        <f>AB$3+AB$4*Z212+AB$5*Z212^2+AH212</f>
        <v>-6.374122922947899E-3</v>
      </c>
      <c r="AB212" s="54">
        <f>IF(S212&lt;&gt;0,G212-AH212, -9999)</f>
        <v>-9999</v>
      </c>
      <c r="AC212" s="54">
        <f>+G212-P212</f>
        <v>0</v>
      </c>
      <c r="AD212" s="54">
        <f>IF(S212&lt;&gt;0,G212-AA212, -9999)</f>
        <v>-9999</v>
      </c>
      <c r="AE212" s="54">
        <f>+(G212-AA212)^2*S212</f>
        <v>0</v>
      </c>
      <c r="AF212" s="48">
        <f>IF(S212&lt;&gt;0,G212-P212, -9999)</f>
        <v>-9999</v>
      </c>
      <c r="AG212" s="3"/>
      <c r="AH212" s="48">
        <f>$AB$6*($AB$11/AI212*AJ212+$AB$12)</f>
        <v>6.24113981739276E-3</v>
      </c>
      <c r="AI212" s="48">
        <f>1+$AB$7*COS(AL212)</f>
        <v>0.80466471131745843</v>
      </c>
      <c r="AJ212" s="48">
        <f>SIN(AL212+RADIANS($AB$9))</f>
        <v>0.52729522728803579</v>
      </c>
      <c r="AK212" s="48">
        <f>$AB$7*SIN(AL212)</f>
        <v>-0.27302151923064055</v>
      </c>
      <c r="AL212" s="48">
        <f>2*ATAN(AM212)</f>
        <v>-2.1918212830933514</v>
      </c>
      <c r="AM212" s="48">
        <f>SQRT((1+$AB$7)/(1-$AB$7))*TAN(AN212/2)</f>
        <v>-1.9450425374467109</v>
      </c>
      <c r="AN212" s="54">
        <f>$AU212+$AB$7*SIN(AO212)</f>
        <v>10.684665976800719</v>
      </c>
      <c r="AO212" s="54">
        <f>$AU212+$AB$7*SIN(AP212)</f>
        <v>10.684666183967911</v>
      </c>
      <c r="AP212" s="54">
        <f>$AU212+$AB$7*SIN(AQ212)</f>
        <v>10.6846641667558</v>
      </c>
      <c r="AQ212" s="54">
        <f>$AU212+$AB$7*SIN(AR212)</f>
        <v>10.684683809133793</v>
      </c>
      <c r="AR212" s="54">
        <f>$AU212+$AB$7*SIN(AS212)</f>
        <v>10.684492594717719</v>
      </c>
      <c r="AS212" s="54">
        <f>$AU212+$AB$7*SIN(AT212)</f>
        <v>10.68635889091852</v>
      </c>
      <c r="AT212" s="54">
        <f>$AU212+$AB$7*SIN(AU212)</f>
        <v>10.668583779219395</v>
      </c>
      <c r="AU212" s="54">
        <f>RADIANS($AB$9)+$AB$18*(F212-AB$15)</f>
        <v>11.004274254568434</v>
      </c>
    </row>
    <row r="213" spans="1:48" ht="12.95" customHeight="1" x14ac:dyDescent="0.2">
      <c r="A213" s="102" t="s">
        <v>1134</v>
      </c>
      <c r="B213" s="102" t="s">
        <v>1122</v>
      </c>
      <c r="C213" s="103">
        <v>39801.652000000002</v>
      </c>
      <c r="D213" s="104">
        <v>4.6999999999999999E-4</v>
      </c>
      <c r="E213" s="4">
        <f>+(C213-C$7)/C$8</f>
        <v>-2131.001925708134</v>
      </c>
      <c r="F213" s="48">
        <f>ROUND(2*E213,0)/2</f>
        <v>-2131</v>
      </c>
      <c r="G213" s="48">
        <f>+C213-(C$7+F213*C$8)</f>
        <v>-2.6321999976062216E-3</v>
      </c>
      <c r="K213" s="48">
        <f>G213</f>
        <v>-2.6321999976062216E-3</v>
      </c>
      <c r="O213" s="48">
        <f ca="1">+C$11+C$12*F213</f>
        <v>-6.8878164900757849E-2</v>
      </c>
      <c r="Q213" s="100">
        <f>+C213-15018.5</f>
        <v>24783.152000000002</v>
      </c>
      <c r="S213" s="53">
        <f>S$16</f>
        <v>1</v>
      </c>
      <c r="Z213" s="48">
        <f>F213</f>
        <v>-2131</v>
      </c>
      <c r="AA213" s="54">
        <f>AB$3+AB$4*Z213+AB$5*Z213^2+AH213</f>
        <v>-6.304804489462852E-3</v>
      </c>
      <c r="AB213" s="54">
        <f>IF(S213&lt;&gt;0,G213-AH213, -9999)</f>
        <v>-8.9087260229117476E-3</v>
      </c>
      <c r="AC213" s="54">
        <f>+G213-P213</f>
        <v>-2.6321999976062216E-3</v>
      </c>
      <c r="AD213" s="54">
        <f>IF(S213&lt;&gt;0,G213-AA213, -9999)</f>
        <v>3.6726044918566304E-3</v>
      </c>
      <c r="AE213" s="54">
        <f>+(G213-AA213)^2*S213</f>
        <v>1.3488023753605498E-5</v>
      </c>
      <c r="AF213" s="48">
        <f>IF(S213&lt;&gt;0,G213-P213, -9999)</f>
        <v>-2.6321999976062216E-3</v>
      </c>
      <c r="AG213" s="3"/>
      <c r="AH213" s="48">
        <f>$AB$6*($AB$11/AI213*AJ213+$AB$12)</f>
        <v>6.2765260253055252E-3</v>
      </c>
      <c r="AI213" s="48">
        <f>1+$AB$7*COS(AL213)</f>
        <v>0.80616120426782156</v>
      </c>
      <c r="AJ213" s="48">
        <f>SIN(AL213+RADIANS($AB$9))</f>
        <v>0.53193554150704381</v>
      </c>
      <c r="AK213" s="48">
        <f>$AB$7*SIN(AL213)</f>
        <v>-0.27408601977626962</v>
      </c>
      <c r="AL213" s="48">
        <f>2*ATAN(AM213)</f>
        <v>-2.1863507343929589</v>
      </c>
      <c r="AM213" s="48">
        <f>SQRT((1+$AB$7)/(1-$AB$7))*TAN(AN213/2)</f>
        <v>-1.9320284048920526</v>
      </c>
      <c r="AN213" s="54">
        <f>$AU213+$AB$7*SIN(AO213)</f>
        <v>10.691064043003019</v>
      </c>
      <c r="AO213" s="54">
        <f>$AU213+$AB$7*SIN(AP213)</f>
        <v>10.691064222010194</v>
      </c>
      <c r="AP213" s="54">
        <f>$AU213+$AB$7*SIN(AQ213)</f>
        <v>10.691062443547624</v>
      </c>
      <c r="AQ213" s="54">
        <f>$AU213+$AB$7*SIN(AR213)</f>
        <v>10.691080113281142</v>
      </c>
      <c r="AR213" s="54">
        <f>$AU213+$AB$7*SIN(AS213)</f>
        <v>10.690904601519062</v>
      </c>
      <c r="AS213" s="54">
        <f>$AU213+$AB$7*SIN(AT213)</f>
        <v>10.692652314058421</v>
      </c>
      <c r="AT213" s="54">
        <f>$AU213+$AB$7*SIN(AU213)</f>
        <v>10.675661298993814</v>
      </c>
      <c r="AU213" s="54">
        <f>RADIANS($AB$9)+$AB$18*(F213-AB$15)</f>
        <v>11.011322849631048</v>
      </c>
    </row>
    <row r="214" spans="1:48" ht="12.95" customHeight="1" x14ac:dyDescent="0.2">
      <c r="A214" s="5" t="s">
        <v>1154</v>
      </c>
      <c r="B214" s="10" t="s">
        <v>1142</v>
      </c>
      <c r="C214" s="5">
        <v>39801.654000000002</v>
      </c>
      <c r="D214" s="5"/>
      <c r="E214" s="48">
        <f>+(C214-C$7)/C$8</f>
        <v>-2131.0004625152624</v>
      </c>
      <c r="F214" s="48">
        <f>ROUND(2*E214,0)/2</f>
        <v>-2131</v>
      </c>
      <c r="G214" s="48">
        <f>+C214-(C$7+F214*C$8)</f>
        <v>-6.3219999719876796E-4</v>
      </c>
      <c r="I214" s="48">
        <f>G214</f>
        <v>-6.3219999719876796E-4</v>
      </c>
      <c r="Q214" s="100">
        <f>+C214-15018.5</f>
        <v>24783.154000000002</v>
      </c>
      <c r="S214" s="53">
        <f>S$14</f>
        <v>0.1</v>
      </c>
      <c r="Z214" s="48">
        <f>F214</f>
        <v>-2131</v>
      </c>
      <c r="AA214" s="54">
        <f>AB$3+AB$4*Z214+AB$5*Z214^2+AH214</f>
        <v>-6.304804489462852E-3</v>
      </c>
      <c r="AB214" s="54">
        <f>IF(S214&lt;&gt;0,G214-AH214, -9999)</f>
        <v>-6.9087260225042932E-3</v>
      </c>
      <c r="AC214" s="54">
        <f>+G214-P214</f>
        <v>-6.3219999719876796E-4</v>
      </c>
      <c r="AD214" s="54">
        <f>IF(S214&lt;&gt;0,G214-AA214, -9999)</f>
        <v>5.672604492264084E-3</v>
      </c>
      <c r="AE214" s="54">
        <f>+(G214-AA214)^2*S214</f>
        <v>3.217844172565467E-6</v>
      </c>
      <c r="AF214" s="48">
        <f>IF(S214&lt;&gt;0,G214-P214, -9999)</f>
        <v>-6.3219999719876796E-4</v>
      </c>
      <c r="AG214" s="3"/>
      <c r="AH214" s="48">
        <f>$AB$6*($AB$11/AI214*AJ214+$AB$12)</f>
        <v>6.2765260253055252E-3</v>
      </c>
      <c r="AI214" s="48">
        <f>1+$AB$7*COS(AL214)</f>
        <v>0.80616120426782156</v>
      </c>
      <c r="AJ214" s="48">
        <f>SIN(AL214+RADIANS($AB$9))</f>
        <v>0.53193554150704381</v>
      </c>
      <c r="AK214" s="48">
        <f>$AB$7*SIN(AL214)</f>
        <v>-0.27408601977626962</v>
      </c>
      <c r="AL214" s="48">
        <f>2*ATAN(AM214)</f>
        <v>-2.1863507343929589</v>
      </c>
      <c r="AM214" s="48">
        <f>SQRT((1+$AB$7)/(1-$AB$7))*TAN(AN214/2)</f>
        <v>-1.9320284048920526</v>
      </c>
      <c r="AN214" s="54">
        <f>$AU214+$AB$7*SIN(AO214)</f>
        <v>10.691064043003019</v>
      </c>
      <c r="AO214" s="54">
        <f>$AU214+$AB$7*SIN(AP214)</f>
        <v>10.691064222010194</v>
      </c>
      <c r="AP214" s="54">
        <f>$AU214+$AB$7*SIN(AQ214)</f>
        <v>10.691062443547624</v>
      </c>
      <c r="AQ214" s="54">
        <f>$AU214+$AB$7*SIN(AR214)</f>
        <v>10.691080113281142</v>
      </c>
      <c r="AR214" s="54">
        <f>$AU214+$AB$7*SIN(AS214)</f>
        <v>10.690904601519062</v>
      </c>
      <c r="AS214" s="54">
        <f>$AU214+$AB$7*SIN(AT214)</f>
        <v>10.692652314058421</v>
      </c>
      <c r="AT214" s="54">
        <f>$AU214+$AB$7*SIN(AU214)</f>
        <v>10.675661298993814</v>
      </c>
      <c r="AU214" s="54">
        <f>RADIANS($AB$9)+$AB$18*(F214-AB$15)</f>
        <v>11.011322849631048</v>
      </c>
      <c r="AV214" s="54"/>
    </row>
    <row r="215" spans="1:48" ht="12.95" customHeight="1" x14ac:dyDescent="0.2">
      <c r="A215" s="5" t="s">
        <v>1156</v>
      </c>
      <c r="B215" s="10" t="s">
        <v>1142</v>
      </c>
      <c r="C215" s="5">
        <v>39808.455000000002</v>
      </c>
      <c r="D215" s="5" t="s">
        <v>1157</v>
      </c>
      <c r="E215" s="48">
        <f>+(C215-C$7)/C$8</f>
        <v>-2126.0248751567224</v>
      </c>
      <c r="F215" s="48">
        <f>ROUND(2*E215,0)/2</f>
        <v>-2126</v>
      </c>
      <c r="Q215" s="100">
        <f>+C215-15018.5</f>
        <v>24789.955000000002</v>
      </c>
      <c r="S215" s="53"/>
      <c r="U215" s="48">
        <f>+C215-(C$7+F215*C$8)</f>
        <v>-3.4001199994236231E-2</v>
      </c>
      <c r="Z215" s="48">
        <f>F215</f>
        <v>-2126</v>
      </c>
      <c r="AA215" s="54">
        <f>AB$3+AB$4*Z215+AB$5*Z215^2+AH215</f>
        <v>-6.2759260709596169E-3</v>
      </c>
      <c r="AB215" s="54">
        <f>IF(S215&lt;&gt;0,G215-AH215, -9999)</f>
        <v>-9999</v>
      </c>
      <c r="AC215" s="54">
        <f>+G215-P215</f>
        <v>0</v>
      </c>
      <c r="AD215" s="54">
        <f>IF(S215&lt;&gt;0,G215-AA215, -9999)</f>
        <v>-9999</v>
      </c>
      <c r="AE215" s="54">
        <f>+(G215-AA215)^2*S215</f>
        <v>0</v>
      </c>
      <c r="AF215" s="48">
        <f>IF(S215&lt;&gt;0,G215-P215, -9999)</f>
        <v>-9999</v>
      </c>
      <c r="AG215" s="3"/>
      <c r="AH215" s="48">
        <f>$AB$6*($AB$11/AI215*AJ215+$AB$12)</f>
        <v>6.2912138514907455E-3</v>
      </c>
      <c r="AI215" s="48">
        <f>1+$AB$7*COS(AL215)</f>
        <v>0.80678810955248492</v>
      </c>
      <c r="AJ215" s="48">
        <f>SIN(AL215+RADIANS($AB$9))</f>
        <v>0.53386940330249189</v>
      </c>
      <c r="AK215" s="48">
        <f>$AB$7*SIN(AL215)</f>
        <v>-0.27452830520257165</v>
      </c>
      <c r="AL215" s="48">
        <f>2*ATAN(AM215)</f>
        <v>-2.1840653219155457</v>
      </c>
      <c r="AM215" s="48">
        <f>SQRT((1+$AB$7)/(1-$AB$7))*TAN(AN215/2)</f>
        <v>-1.9266321915935529</v>
      </c>
      <c r="AN215" s="54">
        <f>$AU215+$AB$7*SIN(AO215)</f>
        <v>10.693733420552968</v>
      </c>
      <c r="AO215" s="54">
        <f>$AU215+$AB$7*SIN(AP215)</f>
        <v>10.693733588753609</v>
      </c>
      <c r="AP215" s="54">
        <f>$AU215+$AB$7*SIN(AQ215)</f>
        <v>10.693731903334303</v>
      </c>
      <c r="AQ215" s="54">
        <f>$AU215+$AB$7*SIN(AR215)</f>
        <v>10.69374879213796</v>
      </c>
      <c r="AR215" s="54">
        <f>$AU215+$AB$7*SIN(AS215)</f>
        <v>10.693579598667101</v>
      </c>
      <c r="AS215" s="54">
        <f>$AU215+$AB$7*SIN(AT215)</f>
        <v>10.695278767726741</v>
      </c>
      <c r="AT215" s="54">
        <f>$AU215+$AB$7*SIN(AU215)</f>
        <v>10.678615187561519</v>
      </c>
      <c r="AU215" s="54">
        <f>RADIANS($AB$9)+$AB$18*(F215-AB$15)</f>
        <v>11.014259764240471</v>
      </c>
      <c r="AV215" s="54"/>
    </row>
    <row r="216" spans="1:48" ht="12.95" customHeight="1" x14ac:dyDescent="0.2">
      <c r="A216" s="5" t="s">
        <v>1154</v>
      </c>
      <c r="B216" s="10" t="s">
        <v>1142</v>
      </c>
      <c r="C216" s="5">
        <v>39917.836000000003</v>
      </c>
      <c r="D216" s="5"/>
      <c r="E216" s="48">
        <f>+(C216-C$7)/C$8</f>
        <v>-2046.0021254339599</v>
      </c>
      <c r="F216" s="48">
        <f>ROUND(2*E216,0)/2</f>
        <v>-2046</v>
      </c>
      <c r="G216" s="48">
        <f>+C216-(C$7+F216*C$8)</f>
        <v>-2.905199995439034E-3</v>
      </c>
      <c r="I216" s="48">
        <f>G216</f>
        <v>-2.905199995439034E-3</v>
      </c>
      <c r="Q216" s="100">
        <f>+C216-15018.5</f>
        <v>24899.336000000003</v>
      </c>
      <c r="S216" s="53">
        <f>S$14</f>
        <v>0.1</v>
      </c>
      <c r="Z216" s="48">
        <f>F216</f>
        <v>-2046</v>
      </c>
      <c r="AA216" s="54">
        <f>AB$3+AB$4*Z216+AB$5*Z216^2+AH216</f>
        <v>-5.814366209749869E-3</v>
      </c>
      <c r="AB216" s="54">
        <f>IF(S216&lt;&gt;0,G216-AH216, -9999)</f>
        <v>-9.4267510313529417E-3</v>
      </c>
      <c r="AC216" s="54">
        <f>+G216-P216</f>
        <v>-2.905199995439034E-3</v>
      </c>
      <c r="AD216" s="54">
        <f>IF(S216&lt;&gt;0,G216-AA216, -9999)</f>
        <v>2.9091662143108351E-3</v>
      </c>
      <c r="AE216" s="54">
        <f>+(G216-AA216)^2*S216</f>
        <v>8.4632480624876356E-7</v>
      </c>
      <c r="AF216" s="48">
        <f>IF(S216&lt;&gt;0,G216-P216, -9999)</f>
        <v>-2.905199995439034E-3</v>
      </c>
      <c r="AG216" s="3"/>
      <c r="AH216" s="48">
        <f>$AB$6*($AB$11/AI216*AJ216+$AB$12)</f>
        <v>6.5215510359139068E-3</v>
      </c>
      <c r="AI216" s="48">
        <f>1+$AB$7*COS(AL216)</f>
        <v>0.81709260037931808</v>
      </c>
      <c r="AJ216" s="48">
        <f>SIN(AL216+RADIANS($AB$9))</f>
        <v>0.56483275355807194</v>
      </c>
      <c r="AK216" s="48">
        <f>$AB$7*SIN(AL216)</f>
        <v>-0.28149868229123037</v>
      </c>
      <c r="AL216" s="48">
        <f>2*ATAN(AM216)</f>
        <v>-2.1470048496179732</v>
      </c>
      <c r="AM216" s="48">
        <f>SQRT((1+$AB$7)/(1-$AB$7))*TAN(AN216/2)</f>
        <v>-1.8423197411045855</v>
      </c>
      <c r="AN216" s="54">
        <f>$AU216+$AB$7*SIN(AO216)</f>
        <v>10.736730626379092</v>
      </c>
      <c r="AO216" s="54">
        <f>$AU216+$AB$7*SIN(AP216)</f>
        <v>10.736730680551076</v>
      </c>
      <c r="AP216" s="54">
        <f>$AU216+$AB$7*SIN(AQ216)</f>
        <v>10.736730050113884</v>
      </c>
      <c r="AQ216" s="54">
        <f>$AU216+$AB$7*SIN(AR216)</f>
        <v>10.73673738704448</v>
      </c>
      <c r="AR216" s="54">
        <f>$AU216+$AB$7*SIN(AS216)</f>
        <v>10.736652013560922</v>
      </c>
      <c r="AS216" s="54">
        <f>$AU216+$AB$7*SIN(AT216)</f>
        <v>10.737647140016295</v>
      </c>
      <c r="AT216" s="54">
        <f>$AU216+$AB$7*SIN(AU216)</f>
        <v>10.726270960833329</v>
      </c>
      <c r="AU216" s="54">
        <f>RADIANS($AB$9)+$AB$18*(F216-AB$15)</f>
        <v>11.06125039799123</v>
      </c>
      <c r="AV216" s="54"/>
    </row>
    <row r="217" spans="1:48" ht="12.95" customHeight="1" x14ac:dyDescent="0.2">
      <c r="A217" s="98" t="s">
        <v>1728</v>
      </c>
      <c r="B217" s="99" t="s">
        <v>1142</v>
      </c>
      <c r="C217" s="98">
        <v>40065.46</v>
      </c>
      <c r="D217" s="98" t="s">
        <v>1190</v>
      </c>
      <c r="E217" s="4">
        <f>+(C217-C$7)/C$8</f>
        <v>-1938.0009332244113</v>
      </c>
      <c r="F217" s="48">
        <f>ROUND(2*E217,0)/2</f>
        <v>-1938</v>
      </c>
      <c r="G217" s="48">
        <f>+C217-(C$7+F217*C$8)</f>
        <v>-1.2755999996443279E-3</v>
      </c>
      <c r="I217" s="48">
        <f>G217</f>
        <v>-1.2755999996443279E-3</v>
      </c>
      <c r="Q217" s="100">
        <f>+C217-15018.5</f>
        <v>25046.959999999999</v>
      </c>
      <c r="S217" s="53">
        <f>S$14</f>
        <v>0.1</v>
      </c>
      <c r="Z217" s="48">
        <f>F217</f>
        <v>-1938</v>
      </c>
      <c r="AA217" s="54">
        <f>AB$3+AB$4*Z217+AB$5*Z217^2+AH217</f>
        <v>-5.1936852651635673E-3</v>
      </c>
      <c r="AB217" s="54">
        <f>IF(S217&lt;&gt;0,G217-AH217, -9999)</f>
        <v>-8.0932206831479704E-3</v>
      </c>
      <c r="AC217" s="54">
        <f>+G217-P217</f>
        <v>-1.2755999996443279E-3</v>
      </c>
      <c r="AD217" s="54">
        <f>IF(S217&lt;&gt;0,G217-AA217, -9999)</f>
        <v>3.9180852655192394E-3</v>
      </c>
      <c r="AE217" s="54">
        <f>+(G217-AA217)^2*S217</f>
        <v>1.5351392147878968E-6</v>
      </c>
      <c r="AF217" s="48">
        <f>IF(S217&lt;&gt;0,G217-P217, -9999)</f>
        <v>-1.2755999996443279E-3</v>
      </c>
      <c r="AG217" s="3"/>
      <c r="AH217" s="48">
        <f>$AB$6*($AB$11/AI217*AJ217+$AB$12)</f>
        <v>6.8176206835036434E-3</v>
      </c>
      <c r="AI217" s="48">
        <f>1+$AB$7*COS(AL217)</f>
        <v>0.83185019102064628</v>
      </c>
      <c r="AJ217" s="48">
        <f>SIN(AL217+RADIANS($AB$9))</f>
        <v>0.60662969746188067</v>
      </c>
      <c r="AK217" s="48">
        <f>$AB$7*SIN(AL217)</f>
        <v>-0.29055510098414333</v>
      </c>
      <c r="AL217" s="48">
        <f>2*ATAN(AM217)</f>
        <v>-2.0954211748484388</v>
      </c>
      <c r="AM217" s="48">
        <f>SQRT((1+$AB$7)/(1-$AB$7))*TAN(AN217/2)</f>
        <v>-1.7341047778274257</v>
      </c>
      <c r="AN217" s="54">
        <f>$AU217+$AB$7*SIN(AO217)</f>
        <v>10.795669910563038</v>
      </c>
      <c r="AO217" s="54">
        <f>$AU217+$AB$7*SIN(AP217)</f>
        <v>10.795669916076076</v>
      </c>
      <c r="AP217" s="54">
        <f>$AU217+$AB$7*SIN(AQ217)</f>
        <v>10.795669833375317</v>
      </c>
      <c r="AQ217" s="54">
        <f>$AU217+$AB$7*SIN(AR217)</f>
        <v>10.795671073968231</v>
      </c>
      <c r="AR217" s="54">
        <f>$AU217+$AB$7*SIN(AS217)</f>
        <v>10.795652464649288</v>
      </c>
      <c r="AS217" s="54">
        <f>$AU217+$AB$7*SIN(AT217)</f>
        <v>10.79593179052414</v>
      </c>
      <c r="AT217" s="54">
        <f>$AU217+$AB$7*SIN(AU217)</f>
        <v>10.791778822907363</v>
      </c>
      <c r="AU217" s="54">
        <f>RADIANS($AB$9)+$AB$18*(F217-AB$15)</f>
        <v>11.124687753554758</v>
      </c>
    </row>
    <row r="218" spans="1:48" ht="12.95" customHeight="1" x14ac:dyDescent="0.2">
      <c r="A218" s="5" t="s">
        <v>1154</v>
      </c>
      <c r="B218" s="10" t="s">
        <v>1142</v>
      </c>
      <c r="C218" s="5">
        <v>40125.603999999999</v>
      </c>
      <c r="D218" s="5"/>
      <c r="E218" s="48">
        <f>+(C218-C$7)/C$8</f>
        <v>-1893.9997972014658</v>
      </c>
      <c r="F218" s="48">
        <f>ROUND(2*E218,0)/2</f>
        <v>-1894</v>
      </c>
      <c r="G218" s="48">
        <f>+C218-(C$7+F218*C$8)</f>
        <v>2.7720000070985407E-4</v>
      </c>
      <c r="I218" s="48">
        <f>G218</f>
        <v>2.7720000070985407E-4</v>
      </c>
      <c r="Q218" s="100">
        <f>+C218-15018.5</f>
        <v>25107.103999999999</v>
      </c>
      <c r="S218" s="53">
        <f>S$14</f>
        <v>0.1</v>
      </c>
      <c r="Z218" s="48">
        <f>F218</f>
        <v>-1894</v>
      </c>
      <c r="AA218" s="54">
        <f>AB$3+AB$4*Z218+AB$5*Z218^2+AH218</f>
        <v>-4.9420049048064301E-3</v>
      </c>
      <c r="AB218" s="54">
        <f>IF(S218&lt;&gt;0,G218-AH218, -9999)</f>
        <v>-6.6557475315818801E-3</v>
      </c>
      <c r="AC218" s="54">
        <f>+G218-P218</f>
        <v>2.7720000070985407E-4</v>
      </c>
      <c r="AD218" s="54">
        <f>IF(S218&lt;&gt;0,G218-AA218, -9999)</f>
        <v>5.2192049055162842E-3</v>
      </c>
      <c r="AE218" s="54">
        <f>+(G218-AA218)^2*S218</f>
        <v>2.7240099845765248E-6</v>
      </c>
      <c r="AF218" s="48">
        <f>IF(S218&lt;&gt;0,G218-P218, -9999)</f>
        <v>2.7720000070985407E-4</v>
      </c>
      <c r="AG218" s="3"/>
      <c r="AH218" s="48">
        <f>$AB$6*($AB$11/AI218*AJ218+$AB$12)</f>
        <v>6.9329475322917342E-3</v>
      </c>
      <c r="AI218" s="48">
        <f>1+$AB$7*COS(AL218)</f>
        <v>0.83815284254237399</v>
      </c>
      <c r="AJ218" s="48">
        <f>SIN(AL218+RADIANS($AB$9))</f>
        <v>0.62362642549953617</v>
      </c>
      <c r="AK218" s="48">
        <f>$AB$7*SIN(AL218)</f>
        <v>-0.29411243188717018</v>
      </c>
      <c r="AL218" s="48">
        <f>2*ATAN(AM218)</f>
        <v>-2.0738622304943957</v>
      </c>
      <c r="AM218" s="48">
        <f>SQRT((1+$AB$7)/(1-$AB$7))*TAN(AN218/2)</f>
        <v>-1.6917011434181057</v>
      </c>
      <c r="AN218" s="54">
        <f>$AU218+$AB$7*SIN(AO218)</f>
        <v>10.81999092468941</v>
      </c>
      <c r="AO218" s="54">
        <f>$AU218+$AB$7*SIN(AP218)</f>
        <v>10.81999092552819</v>
      </c>
      <c r="AP218" s="54">
        <f>$AU218+$AB$7*SIN(AQ218)</f>
        <v>10.819990911224654</v>
      </c>
      <c r="AQ218" s="54">
        <f>$AU218+$AB$7*SIN(AR218)</f>
        <v>10.819991155139745</v>
      </c>
      <c r="AR218" s="54">
        <f>$AU218+$AB$7*SIN(AS218)</f>
        <v>10.819986995754597</v>
      </c>
      <c r="AS218" s="54">
        <f>$AU218+$AB$7*SIN(AT218)</f>
        <v>10.820057937415548</v>
      </c>
      <c r="AT218" s="54">
        <f>$AU218+$AB$7*SIN(AU218)</f>
        <v>10.818851829401826</v>
      </c>
      <c r="AU218" s="54">
        <f>RADIANS($AB$9)+$AB$18*(F218-AB$15)</f>
        <v>11.150532602117675</v>
      </c>
    </row>
    <row r="219" spans="1:48" ht="12.95" customHeight="1" x14ac:dyDescent="0.2">
      <c r="A219" s="102" t="s">
        <v>1134</v>
      </c>
      <c r="B219" s="102" t="s">
        <v>1122</v>
      </c>
      <c r="C219" s="103">
        <v>40129.704729999998</v>
      </c>
      <c r="D219" s="104">
        <v>3.5E-4</v>
      </c>
      <c r="E219" s="105">
        <f>+(C219-C$7)/C$8</f>
        <v>-1890.9997177500941</v>
      </c>
      <c r="F219" s="48">
        <f>ROUND(2*E219,0)/2</f>
        <v>-1891</v>
      </c>
      <c r="G219" s="48">
        <f>+C219-(C$7+F219*C$8)</f>
        <v>3.8579999818466604E-4</v>
      </c>
      <c r="K219" s="48">
        <f>G219</f>
        <v>3.8579999818466604E-4</v>
      </c>
      <c r="O219" s="48">
        <f ca="1">+C$11+C$12*F219</f>
        <v>-6.5287957696944732E-2</v>
      </c>
      <c r="Q219" s="100">
        <f>+C219-15018.5</f>
        <v>25111.204729999998</v>
      </c>
      <c r="S219" s="53">
        <f>S$16</f>
        <v>1</v>
      </c>
      <c r="Z219" s="48">
        <f>F219</f>
        <v>-1891</v>
      </c>
      <c r="AA219" s="54">
        <f>AB$3+AB$4*Z219+AB$5*Z219^2+AH219</f>
        <v>-4.9248756962923627E-3</v>
      </c>
      <c r="AB219" s="54">
        <f>IF(S219&lt;&gt;0,G219-AH219, -9999)</f>
        <v>-6.5548933797637248E-3</v>
      </c>
      <c r="AC219" s="54">
        <f>+G219-P219</f>
        <v>3.8579999818466604E-4</v>
      </c>
      <c r="AD219" s="54">
        <f>IF(S219&lt;&gt;0,G219-AA219, -9999)</f>
        <v>5.3106756944770288E-3</v>
      </c>
      <c r="AE219" s="54">
        <f>+(G219-AA219)^2*S219</f>
        <v>2.8203276331909073E-5</v>
      </c>
      <c r="AF219" s="48">
        <f>IF(S219&lt;&gt;0,G219-P219, -9999)</f>
        <v>3.8579999818466604E-4</v>
      </c>
      <c r="AG219" s="3"/>
      <c r="AH219" s="48">
        <f>$AB$6*($AB$11/AI219*AJ219+$AB$12)</f>
        <v>6.9406933779483908E-3</v>
      </c>
      <c r="AI219" s="48">
        <f>1+$AB$7*COS(AL219)</f>
        <v>0.8385888530036667</v>
      </c>
      <c r="AJ219" s="48">
        <f>SIN(AL219+RADIANS($AB$9))</f>
        <v>0.62478414227838086</v>
      </c>
      <c r="AK219" s="48">
        <f>$AB$7*SIN(AL219)</f>
        <v>-0.29435194341642618</v>
      </c>
      <c r="AL219" s="48">
        <f>2*ATAN(AM219)</f>
        <v>-2.072380372289194</v>
      </c>
      <c r="AM219" s="48">
        <f>SQRT((1+$AB$7)/(1-$AB$7))*TAN(AN219/2)</f>
        <v>-1.6888433658222335</v>
      </c>
      <c r="AN219" s="54">
        <f>$AU219+$AB$7*SIN(AO219)</f>
        <v>10.821655895302827</v>
      </c>
      <c r="AO219" s="54">
        <f>$AU219+$AB$7*SIN(AP219)</f>
        <v>10.821655895969553</v>
      </c>
      <c r="AP219" s="54">
        <f>$AU219+$AB$7*SIN(AQ219)</f>
        <v>10.821655884492285</v>
      </c>
      <c r="AQ219" s="54">
        <f>$AU219+$AB$7*SIN(AR219)</f>
        <v>10.821656082066106</v>
      </c>
      <c r="AR219" s="54">
        <f>$AU219+$AB$7*SIN(AS219)</f>
        <v>10.821652680990418</v>
      </c>
      <c r="AS219" s="54">
        <f>$AU219+$AB$7*SIN(AT219)</f>
        <v>10.821711236985788</v>
      </c>
      <c r="AT219" s="54">
        <f>$AU219+$AB$7*SIN(AU219)</f>
        <v>10.820705793647065</v>
      </c>
      <c r="AU219" s="54">
        <f>RADIANS($AB$9)+$AB$18*(F219-AB$15)</f>
        <v>11.152294750883328</v>
      </c>
    </row>
    <row r="220" spans="1:48" ht="12.95" customHeight="1" x14ac:dyDescent="0.2">
      <c r="A220" s="5" t="s">
        <v>1154</v>
      </c>
      <c r="B220" s="10" t="s">
        <v>1142</v>
      </c>
      <c r="C220" s="5">
        <v>40129.705000000002</v>
      </c>
      <c r="D220" s="5"/>
      <c r="E220" s="48">
        <f>+(C220-C$7)/C$8</f>
        <v>-1890.9995202190537</v>
      </c>
      <c r="F220" s="48">
        <f>ROUND(2*E220,0)/2</f>
        <v>-1891</v>
      </c>
      <c r="G220" s="48">
        <f>+C220-(C$7+F220*C$8)</f>
        <v>6.5580000227782875E-4</v>
      </c>
      <c r="I220" s="48">
        <f>G220</f>
        <v>6.5580000227782875E-4</v>
      </c>
      <c r="Q220" s="100">
        <f>+C220-15018.5</f>
        <v>25111.205000000002</v>
      </c>
      <c r="S220" s="53">
        <f>S$14</f>
        <v>0.1</v>
      </c>
      <c r="Z220" s="48">
        <f>F220</f>
        <v>-1891</v>
      </c>
      <c r="AA220" s="54">
        <f>AB$3+AB$4*Z220+AB$5*Z220^2+AH220</f>
        <v>-4.9248756962923627E-3</v>
      </c>
      <c r="AB220" s="54">
        <f>IF(S220&lt;&gt;0,G220-AH220, -9999)</f>
        <v>-6.2848933756705621E-3</v>
      </c>
      <c r="AC220" s="54">
        <f>+G220-P220</f>
        <v>6.5580000227782875E-4</v>
      </c>
      <c r="AD220" s="54">
        <f>IF(S220&lt;&gt;0,G220-AA220, -9999)</f>
        <v>5.5806756985701915E-3</v>
      </c>
      <c r="AE220" s="54">
        <f>+(G220-AA220)^2*S220</f>
        <v>3.1143941252611893E-6</v>
      </c>
      <c r="AF220" s="48">
        <f>IF(S220&lt;&gt;0,G220-P220, -9999)</f>
        <v>6.5580000227782875E-4</v>
      </c>
      <c r="AG220" s="3"/>
      <c r="AH220" s="48">
        <f>$AB$6*($AB$11/AI220*AJ220+$AB$12)</f>
        <v>6.9406933779483908E-3</v>
      </c>
      <c r="AI220" s="48">
        <f>1+$AB$7*COS(AL220)</f>
        <v>0.8385888530036667</v>
      </c>
      <c r="AJ220" s="48">
        <f>SIN(AL220+RADIANS($AB$9))</f>
        <v>0.62478414227838086</v>
      </c>
      <c r="AK220" s="48">
        <f>$AB$7*SIN(AL220)</f>
        <v>-0.29435194341642618</v>
      </c>
      <c r="AL220" s="48">
        <f>2*ATAN(AM220)</f>
        <v>-2.072380372289194</v>
      </c>
      <c r="AM220" s="48">
        <f>SQRT((1+$AB$7)/(1-$AB$7))*TAN(AN220/2)</f>
        <v>-1.6888433658222335</v>
      </c>
      <c r="AN220" s="54">
        <f>$AU220+$AB$7*SIN(AO220)</f>
        <v>10.821655895302827</v>
      </c>
      <c r="AO220" s="54">
        <f>$AU220+$AB$7*SIN(AP220)</f>
        <v>10.821655895969553</v>
      </c>
      <c r="AP220" s="54">
        <f>$AU220+$AB$7*SIN(AQ220)</f>
        <v>10.821655884492285</v>
      </c>
      <c r="AQ220" s="54">
        <f>$AU220+$AB$7*SIN(AR220)</f>
        <v>10.821656082066106</v>
      </c>
      <c r="AR220" s="54">
        <f>$AU220+$AB$7*SIN(AS220)</f>
        <v>10.821652680990418</v>
      </c>
      <c r="AS220" s="54">
        <f>$AU220+$AB$7*SIN(AT220)</f>
        <v>10.821711236985788</v>
      </c>
      <c r="AT220" s="54">
        <f>$AU220+$AB$7*SIN(AU220)</f>
        <v>10.820705793647065</v>
      </c>
      <c r="AU220" s="54">
        <f>RADIANS($AB$9)+$AB$18*(F220-AB$15)</f>
        <v>11.152294750883328</v>
      </c>
    </row>
    <row r="221" spans="1:48" ht="12.95" customHeight="1" x14ac:dyDescent="0.2">
      <c r="A221" s="98" t="s">
        <v>957</v>
      </c>
      <c r="B221" s="99" t="s">
        <v>1142</v>
      </c>
      <c r="C221" s="98">
        <v>40151.574000000001</v>
      </c>
      <c r="D221" s="98" t="s">
        <v>1190</v>
      </c>
      <c r="E221" s="4">
        <f>+(C221-C$7)/C$8</f>
        <v>-1875.0002377688386</v>
      </c>
      <c r="F221" s="48">
        <f>ROUND(2*E221,0)/2</f>
        <v>-1875</v>
      </c>
      <c r="G221" s="48">
        <f>+C221-(C$7+F221*C$8)</f>
        <v>-3.2499999360879883E-4</v>
      </c>
      <c r="I221" s="48">
        <f>G221</f>
        <v>-3.2499999360879883E-4</v>
      </c>
      <c r="Q221" s="100">
        <f>+C221-15018.5</f>
        <v>25133.074000000001</v>
      </c>
      <c r="S221" s="53">
        <f>S$14</f>
        <v>0.1</v>
      </c>
      <c r="Z221" s="48">
        <f>F221</f>
        <v>-1875</v>
      </c>
      <c r="AA221" s="54">
        <f>AB$3+AB$4*Z221+AB$5*Z221^2+AH221</f>
        <v>-4.8335915350195928E-3</v>
      </c>
      <c r="AB221" s="54">
        <f>IF(S221&lt;&gt;0,G221-AH221, -9999)</f>
        <v>-7.3067463643490191E-3</v>
      </c>
      <c r="AC221" s="54">
        <f>+G221-P221</f>
        <v>-3.2499999360879883E-4</v>
      </c>
      <c r="AD221" s="54">
        <f>IF(S221&lt;&gt;0,G221-AA221, -9999)</f>
        <v>4.508591541410794E-3</v>
      </c>
      <c r="AE221" s="54">
        <f>+(G221-AA221)^2*S221</f>
        <v>2.0327397687280958E-6</v>
      </c>
      <c r="AF221" s="48">
        <f>IF(S221&lt;&gt;0,G221-P221, -9999)</f>
        <v>-3.2499999360879883E-4</v>
      </c>
      <c r="AG221" s="3"/>
      <c r="AH221" s="48">
        <f>$AB$6*($AB$11/AI221*AJ221+$AB$12)</f>
        <v>6.9817463707402203E-3</v>
      </c>
      <c r="AI221" s="48">
        <f>1+$AB$7*COS(AL221)</f>
        <v>0.84092793597159887</v>
      </c>
      <c r="AJ221" s="48">
        <f>SIN(AL221+RADIANS($AB$9))</f>
        <v>0.63095568837151128</v>
      </c>
      <c r="AK221" s="48">
        <f>$AB$7*SIN(AL221)</f>
        <v>-0.29562256918821861</v>
      </c>
      <c r="AL221" s="48">
        <f>2*ATAN(AM221)</f>
        <v>-2.0644509764862784</v>
      </c>
      <c r="AM221" s="48">
        <f>SQRT((1+$AB$7)/(1-$AB$7))*TAN(AN221/2)</f>
        <v>-1.6736720922439601</v>
      </c>
      <c r="AN221" s="54">
        <f>$AU221+$AB$7*SIN(AO221)</f>
        <v>10.830550415475871</v>
      </c>
      <c r="AO221" s="54">
        <f>$AU221+$AB$7*SIN(AP221)</f>
        <v>10.830550415443277</v>
      </c>
      <c r="AP221" s="54">
        <f>$AU221+$AB$7*SIN(AQ221)</f>
        <v>10.830550416034312</v>
      </c>
      <c r="AQ221" s="54">
        <f>$AU221+$AB$7*SIN(AR221)</f>
        <v>10.830550405317076</v>
      </c>
      <c r="AR221" s="54">
        <f>$AU221+$AB$7*SIN(AS221)</f>
        <v>10.830550599653268</v>
      </c>
      <c r="AS221" s="54">
        <f>$AU221+$AB$7*SIN(AT221)</f>
        <v>10.830547075779704</v>
      </c>
      <c r="AT221" s="54">
        <f>$AU221+$AB$7*SIN(AU221)</f>
        <v>10.830610985319723</v>
      </c>
      <c r="AU221" s="54">
        <f>RADIANS($AB$9)+$AB$18*(F221-AB$15)</f>
        <v>11.161692877633481</v>
      </c>
    </row>
    <row r="222" spans="1:48" ht="12.95" customHeight="1" x14ac:dyDescent="0.2">
      <c r="A222" s="5" t="s">
        <v>1154</v>
      </c>
      <c r="B222" s="10" t="s">
        <v>1142</v>
      </c>
      <c r="C222" s="5">
        <v>40151.576999999997</v>
      </c>
      <c r="D222" s="5"/>
      <c r="E222" s="48">
        <f>+(C222-C$7)/C$8</f>
        <v>-1874.9980429795339</v>
      </c>
      <c r="F222" s="48">
        <f>ROUND(2*E222,0)/2</f>
        <v>-1875</v>
      </c>
      <c r="G222" s="48">
        <f>+C222-(C$7+F222*C$8)</f>
        <v>2.6750000033644028E-3</v>
      </c>
      <c r="I222" s="48">
        <f>G222</f>
        <v>2.6750000033644028E-3</v>
      </c>
      <c r="Q222" s="100">
        <f>+C222-15018.5</f>
        <v>25133.076999999997</v>
      </c>
      <c r="S222" s="53">
        <f>S$14</f>
        <v>0.1</v>
      </c>
      <c r="Z222" s="48">
        <f>F222</f>
        <v>-1875</v>
      </c>
      <c r="AA222" s="54">
        <f>AB$3+AB$4*Z222+AB$5*Z222^2+AH222</f>
        <v>-4.8335915350195928E-3</v>
      </c>
      <c r="AB222" s="54">
        <f>IF(S222&lt;&gt;0,G222-AH222, -9999)</f>
        <v>-4.3067463673758175E-3</v>
      </c>
      <c r="AC222" s="54">
        <f>+G222-P222</f>
        <v>2.6750000033644028E-3</v>
      </c>
      <c r="AD222" s="54">
        <f>IF(S222&lt;&gt;0,G222-AA222, -9999)</f>
        <v>7.5085915383839956E-3</v>
      </c>
      <c r="AE222" s="54">
        <f>+(G222-AA222)^2*S222</f>
        <v>5.6378946890291739E-6</v>
      </c>
      <c r="AF222" s="48">
        <f>IF(S222&lt;&gt;0,G222-P222, -9999)</f>
        <v>2.6750000033644028E-3</v>
      </c>
      <c r="AG222" s="3"/>
      <c r="AH222" s="48">
        <f>$AB$6*($AB$11/AI222*AJ222+$AB$12)</f>
        <v>6.9817463707402203E-3</v>
      </c>
      <c r="AI222" s="48">
        <f>1+$AB$7*COS(AL222)</f>
        <v>0.84092793597159887</v>
      </c>
      <c r="AJ222" s="48">
        <f>SIN(AL222+RADIANS($AB$9))</f>
        <v>0.63095568837151128</v>
      </c>
      <c r="AK222" s="48">
        <f>$AB$7*SIN(AL222)</f>
        <v>-0.29562256918821861</v>
      </c>
      <c r="AL222" s="48">
        <f>2*ATAN(AM222)</f>
        <v>-2.0644509764862784</v>
      </c>
      <c r="AM222" s="48">
        <f>SQRT((1+$AB$7)/(1-$AB$7))*TAN(AN222/2)</f>
        <v>-1.6736720922439601</v>
      </c>
      <c r="AN222" s="54">
        <f>$AU222+$AB$7*SIN(AO222)</f>
        <v>10.830550415475871</v>
      </c>
      <c r="AO222" s="54">
        <f>$AU222+$AB$7*SIN(AP222)</f>
        <v>10.830550415443277</v>
      </c>
      <c r="AP222" s="54">
        <f>$AU222+$AB$7*SIN(AQ222)</f>
        <v>10.830550416034312</v>
      </c>
      <c r="AQ222" s="54">
        <f>$AU222+$AB$7*SIN(AR222)</f>
        <v>10.830550405317076</v>
      </c>
      <c r="AR222" s="54">
        <f>$AU222+$AB$7*SIN(AS222)</f>
        <v>10.830550599653268</v>
      </c>
      <c r="AS222" s="54">
        <f>$AU222+$AB$7*SIN(AT222)</f>
        <v>10.830547075779704</v>
      </c>
      <c r="AT222" s="54">
        <f>$AU222+$AB$7*SIN(AU222)</f>
        <v>10.830610985319723</v>
      </c>
      <c r="AU222" s="54">
        <f>RADIANS($AB$9)+$AB$18*(F222-AB$15)</f>
        <v>11.161692877633481</v>
      </c>
    </row>
    <row r="223" spans="1:48" ht="12.95" customHeight="1" x14ac:dyDescent="0.2">
      <c r="A223" s="4" t="s">
        <v>1158</v>
      </c>
      <c r="B223" s="10"/>
      <c r="C223" s="5">
        <v>40181.574000000001</v>
      </c>
      <c r="D223" s="5">
        <v>3.0000000000000001E-3</v>
      </c>
      <c r="E223" s="48">
        <f>+(C223-C$7)/C$8</f>
        <v>-1853.0523447007295</v>
      </c>
      <c r="F223" s="48">
        <f>ROUND(2*E223,0)/2</f>
        <v>-1853</v>
      </c>
      <c r="Q223" s="100">
        <f>+C223-15018.5</f>
        <v>25163.074000000001</v>
      </c>
      <c r="S223" s="53"/>
      <c r="U223" s="48">
        <f>+C223-(C$7+F223*C$8)</f>
        <v>-7.1548599997186102E-2</v>
      </c>
      <c r="Z223" s="48">
        <f>F223</f>
        <v>-1853</v>
      </c>
      <c r="AA223" s="54">
        <f>AB$3+AB$4*Z223+AB$5*Z223^2+AH223</f>
        <v>-4.7082821651395134E-3</v>
      </c>
      <c r="AB223" s="54">
        <f>IF(S223&lt;&gt;0,G223-AH223, -9999)</f>
        <v>-9999</v>
      </c>
      <c r="AC223" s="54">
        <f>+G223-P223</f>
        <v>0</v>
      </c>
      <c r="AD223" s="54">
        <f>IF(S223&lt;&gt;0,G223-AA223, -9999)</f>
        <v>-9999</v>
      </c>
      <c r="AE223" s="54">
        <f>+(G223-AA223)^2*S223</f>
        <v>0</v>
      </c>
      <c r="AF223" s="48">
        <f>IF(S223&lt;&gt;0,G223-P223, -9999)</f>
        <v>-9999</v>
      </c>
      <c r="AG223" s="3"/>
      <c r="AH223" s="48">
        <f>$AB$6*($AB$11/AI223*AJ223+$AB$12)</f>
        <v>7.0374748258784431E-3</v>
      </c>
      <c r="AI223" s="48">
        <f>1+$AB$7*COS(AL223)</f>
        <v>0.84418209311801184</v>
      </c>
      <c r="AJ223" s="48">
        <f>SIN(AL223+RADIANS($AB$9))</f>
        <v>0.63943260750764763</v>
      </c>
      <c r="AK223" s="48">
        <f>$AB$7*SIN(AL223)</f>
        <v>-0.29735064294972519</v>
      </c>
      <c r="AL223" s="48">
        <f>2*ATAN(AM223)</f>
        <v>-2.053475355961536</v>
      </c>
      <c r="AM223" s="48">
        <f>SQRT((1+$AB$7)/(1-$AB$7))*TAN(AN223/2)</f>
        <v>-1.6530015938942231</v>
      </c>
      <c r="AN223" s="54">
        <f>$AU223+$AB$7*SIN(AO223)</f>
        <v>10.842821084350092</v>
      </c>
      <c r="AO223" s="54">
        <f>$AU223+$AB$7*SIN(AP223)</f>
        <v>10.842821083819825</v>
      </c>
      <c r="AP223" s="54">
        <f>$AU223+$AB$7*SIN(AQ223)</f>
        <v>10.842821094200827</v>
      </c>
      <c r="AQ223" s="54">
        <f>$AU223+$AB$7*SIN(AR223)</f>
        <v>10.842820890972844</v>
      </c>
      <c r="AR223" s="54">
        <f>$AU223+$AB$7*SIN(AS223)</f>
        <v>10.842824869598184</v>
      </c>
      <c r="AS223" s="54">
        <f>$AU223+$AB$7*SIN(AT223)</f>
        <v>10.842746998128684</v>
      </c>
      <c r="AT223" s="54">
        <f>$AU223+$AB$7*SIN(AU223)</f>
        <v>10.844278361839599</v>
      </c>
      <c r="AU223" s="54">
        <f>RADIANS($AB$9)+$AB$18*(F223-AB$15)</f>
        <v>11.17461530191494</v>
      </c>
    </row>
    <row r="224" spans="1:48" ht="12.95" customHeight="1" x14ac:dyDescent="0.2">
      <c r="A224" s="4" t="s">
        <v>1158</v>
      </c>
      <c r="B224" s="10"/>
      <c r="C224" s="5">
        <v>40188.478000000003</v>
      </c>
      <c r="D224" s="5">
        <v>3.0000000000000001E-3</v>
      </c>
      <c r="E224" s="48">
        <f>+(C224-C$7)/C$8</f>
        <v>-1848.0014029093202</v>
      </c>
      <c r="F224" s="48">
        <f>ROUND(2*E224,0)/2</f>
        <v>-1848</v>
      </c>
      <c r="G224" s="48">
        <f>+C224-(C$7+F224*C$8)</f>
        <v>-1.9175999914295971E-3</v>
      </c>
      <c r="I224" s="48">
        <f>G224</f>
        <v>-1.9175999914295971E-3</v>
      </c>
      <c r="Q224" s="100">
        <f>+C224-15018.5</f>
        <v>25169.978000000003</v>
      </c>
      <c r="S224" s="53">
        <f>S$14</f>
        <v>0.1</v>
      </c>
      <c r="Z224" s="48">
        <f>F224</f>
        <v>-1848</v>
      </c>
      <c r="AA224" s="54">
        <f>AB$3+AB$4*Z224+AB$5*Z224^2+AH224</f>
        <v>-4.6798376907362868E-3</v>
      </c>
      <c r="AB224" s="54">
        <f>IF(S224&lt;&gt;0,G224-AH224, -9999)</f>
        <v>-8.9676225971636239E-3</v>
      </c>
      <c r="AC224" s="54">
        <f>+G224-P224</f>
        <v>-1.9175999914295971E-3</v>
      </c>
      <c r="AD224" s="54">
        <f>IF(S224&lt;&gt;0,G224-AA224, -9999)</f>
        <v>2.7622376993066897E-3</v>
      </c>
      <c r="AE224" s="54">
        <f>+(G224-AA224)^2*S224</f>
        <v>7.6299571074711148E-7</v>
      </c>
      <c r="AF224" s="48">
        <f>IF(S224&lt;&gt;0,G224-P224, -9999)</f>
        <v>-1.9175999914295971E-3</v>
      </c>
      <c r="AG224" s="3"/>
      <c r="AH224" s="48">
        <f>$AB$6*($AB$11/AI224*AJ224+$AB$12)</f>
        <v>7.0500226057340267E-3</v>
      </c>
      <c r="AI224" s="48">
        <f>1+$AB$7*COS(AL224)</f>
        <v>0.8449278415025</v>
      </c>
      <c r="AJ224" s="48">
        <f>SIN(AL224+RADIANS($AB$9))</f>
        <v>0.64135758420234668</v>
      </c>
      <c r="AK224" s="48">
        <f>$AB$7*SIN(AL224)</f>
        <v>-0.29774024018702133</v>
      </c>
      <c r="AL224" s="48">
        <f>2*ATAN(AM224)</f>
        <v>-2.0509690228442268</v>
      </c>
      <c r="AM224" s="48">
        <f>SQRT((1+$AB$7)/(1-$AB$7))*TAN(AN224/2)</f>
        <v>-1.6483339237202399</v>
      </c>
      <c r="AN224" s="54">
        <f>$AU224+$AB$7*SIN(AO224)</f>
        <v>10.845616503969229</v>
      </c>
      <c r="AO224" s="54">
        <f>$AU224+$AB$7*SIN(AP224)</f>
        <v>10.845616503380819</v>
      </c>
      <c r="AP224" s="54">
        <f>$AU224+$AB$7*SIN(AQ224)</f>
        <v>10.845616515113157</v>
      </c>
      <c r="AQ224" s="54">
        <f>$AU224+$AB$7*SIN(AR224)</f>
        <v>10.84561628118165</v>
      </c>
      <c r="AR224" s="54">
        <f>$AU224+$AB$7*SIN(AS224)</f>
        <v>10.845620945618572</v>
      </c>
      <c r="AS224" s="54">
        <f>$AU224+$AB$7*SIN(AT224)</f>
        <v>10.845527967057029</v>
      </c>
      <c r="AT224" s="54">
        <f>$AU224+$AB$7*SIN(AU224)</f>
        <v>10.847392281460294</v>
      </c>
      <c r="AU224" s="54">
        <f>RADIANS($AB$9)+$AB$18*(F224-AB$15)</f>
        <v>11.177552216524363</v>
      </c>
    </row>
    <row r="225" spans="1:47" ht="12.95" customHeight="1" x14ac:dyDescent="0.2">
      <c r="A225" s="4" t="s">
        <v>1158</v>
      </c>
      <c r="B225" s="10"/>
      <c r="C225" s="5">
        <v>40203.517999999996</v>
      </c>
      <c r="D225" s="5">
        <v>5.0000000000000001E-3</v>
      </c>
      <c r="E225" s="48">
        <f>+(C225-C$7)/C$8</f>
        <v>-1836.9981925178461</v>
      </c>
      <c r="F225" s="48">
        <f>ROUND(2*E225,0)/2</f>
        <v>-1837</v>
      </c>
      <c r="G225" s="48">
        <f>+C225-(C$7+F225*C$8)</f>
        <v>2.4705999967409298E-3</v>
      </c>
      <c r="I225" s="48">
        <f>G225</f>
        <v>2.4705999967409298E-3</v>
      </c>
      <c r="Q225" s="100">
        <f>+C225-15018.5</f>
        <v>25185.017999999996</v>
      </c>
      <c r="S225" s="53">
        <f>S$14</f>
        <v>0.1</v>
      </c>
      <c r="Z225" s="48">
        <f>F225</f>
        <v>-1837</v>
      </c>
      <c r="AA225" s="54">
        <f>AB$3+AB$4*Z225+AB$5*Z225^2+AH225</f>
        <v>-4.6173072497755997E-3</v>
      </c>
      <c r="AB225" s="54">
        <f>IF(S225&lt;&gt;0,G225-AH225, -9999)</f>
        <v>-4.6068723097214834E-3</v>
      </c>
      <c r="AC225" s="54">
        <f>+G225-P225</f>
        <v>2.4705999967409298E-3</v>
      </c>
      <c r="AD225" s="54">
        <f>IF(S225&lt;&gt;0,G225-AA225, -9999)</f>
        <v>7.0879072465165295E-3</v>
      </c>
      <c r="AE225" s="54">
        <f>+(G225-AA225)^2*S225</f>
        <v>5.0238429135221528E-6</v>
      </c>
      <c r="AF225" s="48">
        <f>IF(S225&lt;&gt;0,G225-P225, -9999)</f>
        <v>2.4705999967409298E-3</v>
      </c>
      <c r="AG225" s="3"/>
      <c r="AH225" s="48">
        <f>$AB$6*($AB$11/AI225*AJ225+$AB$12)</f>
        <v>7.0774723064624132E-3</v>
      </c>
      <c r="AI225" s="48">
        <f>1+$AB$7*COS(AL225)</f>
        <v>0.84657657900642702</v>
      </c>
      <c r="AJ225" s="48">
        <f>SIN(AL225+RADIANS($AB$9))</f>
        <v>0.6455902755119749</v>
      </c>
      <c r="AK225" s="48">
        <f>$AB$7*SIN(AL225)</f>
        <v>-0.29859316612797382</v>
      </c>
      <c r="AL225" s="48">
        <f>2*ATAN(AM225)</f>
        <v>-2.0454394540309955</v>
      </c>
      <c r="AM225" s="48">
        <f>SQRT((1+$AB$7)/(1-$AB$7))*TAN(AN225/2)</f>
        <v>-1.6381038025609671</v>
      </c>
      <c r="AN225" s="54">
        <f>$AU225+$AB$7*SIN(AO225)</f>
        <v>10.851775139903859</v>
      </c>
      <c r="AO225" s="54">
        <f>$AU225+$AB$7*SIN(AP225)</f>
        <v>10.851775139240152</v>
      </c>
      <c r="AP225" s="54">
        <f>$AU225+$AB$7*SIN(AQ225)</f>
        <v>10.851775153036453</v>
      </c>
      <c r="AQ225" s="54">
        <f>$AU225+$AB$7*SIN(AR225)</f>
        <v>10.851774866256864</v>
      </c>
      <c r="AR225" s="54">
        <f>$AU225+$AB$7*SIN(AS225)</f>
        <v>10.851780827575801</v>
      </c>
      <c r="AS225" s="54">
        <f>$AU225+$AB$7*SIN(AT225)</f>
        <v>10.851656959413283</v>
      </c>
      <c r="AT225" s="54">
        <f>$AU225+$AB$7*SIN(AU225)</f>
        <v>10.854252926631487</v>
      </c>
      <c r="AU225" s="54">
        <f>RADIANS($AB$9)+$AB$18*(F225-AB$15)</f>
        <v>11.184013428665091</v>
      </c>
    </row>
    <row r="226" spans="1:47" ht="12.95" customHeight="1" x14ac:dyDescent="0.2">
      <c r="A226" s="102" t="s">
        <v>1134</v>
      </c>
      <c r="B226" s="102" t="s">
        <v>1122</v>
      </c>
      <c r="C226" s="103">
        <v>40211.715900000003</v>
      </c>
      <c r="D226" s="104">
        <v>1.4E-3</v>
      </c>
      <c r="E226" s="4">
        <f>+(C226-C$7)/C$8</f>
        <v>-1831.0006380984064</v>
      </c>
      <c r="F226" s="48">
        <f>ROUND(2*E226,0)/2</f>
        <v>-1831</v>
      </c>
      <c r="G226" s="48">
        <f>+C226-(C$7+F226*C$8)</f>
        <v>-8.72199991135858E-4</v>
      </c>
      <c r="K226" s="48">
        <f>G226</f>
        <v>-8.72199991135858E-4</v>
      </c>
      <c r="O226" s="48">
        <f ca="1">+C$11+C$12*F226</f>
        <v>-6.4390405895991459E-2</v>
      </c>
      <c r="Q226" s="100">
        <f>+C226-15018.5</f>
        <v>25193.215900000003</v>
      </c>
      <c r="S226" s="53">
        <f>S$16</f>
        <v>1</v>
      </c>
      <c r="Z226" s="48">
        <f>F226</f>
        <v>-1831</v>
      </c>
      <c r="AA226" s="54">
        <f>AB$3+AB$4*Z226+AB$5*Z226^2+AH226</f>
        <v>-4.5832278398627744E-3</v>
      </c>
      <c r="AB226" s="54">
        <f>IF(S226&lt;&gt;0,G226-AH226, -9999)</f>
        <v>-7.9645541602979993E-3</v>
      </c>
      <c r="AC226" s="54">
        <f>+G226-P226</f>
        <v>-8.72199991135858E-4</v>
      </c>
      <c r="AD226" s="54">
        <f>IF(S226&lt;&gt;0,G226-AA226, -9999)</f>
        <v>3.7110278487269164E-3</v>
      </c>
      <c r="AE226" s="54">
        <f>+(G226-AA226)^2*S226</f>
        <v>1.3771727694026726E-5</v>
      </c>
      <c r="AF226" s="48">
        <f>IF(S226&lt;&gt;0,G226-P226, -9999)</f>
        <v>-8.72199991135858E-4</v>
      </c>
      <c r="AG226" s="3"/>
      <c r="AH226" s="48">
        <f>$AB$6*($AB$11/AI226*AJ226+$AB$12)</f>
        <v>7.0923541691621421E-3</v>
      </c>
      <c r="AI226" s="48">
        <f>1+$AB$7*COS(AL226)</f>
        <v>0.84748059657428843</v>
      </c>
      <c r="AJ226" s="48">
        <f>SIN(AL226+RADIANS($AB$9))</f>
        <v>0.64789764727194998</v>
      </c>
      <c r="AK226" s="48">
        <f>$AB$7*SIN(AL226)</f>
        <v>-0.29905594216862486</v>
      </c>
      <c r="AL226" s="48">
        <f>2*ATAN(AM226)</f>
        <v>-2.042414211072074</v>
      </c>
      <c r="AM226" s="48">
        <f>SQRT((1+$AB$7)/(1-$AB$7))*TAN(AN226/2)</f>
        <v>-1.6325460037500381</v>
      </c>
      <c r="AN226" s="54">
        <f>$AU226+$AB$7*SIN(AO226)</f>
        <v>10.855139468122372</v>
      </c>
      <c r="AO226" s="54">
        <f>$AU226+$AB$7*SIN(AP226)</f>
        <v>10.855139467442681</v>
      </c>
      <c r="AP226" s="54">
        <f>$AU226+$AB$7*SIN(AQ226)</f>
        <v>10.855139481907395</v>
      </c>
      <c r="AQ226" s="54">
        <f>$AU226+$AB$7*SIN(AR226)</f>
        <v>10.855139174079724</v>
      </c>
      <c r="AR226" s="54">
        <f>$AU226+$AB$7*SIN(AS226)</f>
        <v>10.855145725191722</v>
      </c>
      <c r="AS226" s="54">
        <f>$AU226+$AB$7*SIN(AT226)</f>
        <v>10.855006371512152</v>
      </c>
      <c r="AT226" s="54">
        <f>$AU226+$AB$7*SIN(AU226)</f>
        <v>10.858000900243427</v>
      </c>
      <c r="AU226" s="54">
        <f>RADIANS($AB$9)+$AB$18*(F226-AB$15)</f>
        <v>11.1875377261964</v>
      </c>
    </row>
    <row r="227" spans="1:47" ht="12.95" customHeight="1" x14ac:dyDescent="0.2">
      <c r="A227" s="5" t="s">
        <v>1154</v>
      </c>
      <c r="B227" s="10" t="s">
        <v>1142</v>
      </c>
      <c r="C227" s="5">
        <v>40211.718000000001</v>
      </c>
      <c r="D227" s="5"/>
      <c r="E227" s="48">
        <f>+(C227-C$7)/C$8</f>
        <v>-1830.9991017458931</v>
      </c>
      <c r="F227" s="48">
        <f>ROUND(2*E227,0)/2</f>
        <v>-1831</v>
      </c>
      <c r="G227" s="48">
        <f>+C227-(C$7+F227*C$8)</f>
        <v>1.2278000067453831E-3</v>
      </c>
      <c r="I227" s="48">
        <f>G227</f>
        <v>1.2278000067453831E-3</v>
      </c>
      <c r="Q227" s="100">
        <f>+C227-15018.5</f>
        <v>25193.218000000001</v>
      </c>
      <c r="S227" s="53">
        <f>S$14</f>
        <v>0.1</v>
      </c>
      <c r="Z227" s="48">
        <f>F227</f>
        <v>-1831</v>
      </c>
      <c r="AA227" s="54">
        <f>AB$3+AB$4*Z227+AB$5*Z227^2+AH227</f>
        <v>-4.5832278398627744E-3</v>
      </c>
      <c r="AB227" s="54">
        <f>IF(S227&lt;&gt;0,G227-AH227, -9999)</f>
        <v>-5.864554162416759E-3</v>
      </c>
      <c r="AC227" s="54">
        <f>+G227-P227</f>
        <v>1.2278000067453831E-3</v>
      </c>
      <c r="AD227" s="54">
        <f>IF(S227&lt;&gt;0,G227-AA227, -9999)</f>
        <v>5.8110278466081576E-3</v>
      </c>
      <c r="AE227" s="54">
        <f>+(G227-AA227)^2*S227</f>
        <v>3.3768044634055443E-6</v>
      </c>
      <c r="AF227" s="48">
        <f>IF(S227&lt;&gt;0,G227-P227, -9999)</f>
        <v>1.2278000067453831E-3</v>
      </c>
      <c r="AG227" s="3"/>
      <c r="AH227" s="48">
        <f>$AB$6*($AB$11/AI227*AJ227+$AB$12)</f>
        <v>7.0923541691621421E-3</v>
      </c>
      <c r="AI227" s="48">
        <f>1+$AB$7*COS(AL227)</f>
        <v>0.84748059657428843</v>
      </c>
      <c r="AJ227" s="48">
        <f>SIN(AL227+RADIANS($AB$9))</f>
        <v>0.64789764727194998</v>
      </c>
      <c r="AK227" s="48">
        <f>$AB$7*SIN(AL227)</f>
        <v>-0.29905594216862486</v>
      </c>
      <c r="AL227" s="48">
        <f>2*ATAN(AM227)</f>
        <v>-2.042414211072074</v>
      </c>
      <c r="AM227" s="48">
        <f>SQRT((1+$AB$7)/(1-$AB$7))*TAN(AN227/2)</f>
        <v>-1.6325460037500381</v>
      </c>
      <c r="AN227" s="54">
        <f>$AU227+$AB$7*SIN(AO227)</f>
        <v>10.855139468122372</v>
      </c>
      <c r="AO227" s="54">
        <f>$AU227+$AB$7*SIN(AP227)</f>
        <v>10.855139467442681</v>
      </c>
      <c r="AP227" s="54">
        <f>$AU227+$AB$7*SIN(AQ227)</f>
        <v>10.855139481907395</v>
      </c>
      <c r="AQ227" s="54">
        <f>$AU227+$AB$7*SIN(AR227)</f>
        <v>10.855139174079724</v>
      </c>
      <c r="AR227" s="54">
        <f>$AU227+$AB$7*SIN(AS227)</f>
        <v>10.855145725191722</v>
      </c>
      <c r="AS227" s="54">
        <f>$AU227+$AB$7*SIN(AT227)</f>
        <v>10.855006371512152</v>
      </c>
      <c r="AT227" s="54">
        <f>$AU227+$AB$7*SIN(AU227)</f>
        <v>10.858000900243427</v>
      </c>
      <c r="AU227" s="54">
        <f>RADIANS($AB$9)+$AB$18*(F227-AB$15)</f>
        <v>11.1875377261964</v>
      </c>
    </row>
    <row r="228" spans="1:47" ht="12.95" customHeight="1" x14ac:dyDescent="0.2">
      <c r="A228" s="4" t="s">
        <v>1158</v>
      </c>
      <c r="B228" s="10"/>
      <c r="C228" s="5">
        <v>40232.22</v>
      </c>
      <c r="D228" s="5">
        <v>3.0000000000000001E-3</v>
      </c>
      <c r="E228" s="48">
        <f>+(C228-C$7)/C$8</f>
        <v>-1815.999911623147</v>
      </c>
      <c r="F228" s="48">
        <f>ROUND(2*E228,0)/2</f>
        <v>-1816</v>
      </c>
      <c r="G228" s="48">
        <f>+C228-(C$7+F228*C$8)</f>
        <v>1.2080000306013972E-4</v>
      </c>
      <c r="I228" s="48">
        <f>G228</f>
        <v>1.2080000306013972E-4</v>
      </c>
      <c r="Q228" s="100">
        <f>+C228-15018.5</f>
        <v>25213.72</v>
      </c>
      <c r="S228" s="53">
        <f>S$14</f>
        <v>0.1</v>
      </c>
      <c r="Z228" s="48">
        <f>F228</f>
        <v>-1816</v>
      </c>
      <c r="AA228" s="54">
        <f>AB$3+AB$4*Z228+AB$5*Z228^2+AH228</f>
        <v>-4.4981189589507311E-3</v>
      </c>
      <c r="AB228" s="54">
        <f>IF(S228&lt;&gt;0,G228-AH228, -9999)</f>
        <v>-7.0084758616423435E-3</v>
      </c>
      <c r="AC228" s="54">
        <f>+G228-P228</f>
        <v>1.2080000306013972E-4</v>
      </c>
      <c r="AD228" s="54">
        <f>IF(S228&lt;&gt;0,G228-AA228, -9999)</f>
        <v>4.6189189620108708E-3</v>
      </c>
      <c r="AE228" s="54">
        <f>+(G228-AA228)^2*S228</f>
        <v>2.1334412377623582E-6</v>
      </c>
      <c r="AF228" s="48">
        <f>IF(S228&lt;&gt;0,G228-P228, -9999)</f>
        <v>1.2080000306013972E-4</v>
      </c>
      <c r="AG228" s="3"/>
      <c r="AH228" s="48">
        <f>$AB$6*($AB$11/AI228*AJ228+$AB$12)</f>
        <v>7.1292758647024832E-3</v>
      </c>
      <c r="AI228" s="48">
        <f>1+$AB$7*COS(AL228)</f>
        <v>0.84975525103004235</v>
      </c>
      <c r="AJ228" s="48">
        <f>SIN(AL228+RADIANS($AB$9))</f>
        <v>0.65366157138081593</v>
      </c>
      <c r="AK228" s="48">
        <f>$AB$7*SIN(AL228)</f>
        <v>-0.30020516380411133</v>
      </c>
      <c r="AL228" s="48">
        <f>2*ATAN(AM228)</f>
        <v>-2.0348227171176139</v>
      </c>
      <c r="AM228" s="48">
        <f>SQRT((1+$AB$7)/(1-$AB$7))*TAN(AN228/2)</f>
        <v>-1.6187194206506921</v>
      </c>
      <c r="AN228" s="54">
        <f>$AU228+$AB$7*SIN(AO228)</f>
        <v>10.863566055898273</v>
      </c>
      <c r="AO228" s="54">
        <f>$AU228+$AB$7*SIN(AP228)</f>
        <v>10.86356605523517</v>
      </c>
      <c r="AP228" s="54">
        <f>$AU228+$AB$7*SIN(AQ228)</f>
        <v>10.863566070241909</v>
      </c>
      <c r="AQ228" s="54">
        <f>$AU228+$AB$7*SIN(AR228)</f>
        <v>10.863565730623352</v>
      </c>
      <c r="AR228" s="54">
        <f>$AU228+$AB$7*SIN(AS228)</f>
        <v>10.863573416767615</v>
      </c>
      <c r="AS228" s="54">
        <f>$AU228+$AB$7*SIN(AT228)</f>
        <v>10.863399575050773</v>
      </c>
      <c r="AT228" s="54">
        <f>$AU228+$AB$7*SIN(AU228)</f>
        <v>10.867388735229998</v>
      </c>
      <c r="AU228" s="54">
        <f>RADIANS($AB$9)+$AB$18*(F228-AB$15)</f>
        <v>11.196348470024667</v>
      </c>
    </row>
    <row r="229" spans="1:47" ht="12.95" customHeight="1" x14ac:dyDescent="0.2">
      <c r="A229" s="5" t="s">
        <v>1154</v>
      </c>
      <c r="B229" s="10" t="s">
        <v>1142</v>
      </c>
      <c r="C229" s="5">
        <v>40233.588000000003</v>
      </c>
      <c r="D229" s="5"/>
      <c r="E229" s="48">
        <f>+(C229-C$7)/C$8</f>
        <v>-1814.9990876992397</v>
      </c>
      <c r="F229" s="48">
        <f>ROUND(2*E229,0)/2</f>
        <v>-1815</v>
      </c>
      <c r="G229" s="48">
        <f>+C229-(C$7+F229*C$8)</f>
        <v>1.2470000074245036E-3</v>
      </c>
      <c r="I229" s="48">
        <f>G229</f>
        <v>1.2470000074245036E-3</v>
      </c>
      <c r="Q229" s="100">
        <f>+C229-15018.5</f>
        <v>25215.088000000003</v>
      </c>
      <c r="S229" s="53">
        <f>S$14</f>
        <v>0.1</v>
      </c>
      <c r="Z229" s="48">
        <f>F229</f>
        <v>-1815</v>
      </c>
      <c r="AA229" s="54">
        <f>AB$3+AB$4*Z229+AB$5*Z229^2+AH229</f>
        <v>-4.4924496871388509E-3</v>
      </c>
      <c r="AB229" s="54">
        <f>IF(S229&lt;&gt;0,G229-AH229, -9999)</f>
        <v>-5.8847228307716696E-3</v>
      </c>
      <c r="AC229" s="54">
        <f>+G229-P229</f>
        <v>1.2470000074245036E-3</v>
      </c>
      <c r="AD229" s="54">
        <f>IF(S229&lt;&gt;0,G229-AA229, -9999)</f>
        <v>5.7394496945633545E-3</v>
      </c>
      <c r="AE229" s="54">
        <f>+(G229-AA229)^2*S229</f>
        <v>3.2941282796423387E-6</v>
      </c>
      <c r="AF229" s="48">
        <f>IF(S229&lt;&gt;0,G229-P229, -9999)</f>
        <v>1.2470000074245036E-3</v>
      </c>
      <c r="AG229" s="3"/>
      <c r="AH229" s="48">
        <f>$AB$6*($AB$11/AI229*AJ229+$AB$12)</f>
        <v>7.1317228381961731E-3</v>
      </c>
      <c r="AI229" s="48">
        <f>1+$AB$7*COS(AL229)</f>
        <v>0.8499076394606172</v>
      </c>
      <c r="AJ229" s="48">
        <f>SIN(AL229+RADIANS($AB$9))</f>
        <v>0.6540455942923965</v>
      </c>
      <c r="AK229" s="48">
        <f>$AB$7*SIN(AL229)</f>
        <v>-0.30028138183279834</v>
      </c>
      <c r="AL229" s="48">
        <f>2*ATAN(AM229)</f>
        <v>-2.0343151672702087</v>
      </c>
      <c r="AM229" s="48">
        <f>SQRT((1+$AB$7)/(1-$AB$7))*TAN(AN229/2)</f>
        <v>-1.6178010685632895</v>
      </c>
      <c r="AN229" s="54">
        <f>$AU229+$AB$7*SIN(AO229)</f>
        <v>10.864128632900304</v>
      </c>
      <c r="AO229" s="54">
        <f>$AU229+$AB$7*SIN(AP229)</f>
        <v>10.864128632240547</v>
      </c>
      <c r="AP229" s="54">
        <f>$AU229+$AB$7*SIN(AQ229)</f>
        <v>10.864128647235113</v>
      </c>
      <c r="AQ229" s="54">
        <f>$AU229+$AB$7*SIN(AR229)</f>
        <v>10.864128306448096</v>
      </c>
      <c r="AR229" s="54">
        <f>$AU229+$AB$7*SIN(AS229)</f>
        <v>10.864136051856873</v>
      </c>
      <c r="AS229" s="54">
        <f>$AU229+$AB$7*SIN(AT229)</f>
        <v>10.863960126072067</v>
      </c>
      <c r="AT229" s="54">
        <f>$AU229+$AB$7*SIN(AU229)</f>
        <v>10.868015499374858</v>
      </c>
      <c r="AU229" s="54">
        <f>RADIANS($AB$9)+$AB$18*(F229-AB$15)</f>
        <v>11.196935852946551</v>
      </c>
    </row>
    <row r="230" spans="1:47" ht="12.95" customHeight="1" x14ac:dyDescent="0.2">
      <c r="A230" s="5" t="s">
        <v>1154</v>
      </c>
      <c r="B230" s="10" t="s">
        <v>1142</v>
      </c>
      <c r="C230" s="5">
        <v>40274.591999999997</v>
      </c>
      <c r="D230" s="5"/>
      <c r="E230" s="48">
        <f>+(C230-C$7)/C$8</f>
        <v>-1785.0007074537527</v>
      </c>
      <c r="F230" s="48">
        <f>ROUND(2*E230,0)/2</f>
        <v>-1785</v>
      </c>
      <c r="G230" s="48">
        <f>+C230-(C$7+F230*C$8)</f>
        <v>-9.6699999994598329E-4</v>
      </c>
      <c r="I230" s="48">
        <f>G230</f>
        <v>-9.6699999994598329E-4</v>
      </c>
      <c r="Q230" s="100">
        <f>+C230-15018.5</f>
        <v>25256.091999999997</v>
      </c>
      <c r="S230" s="53">
        <f>S$14</f>
        <v>0.1</v>
      </c>
      <c r="Z230" s="48">
        <f>F230</f>
        <v>-1785</v>
      </c>
      <c r="AA230" s="54">
        <f>AB$3+AB$4*Z230+AB$5*Z230^2+AH230</f>
        <v>-4.3226543160065885E-3</v>
      </c>
      <c r="AB230" s="54">
        <f>IF(S230&lt;&gt;0,G230-AH230, -9999)</f>
        <v>-8.1712785132994348E-3</v>
      </c>
      <c r="AC230" s="54">
        <f>+G230-P230</f>
        <v>-9.6699999994598329E-4</v>
      </c>
      <c r="AD230" s="54">
        <f>IF(S230&lt;&gt;0,G230-AA230, -9999)</f>
        <v>3.3556543160606052E-3</v>
      </c>
      <c r="AE230" s="54">
        <f>+(G230-AA230)^2*S230</f>
        <v>1.1260415888896169E-6</v>
      </c>
      <c r="AF230" s="48">
        <f>IF(S230&lt;&gt;0,G230-P230, -9999)</f>
        <v>-9.6699999994598329E-4</v>
      </c>
      <c r="AG230" s="3"/>
      <c r="AH230" s="48">
        <f>$AB$6*($AB$11/AI230*AJ230+$AB$12)</f>
        <v>7.2042785133534524E-3</v>
      </c>
      <c r="AI230" s="48">
        <f>1+$AB$7*COS(AL230)</f>
        <v>0.85452290922442919</v>
      </c>
      <c r="AJ230" s="48">
        <f>SIN(AL230+RADIANS($AB$9))</f>
        <v>0.66555117830592581</v>
      </c>
      <c r="AK230" s="48">
        <f>$AB$7*SIN(AL230)</f>
        <v>-0.30254427944876966</v>
      </c>
      <c r="AL230" s="48">
        <f>2*ATAN(AM230)</f>
        <v>-2.019003345334534</v>
      </c>
      <c r="AM230" s="48">
        <f>SQRT((1+$AB$7)/(1-$AB$7))*TAN(AN230/2)</f>
        <v>-1.5904457737943423</v>
      </c>
      <c r="AN230" s="54">
        <f>$AU230+$AB$7*SIN(AO230)</f>
        <v>10.881053144925319</v>
      </c>
      <c r="AO230" s="54">
        <f>$AU230+$AB$7*SIN(AP230)</f>
        <v>10.881053144435713</v>
      </c>
      <c r="AP230" s="54">
        <f>$AU230+$AB$7*SIN(AQ230)</f>
        <v>10.881053157198776</v>
      </c>
      <c r="AQ230" s="54">
        <f>$AU230+$AB$7*SIN(AR230)</f>
        <v>10.881052824491025</v>
      </c>
      <c r="AR230" s="54">
        <f>$AU230+$AB$7*SIN(AS230)</f>
        <v>10.881061497837054</v>
      </c>
      <c r="AS230" s="54">
        <f>$AU230+$AB$7*SIN(AT230)</f>
        <v>10.880835606000177</v>
      </c>
      <c r="AT230" s="54">
        <f>$AU230+$AB$7*SIN(AU230)</f>
        <v>10.886871131144783</v>
      </c>
      <c r="AU230" s="54">
        <f>RADIANS($AB$9)+$AB$18*(F230-AB$15)</f>
        <v>11.214557340603086</v>
      </c>
    </row>
    <row r="231" spans="1:47" ht="12.95" customHeight="1" x14ac:dyDescent="0.2">
      <c r="A231" s="102" t="s">
        <v>1134</v>
      </c>
      <c r="B231" s="102" t="s">
        <v>1122</v>
      </c>
      <c r="C231" s="103">
        <v>40278.6927</v>
      </c>
      <c r="D231" s="104">
        <v>1.2999999999999999E-3</v>
      </c>
      <c r="E231" s="105">
        <f>+(C231-C$7)/C$8</f>
        <v>-1782.0006499502711</v>
      </c>
      <c r="F231" s="48">
        <f>ROUND(2*E231,0)/2</f>
        <v>-1782</v>
      </c>
      <c r="G231" s="48">
        <f>+C231-(C$7+F231*C$8)</f>
        <v>-8.8839999807532877E-4</v>
      </c>
      <c r="K231" s="48">
        <f>G231</f>
        <v>-8.8839999807532877E-4</v>
      </c>
      <c r="O231" s="48">
        <f ca="1">+C$11+C$12*F231</f>
        <v>-6.3657405258546282E-2</v>
      </c>
      <c r="Q231" s="100">
        <f>+C231-15018.5</f>
        <v>25260.1927</v>
      </c>
      <c r="S231" s="53">
        <f>S$16</f>
        <v>1</v>
      </c>
      <c r="Z231" s="48">
        <f>F231</f>
        <v>-1782</v>
      </c>
      <c r="AA231" s="54">
        <f>AB$3+AB$4*Z231+AB$5*Z231^2+AH231</f>
        <v>-4.3057058571906032E-3</v>
      </c>
      <c r="AB231" s="54">
        <f>IF(S231&lt;&gt;0,G231-AH231, -9999)</f>
        <v>-8.099842243769308E-3</v>
      </c>
      <c r="AC231" s="54">
        <f>+G231-P231</f>
        <v>-8.8839999807532877E-4</v>
      </c>
      <c r="AD231" s="54">
        <f>IF(S231&lt;&gt;0,G231-AA231, -9999)</f>
        <v>3.4173058591152744E-3</v>
      </c>
      <c r="AE231" s="54">
        <f>+(G231-AA231)^2*S231</f>
        <v>1.1677979334743584E-5</v>
      </c>
      <c r="AF231" s="48">
        <f>IF(S231&lt;&gt;0,G231-P231, -9999)</f>
        <v>-8.8839999807532877E-4</v>
      </c>
      <c r="AG231" s="3"/>
      <c r="AH231" s="48">
        <f>$AB$6*($AB$11/AI231*AJ231+$AB$12)</f>
        <v>7.2114422456939792E-3</v>
      </c>
      <c r="AI231" s="48">
        <f>1+$AB$7*COS(AL231)</f>
        <v>0.85498910486679247</v>
      </c>
      <c r="AJ231" s="48">
        <f>SIN(AL231+RADIANS($AB$9))</f>
        <v>0.66670002985054366</v>
      </c>
      <c r="AK231" s="48">
        <f>$AB$7*SIN(AL231)</f>
        <v>-0.30276800567491408</v>
      </c>
      <c r="AL231" s="48">
        <f>2*ATAN(AM231)</f>
        <v>-2.0174629981066872</v>
      </c>
      <c r="AM231" s="48">
        <f>SQRT((1+$AB$7)/(1-$AB$7))*TAN(AN231/2)</f>
        <v>-1.5877307574854393</v>
      </c>
      <c r="AN231" s="54">
        <f>$AU231+$AB$7*SIN(AO231)</f>
        <v>10.882750655786815</v>
      </c>
      <c r="AO231" s="54">
        <f>$AU231+$AB$7*SIN(AP231)</f>
        <v>10.882750655317999</v>
      </c>
      <c r="AP231" s="54">
        <f>$AU231+$AB$7*SIN(AQ231)</f>
        <v>10.882750667722192</v>
      </c>
      <c r="AQ231" s="54">
        <f>$AU231+$AB$7*SIN(AR231)</f>
        <v>10.882750339525552</v>
      </c>
      <c r="AR231" s="54">
        <f>$AU231+$AB$7*SIN(AS231)</f>
        <v>10.88275902344505</v>
      </c>
      <c r="AS231" s="54">
        <f>$AU231+$AB$7*SIN(AT231)</f>
        <v>10.88252947499808</v>
      </c>
      <c r="AT231" s="54">
        <f>$AU231+$AB$7*SIN(AU231)</f>
        <v>10.888762297138578</v>
      </c>
      <c r="AU231" s="54">
        <f>RADIANS($AB$9)+$AB$18*(F231-AB$15)</f>
        <v>11.21631948936874</v>
      </c>
    </row>
    <row r="232" spans="1:47" ht="12.95" customHeight="1" x14ac:dyDescent="0.2">
      <c r="A232" s="5" t="s">
        <v>1154</v>
      </c>
      <c r="B232" s="10" t="s">
        <v>1142</v>
      </c>
      <c r="C232" s="5">
        <v>40278.692999999999</v>
      </c>
      <c r="D232" s="5"/>
      <c r="E232" s="48">
        <f>+(C232-C$7)/C$8</f>
        <v>-1782.0004304713405</v>
      </c>
      <c r="F232" s="48">
        <f>ROUND(2*E232,0)/2</f>
        <v>-1782</v>
      </c>
      <c r="G232" s="48">
        <f>+C232-(C$7+F232*C$8)</f>
        <v>-5.883999983780086E-4</v>
      </c>
      <c r="I232" s="48">
        <f>G232</f>
        <v>-5.883999983780086E-4</v>
      </c>
      <c r="Q232" s="100">
        <f>+C232-15018.5</f>
        <v>25260.192999999999</v>
      </c>
      <c r="S232" s="53">
        <f>S$14</f>
        <v>0.1</v>
      </c>
      <c r="Z232" s="48">
        <f>F232</f>
        <v>-1782</v>
      </c>
      <c r="AA232" s="54">
        <f>AB$3+AB$4*Z232+AB$5*Z232^2+AH232</f>
        <v>-4.3057058571906032E-3</v>
      </c>
      <c r="AB232" s="54">
        <f>IF(S232&lt;&gt;0,G232-AH232, -9999)</f>
        <v>-7.7998422440719879E-3</v>
      </c>
      <c r="AC232" s="54">
        <f>+G232-P232</f>
        <v>-5.883999983780086E-4</v>
      </c>
      <c r="AD232" s="54">
        <f>IF(S232&lt;&gt;0,G232-AA232, -9999)</f>
        <v>3.7173058588125946E-3</v>
      </c>
      <c r="AE232" s="54">
        <f>+(G232-AA232)^2*S232</f>
        <v>1.3818362847962442E-6</v>
      </c>
      <c r="AF232" s="48">
        <f>IF(S232&lt;&gt;0,G232-P232, -9999)</f>
        <v>-5.883999983780086E-4</v>
      </c>
      <c r="AG232" s="3"/>
      <c r="AH232" s="48">
        <f>$AB$6*($AB$11/AI232*AJ232+$AB$12)</f>
        <v>7.2114422456939792E-3</v>
      </c>
      <c r="AI232" s="48">
        <f>1+$AB$7*COS(AL232)</f>
        <v>0.85498910486679247</v>
      </c>
      <c r="AJ232" s="48">
        <f>SIN(AL232+RADIANS($AB$9))</f>
        <v>0.66670002985054366</v>
      </c>
      <c r="AK232" s="48">
        <f>$AB$7*SIN(AL232)</f>
        <v>-0.30276800567491408</v>
      </c>
      <c r="AL232" s="48">
        <f>2*ATAN(AM232)</f>
        <v>-2.0174629981066872</v>
      </c>
      <c r="AM232" s="48">
        <f>SQRT((1+$AB$7)/(1-$AB$7))*TAN(AN232/2)</f>
        <v>-1.5877307574854393</v>
      </c>
      <c r="AN232" s="54">
        <f>$AU232+$AB$7*SIN(AO232)</f>
        <v>10.882750655786815</v>
      </c>
      <c r="AO232" s="54">
        <f>$AU232+$AB$7*SIN(AP232)</f>
        <v>10.882750655317999</v>
      </c>
      <c r="AP232" s="54">
        <f>$AU232+$AB$7*SIN(AQ232)</f>
        <v>10.882750667722192</v>
      </c>
      <c r="AQ232" s="54">
        <f>$AU232+$AB$7*SIN(AR232)</f>
        <v>10.882750339525552</v>
      </c>
      <c r="AR232" s="54">
        <f>$AU232+$AB$7*SIN(AS232)</f>
        <v>10.88275902344505</v>
      </c>
      <c r="AS232" s="54">
        <f>$AU232+$AB$7*SIN(AT232)</f>
        <v>10.88252947499808</v>
      </c>
      <c r="AT232" s="54">
        <f>$AU232+$AB$7*SIN(AU232)</f>
        <v>10.888762297138578</v>
      </c>
      <c r="AU232" s="54">
        <f>RADIANS($AB$9)+$AB$18*(F232-AB$15)</f>
        <v>11.21631948936874</v>
      </c>
    </row>
    <row r="233" spans="1:47" ht="12.95" customHeight="1" x14ac:dyDescent="0.2">
      <c r="A233" s="5" t="s">
        <v>1154</v>
      </c>
      <c r="B233" s="10" t="s">
        <v>1142</v>
      </c>
      <c r="C233" s="5">
        <v>40289.627999999997</v>
      </c>
      <c r="D233" s="5"/>
      <c r="E233" s="48">
        <f>+(C233-C$7)/C$8</f>
        <v>-1774.0004234480164</v>
      </c>
      <c r="F233" s="48">
        <f>ROUND(2*E233,0)/2</f>
        <v>-1774</v>
      </c>
      <c r="G233" s="48">
        <f>+C233-(C$7+F233*C$8)</f>
        <v>-5.7879999803844839E-4</v>
      </c>
      <c r="I233" s="48">
        <f>G233</f>
        <v>-5.7879999803844839E-4</v>
      </c>
      <c r="Q233" s="100">
        <f>+C233-15018.5</f>
        <v>25271.127999999997</v>
      </c>
      <c r="S233" s="53">
        <f>S$14</f>
        <v>0.1</v>
      </c>
      <c r="Z233" s="48">
        <f>F233</f>
        <v>-1774</v>
      </c>
      <c r="AA233" s="54">
        <f>AB$3+AB$4*Z233+AB$5*Z233^2+AH233</f>
        <v>-4.2605386455289206E-3</v>
      </c>
      <c r="AB233" s="54">
        <f>IF(S233&lt;&gt;0,G233-AH233, -9999)</f>
        <v>-7.8092628453458055E-3</v>
      </c>
      <c r="AC233" s="54">
        <f>+G233-P233</f>
        <v>-5.7879999803844839E-4</v>
      </c>
      <c r="AD233" s="54">
        <f>IF(S233&lt;&gt;0,G233-AA233, -9999)</f>
        <v>3.6817386474904722E-3</v>
      </c>
      <c r="AE233" s="54">
        <f>+(G233-AA233)^2*S233</f>
        <v>1.3555199468424972E-6</v>
      </c>
      <c r="AF233" s="48">
        <f>IF(S233&lt;&gt;0,G233-P233, -9999)</f>
        <v>-5.7879999803844839E-4</v>
      </c>
      <c r="AG233" s="3"/>
      <c r="AH233" s="48">
        <f>$AB$6*($AB$11/AI233*AJ233+$AB$12)</f>
        <v>7.2304628473073571E-3</v>
      </c>
      <c r="AI233" s="48">
        <f>1+$AB$7*COS(AL233)</f>
        <v>0.85623647057083996</v>
      </c>
      <c r="AJ233" s="48">
        <f>SIN(AL233+RADIANS($AB$9))</f>
        <v>0.66976200833507293</v>
      </c>
      <c r="AK233" s="48">
        <f>$AB$7*SIN(AL233)</f>
        <v>-0.30336227941814048</v>
      </c>
      <c r="AL233" s="48">
        <f>2*ATAN(AM233)</f>
        <v>-2.0133471702925831</v>
      </c>
      <c r="AM233" s="48">
        <f>SQRT((1+$AB$7)/(1-$AB$7))*TAN(AN233/2)</f>
        <v>-1.5805086585193566</v>
      </c>
      <c r="AN233" s="54">
        <f>$AU233+$AB$7*SIN(AO233)</f>
        <v>10.887281886527976</v>
      </c>
      <c r="AO233" s="54">
        <f>$AU233+$AB$7*SIN(AP233)</f>
        <v>10.887281886114916</v>
      </c>
      <c r="AP233" s="54">
        <f>$AU233+$AB$7*SIN(AQ233)</f>
        <v>10.887281897499268</v>
      </c>
      <c r="AQ233" s="54">
        <f>$AU233+$AB$7*SIN(AR233)</f>
        <v>10.88728158373501</v>
      </c>
      <c r="AR233" s="54">
        <f>$AU233+$AB$7*SIN(AS233)</f>
        <v>10.88729023172691</v>
      </c>
      <c r="AS233" s="54">
        <f>$AU233+$AB$7*SIN(AT233)</f>
        <v>10.887052126460913</v>
      </c>
      <c r="AT233" s="54">
        <f>$AU233+$AB$7*SIN(AU233)</f>
        <v>10.893810377943614</v>
      </c>
      <c r="AU233" s="54">
        <f>RADIANS($AB$9)+$AB$18*(F233-AB$15)</f>
        <v>11.221018552743816</v>
      </c>
    </row>
    <row r="234" spans="1:47" ht="12.95" customHeight="1" x14ac:dyDescent="0.2">
      <c r="A234" s="5" t="s">
        <v>1154</v>
      </c>
      <c r="B234" s="10" t="s">
        <v>1142</v>
      </c>
      <c r="C234" s="5">
        <v>40293.732000000004</v>
      </c>
      <c r="D234" s="5"/>
      <c r="E234" s="48">
        <f>+(C234-C$7)/C$8</f>
        <v>-1770.9979516762942</v>
      </c>
      <c r="F234" s="48">
        <f>ROUND(2*E234,0)/2</f>
        <v>-1771</v>
      </c>
      <c r="G234" s="48">
        <f>+C234-(C$7+F234*C$8)</f>
        <v>2.7998000077786855E-3</v>
      </c>
      <c r="I234" s="48">
        <f>G234</f>
        <v>2.7998000077786855E-3</v>
      </c>
      <c r="Q234" s="100">
        <f>+C234-15018.5</f>
        <v>25275.232000000004</v>
      </c>
      <c r="S234" s="53">
        <f>S$14</f>
        <v>0.1</v>
      </c>
      <c r="Z234" s="48">
        <f>F234</f>
        <v>-1771</v>
      </c>
      <c r="AA234" s="54">
        <f>AB$3+AB$4*Z234+AB$5*Z234^2+AH234</f>
        <v>-4.2436118315128312E-3</v>
      </c>
      <c r="AB234" s="54">
        <f>IF(S234&lt;&gt;0,G234-AH234, -9999)</f>
        <v>-4.4377644224839951E-3</v>
      </c>
      <c r="AC234" s="54">
        <f>+G234-P234</f>
        <v>2.7998000077786855E-3</v>
      </c>
      <c r="AD234" s="54">
        <f>IF(S234&lt;&gt;0,G234-AA234, -9999)</f>
        <v>7.0434118392915168E-3</v>
      </c>
      <c r="AE234" s="54">
        <f>+(G234-AA234)^2*S234</f>
        <v>4.960965033787191E-6</v>
      </c>
      <c r="AF234" s="48">
        <f>IF(S234&lt;&gt;0,G234-P234, -9999)</f>
        <v>2.7998000077786855E-3</v>
      </c>
      <c r="AG234" s="3"/>
      <c r="AH234" s="48">
        <f>$AB$6*($AB$11/AI234*AJ234+$AB$12)</f>
        <v>7.2375644302626807E-3</v>
      </c>
      <c r="AI234" s="48">
        <f>1+$AB$7*COS(AL234)</f>
        <v>0.85670580271102681</v>
      </c>
      <c r="AJ234" s="48">
        <f>SIN(AL234+RADIANS($AB$9))</f>
        <v>0.67090962646687047</v>
      </c>
      <c r="AK234" s="48">
        <f>$AB$7*SIN(AL234)</f>
        <v>-0.3035842518824185</v>
      </c>
      <c r="AL234" s="48">
        <f>2*ATAN(AM234)</f>
        <v>-2.011800635227504</v>
      </c>
      <c r="AM234" s="48">
        <f>SQRT((1+$AB$7)/(1-$AB$7))*TAN(AN234/2)</f>
        <v>-1.5778070640300326</v>
      </c>
      <c r="AN234" s="54">
        <f>$AU234+$AB$7*SIN(AO234)</f>
        <v>10.888982803567107</v>
      </c>
      <c r="AO234" s="54">
        <f>$AU234+$AB$7*SIN(AP234)</f>
        <v>10.888982803174791</v>
      </c>
      <c r="AP234" s="54">
        <f>$AU234+$AB$7*SIN(AQ234)</f>
        <v>10.888982814159291</v>
      </c>
      <c r="AQ234" s="54">
        <f>$AU234+$AB$7*SIN(AR234)</f>
        <v>10.888982506603066</v>
      </c>
      <c r="AR234" s="54">
        <f>$AU234+$AB$7*SIN(AS234)</f>
        <v>10.888991118236477</v>
      </c>
      <c r="AS234" s="54">
        <f>$AU234+$AB$7*SIN(AT234)</f>
        <v>10.888750252273841</v>
      </c>
      <c r="AT234" s="54">
        <f>$AU234+$AB$7*SIN(AU234)</f>
        <v>10.895705271394579</v>
      </c>
      <c r="AU234" s="54">
        <f>RADIANS($AB$9)+$AB$18*(F234-AB$15)</f>
        <v>11.222780701509469</v>
      </c>
    </row>
    <row r="235" spans="1:47" ht="12.95" customHeight="1" x14ac:dyDescent="0.2">
      <c r="A235" s="102" t="s">
        <v>1134</v>
      </c>
      <c r="B235" s="102" t="s">
        <v>1122</v>
      </c>
      <c r="C235" s="103">
        <v>40293.732029999999</v>
      </c>
      <c r="D235" s="104">
        <v>8.8000000000000003E-4</v>
      </c>
      <c r="E235" s="4">
        <f>+(C235-C$7)/C$8</f>
        <v>-1770.9979297284044</v>
      </c>
      <c r="F235" s="48">
        <f>ROUND(2*E235,0)/2</f>
        <v>-1771</v>
      </c>
      <c r="G235" s="48">
        <f>+C235-(C$7+F235*C$8)</f>
        <v>2.829800003382843E-3</v>
      </c>
      <c r="K235" s="48">
        <f>G235</f>
        <v>2.829800003382843E-3</v>
      </c>
      <c r="O235" s="48">
        <f ca="1">+C$11+C$12*F235</f>
        <v>-6.3492854095038173E-2</v>
      </c>
      <c r="Q235" s="100">
        <f>+C235-15018.5</f>
        <v>25275.232029999999</v>
      </c>
      <c r="S235" s="53">
        <f>S$16</f>
        <v>1</v>
      </c>
      <c r="Z235" s="48">
        <f>F235</f>
        <v>-1771</v>
      </c>
      <c r="AA235" s="54">
        <f>AB$3+AB$4*Z235+AB$5*Z235^2+AH235</f>
        <v>-4.2436118315128312E-3</v>
      </c>
      <c r="AB235" s="54">
        <f>IF(S235&lt;&gt;0,G235-AH235, -9999)</f>
        <v>-4.4077644268798377E-3</v>
      </c>
      <c r="AC235" s="54">
        <f>+G235-P235</f>
        <v>2.829800003382843E-3</v>
      </c>
      <c r="AD235" s="54">
        <f>IF(S235&lt;&gt;0,G235-AA235, -9999)</f>
        <v>7.0734118348956742E-3</v>
      </c>
      <c r="AE235" s="54">
        <f>+(G235-AA235)^2*S235</f>
        <v>5.0033154986042189E-5</v>
      </c>
      <c r="AF235" s="48">
        <f>IF(S235&lt;&gt;0,G235-P235, -9999)</f>
        <v>2.829800003382843E-3</v>
      </c>
      <c r="AG235" s="3"/>
      <c r="AH235" s="48">
        <f>$AB$6*($AB$11/AI235*AJ235+$AB$12)</f>
        <v>7.2375644302626807E-3</v>
      </c>
      <c r="AI235" s="48">
        <f>1+$AB$7*COS(AL235)</f>
        <v>0.85670580271102681</v>
      </c>
      <c r="AJ235" s="48">
        <f>SIN(AL235+RADIANS($AB$9))</f>
        <v>0.67090962646687047</v>
      </c>
      <c r="AK235" s="48">
        <f>$AB$7*SIN(AL235)</f>
        <v>-0.3035842518824185</v>
      </c>
      <c r="AL235" s="48">
        <f>2*ATAN(AM235)</f>
        <v>-2.011800635227504</v>
      </c>
      <c r="AM235" s="48">
        <f>SQRT((1+$AB$7)/(1-$AB$7))*TAN(AN235/2)</f>
        <v>-1.5778070640300326</v>
      </c>
      <c r="AN235" s="54">
        <f>$AU235+$AB$7*SIN(AO235)</f>
        <v>10.888982803567107</v>
      </c>
      <c r="AO235" s="54">
        <f>$AU235+$AB$7*SIN(AP235)</f>
        <v>10.888982803174791</v>
      </c>
      <c r="AP235" s="54">
        <f>$AU235+$AB$7*SIN(AQ235)</f>
        <v>10.888982814159291</v>
      </c>
      <c r="AQ235" s="54">
        <f>$AU235+$AB$7*SIN(AR235)</f>
        <v>10.888982506603066</v>
      </c>
      <c r="AR235" s="54">
        <f>$AU235+$AB$7*SIN(AS235)</f>
        <v>10.888991118236477</v>
      </c>
      <c r="AS235" s="54">
        <f>$AU235+$AB$7*SIN(AT235)</f>
        <v>10.888750252273841</v>
      </c>
      <c r="AT235" s="54">
        <f>$AU235+$AB$7*SIN(AU235)</f>
        <v>10.895705271394579</v>
      </c>
      <c r="AU235" s="54">
        <f>RADIANS($AB$9)+$AB$18*(F235-AB$15)</f>
        <v>11.222780701509469</v>
      </c>
    </row>
    <row r="236" spans="1:47" ht="12.95" customHeight="1" x14ac:dyDescent="0.2">
      <c r="A236" s="4" t="s">
        <v>969</v>
      </c>
      <c r="B236" s="4"/>
      <c r="C236" s="5">
        <v>40318.337</v>
      </c>
      <c r="D236" s="5"/>
      <c r="E236" s="48">
        <f>+(C236-C$7)/C$8</f>
        <v>-1752.9970213782697</v>
      </c>
      <c r="F236" s="48">
        <f>ROUND(2*E236,0)/2</f>
        <v>-1753</v>
      </c>
      <c r="G236" s="48">
        <f>+C236-(C$7+F236*C$8)</f>
        <v>4.0714000060688704E-3</v>
      </c>
      <c r="I236" s="48">
        <f>G236</f>
        <v>4.0714000060688704E-3</v>
      </c>
      <c r="Q236" s="100">
        <f>+C236-15018.5</f>
        <v>25299.837</v>
      </c>
      <c r="S236" s="53">
        <f>S$14</f>
        <v>0.1</v>
      </c>
      <c r="Z236" s="48">
        <f>F236</f>
        <v>-1753</v>
      </c>
      <c r="AA236" s="54">
        <f>AB$3+AB$4*Z236+AB$5*Z236^2+AH236</f>
        <v>-4.1421789343291642E-3</v>
      </c>
      <c r="AB236" s="54">
        <f>IF(S236&lt;&gt;0,G236-AH236, -9999)</f>
        <v>-3.2084139542061067E-3</v>
      </c>
      <c r="AC236" s="54">
        <f>+G236-P236</f>
        <v>4.0714000060688704E-3</v>
      </c>
      <c r="AD236" s="54">
        <f>IF(S236&lt;&gt;0,G236-AA236, -9999)</f>
        <v>8.2135789403980346E-3</v>
      </c>
      <c r="AE236" s="54">
        <f>+(G236-AA236)^2*S236</f>
        <v>6.7462879010150113E-6</v>
      </c>
      <c r="AF236" s="48">
        <f>IF(S236&lt;&gt;0,G236-P236, -9999)</f>
        <v>4.0714000060688704E-3</v>
      </c>
      <c r="AG236" s="3"/>
      <c r="AH236" s="48">
        <f>$AB$6*($AB$11/AI236*AJ236+$AB$12)</f>
        <v>7.2798139602749772E-3</v>
      </c>
      <c r="AI236" s="48">
        <f>1+$AB$7*COS(AL236)</f>
        <v>0.8595398622651258</v>
      </c>
      <c r="AJ236" s="48">
        <f>SIN(AL236+RADIANS($AB$9))</f>
        <v>0.67778784795491764</v>
      </c>
      <c r="AK236" s="48">
        <f>$AB$7*SIN(AL236)</f>
        <v>-0.30490584559040362</v>
      </c>
      <c r="AL236" s="48">
        <f>2*ATAN(AM236)</f>
        <v>-2.0024856469525525</v>
      </c>
      <c r="AM236" s="48">
        <f>SQRT((1+$AB$7)/(1-$AB$7))*TAN(AN236/2)</f>
        <v>-1.561673298431639</v>
      </c>
      <c r="AN236" s="54">
        <f>$AU236+$AB$7*SIN(AO236)</f>
        <v>10.89920795705024</v>
      </c>
      <c r="AO236" s="54">
        <f>$AU236+$AB$7*SIN(AP236)</f>
        <v>10.899207956775294</v>
      </c>
      <c r="AP236" s="54">
        <f>$AU236+$AB$7*SIN(AQ236)</f>
        <v>10.899207965287493</v>
      </c>
      <c r="AQ236" s="54">
        <f>$AU236+$AB$7*SIN(AR236)</f>
        <v>10.899207701755786</v>
      </c>
      <c r="AR236" s="54">
        <f>$AU236+$AB$7*SIN(AS236)</f>
        <v>10.899215860844668</v>
      </c>
      <c r="AS236" s="54">
        <f>$AU236+$AB$7*SIN(AT236)</f>
        <v>10.898963569488847</v>
      </c>
      <c r="AT236" s="54">
        <f>$AU236+$AB$7*SIN(AU236)</f>
        <v>10.907095945556563</v>
      </c>
      <c r="AU236" s="54">
        <f>RADIANS($AB$9)+$AB$18*(F236-AB$15)</f>
        <v>11.23335359410339</v>
      </c>
    </row>
    <row r="237" spans="1:47" ht="12.95" customHeight="1" x14ac:dyDescent="0.2">
      <c r="A237" s="102" t="s">
        <v>1134</v>
      </c>
      <c r="B237" s="102" t="s">
        <v>1122</v>
      </c>
      <c r="C237" s="103">
        <v>40323.799559999999</v>
      </c>
      <c r="D237" s="104">
        <v>4.8999999999999998E-4</v>
      </c>
      <c r="E237" s="105">
        <f>+(C237-C$7)/C$8</f>
        <v>-1749.0006319529989</v>
      </c>
      <c r="F237" s="48">
        <f>ROUND(2*E237,0)/2</f>
        <v>-1749</v>
      </c>
      <c r="G237" s="48">
        <f>+C237-(C$7+F237*C$8)</f>
        <v>-8.6379999993368983E-4</v>
      </c>
      <c r="K237" s="48">
        <f>G237</f>
        <v>-8.6379999993368983E-4</v>
      </c>
      <c r="O237" s="48">
        <f ca="1">+C$11+C$12*F237</f>
        <v>-6.316375176802197E-2</v>
      </c>
      <c r="Q237" s="100">
        <f>+C237-15018.5</f>
        <v>25305.299559999999</v>
      </c>
      <c r="S237" s="53">
        <f>S$16</f>
        <v>1</v>
      </c>
      <c r="Z237" s="48">
        <f>F237</f>
        <v>-1749</v>
      </c>
      <c r="AA237" s="54">
        <f>AB$3+AB$4*Z237+AB$5*Z237^2+AH237</f>
        <v>-4.1196687409493201E-3</v>
      </c>
      <c r="AB237" s="54">
        <f>IF(S237&lt;&gt;0,G237-AH237, -9999)</f>
        <v>-8.1529182881033523E-3</v>
      </c>
      <c r="AC237" s="54">
        <f>+G237-P237</f>
        <v>-8.6379999993368983E-4</v>
      </c>
      <c r="AD237" s="54">
        <f>IF(S237&lt;&gt;0,G237-AA237, -9999)</f>
        <v>3.2558687410156302E-3</v>
      </c>
      <c r="AE237" s="54">
        <f>+(G237-AA237)^2*S237</f>
        <v>1.0600681258722705E-5</v>
      </c>
      <c r="AF237" s="48">
        <f>IF(S237&lt;&gt;0,G237-P237, -9999)</f>
        <v>-8.6379999993368983E-4</v>
      </c>
      <c r="AG237" s="3"/>
      <c r="AH237" s="48">
        <f>$AB$6*($AB$11/AI237*AJ237+$AB$12)</f>
        <v>7.2891182881696633E-3</v>
      </c>
      <c r="AI237" s="48">
        <f>1+$AB$7*COS(AL237)</f>
        <v>0.86017387593340822</v>
      </c>
      <c r="AJ237" s="48">
        <f>SIN(AL237+RADIANS($AB$9))</f>
        <v>0.679314528795257</v>
      </c>
      <c r="AK237" s="48">
        <f>$AB$7*SIN(AL237)</f>
        <v>-0.30519711662499854</v>
      </c>
      <c r="AL237" s="48">
        <f>2*ATAN(AM237)</f>
        <v>-2.0004072651733438</v>
      </c>
      <c r="AM237" s="48">
        <f>SQRT((1+$AB$7)/(1-$AB$7))*TAN(AN237/2)</f>
        <v>-1.5581054932123193</v>
      </c>
      <c r="AN237" s="54">
        <f>$AU237+$AB$7*SIN(AO237)</f>
        <v>10.901484811523165</v>
      </c>
      <c r="AO237" s="54">
        <f>$AU237+$AB$7*SIN(AP237)</f>
        <v>10.901484811271885</v>
      </c>
      <c r="AP237" s="54">
        <f>$AU237+$AB$7*SIN(AQ237)</f>
        <v>10.901484819239041</v>
      </c>
      <c r="AQ237" s="54">
        <f>$AU237+$AB$7*SIN(AR237)</f>
        <v>10.901484566630957</v>
      </c>
      <c r="AR237" s="54">
        <f>$AU237+$AB$7*SIN(AS237)</f>
        <v>10.901492576197668</v>
      </c>
      <c r="AS237" s="54">
        <f>$AU237+$AB$7*SIN(AT237)</f>
        <v>10.901238943083898</v>
      </c>
      <c r="AT237" s="54">
        <f>$AU237+$AB$7*SIN(AU237)</f>
        <v>10.909632162593203</v>
      </c>
      <c r="AU237" s="54">
        <f>RADIANS($AB$9)+$AB$18*(F237-AB$15)</f>
        <v>11.235703125790929</v>
      </c>
    </row>
    <row r="238" spans="1:47" ht="12.95" customHeight="1" x14ac:dyDescent="0.2">
      <c r="A238" s="5" t="s">
        <v>1154</v>
      </c>
      <c r="B238" s="10" t="s">
        <v>1142</v>
      </c>
      <c r="C238" s="5">
        <v>40323.800000000003</v>
      </c>
      <c r="D238" s="5"/>
      <c r="E238" s="48">
        <f>+(C238-C$7)/C$8</f>
        <v>-1749.0003100505646</v>
      </c>
      <c r="F238" s="48">
        <f>ROUND(2*E238,0)/2</f>
        <v>-1749</v>
      </c>
      <c r="G238" s="48">
        <f>+C238-(C$7+F238*C$8)</f>
        <v>-4.2379999649710953E-4</v>
      </c>
      <c r="I238" s="48">
        <f>G238</f>
        <v>-4.2379999649710953E-4</v>
      </c>
      <c r="Q238" s="100">
        <f>+C238-15018.5</f>
        <v>25305.300000000003</v>
      </c>
      <c r="S238" s="53">
        <f>S$14</f>
        <v>0.1</v>
      </c>
      <c r="Z238" s="48">
        <f>F238</f>
        <v>-1749</v>
      </c>
      <c r="AA238" s="54">
        <f>AB$3+AB$4*Z238+AB$5*Z238^2+AH238</f>
        <v>-4.1196687409493201E-3</v>
      </c>
      <c r="AB238" s="54">
        <f>IF(S238&lt;&gt;0,G238-AH238, -9999)</f>
        <v>-7.7129182846667728E-3</v>
      </c>
      <c r="AC238" s="54">
        <f>+G238-P238</f>
        <v>-4.2379999649710953E-4</v>
      </c>
      <c r="AD238" s="54">
        <f>IF(S238&lt;&gt;0,G238-AA238, -9999)</f>
        <v>3.6958687444522105E-3</v>
      </c>
      <c r="AE238" s="54">
        <f>+(G238-AA238)^2*S238</f>
        <v>1.3659445776218761E-6</v>
      </c>
      <c r="AF238" s="48">
        <f>IF(S238&lt;&gt;0,G238-P238, -9999)</f>
        <v>-4.2379999649710953E-4</v>
      </c>
      <c r="AG238" s="3"/>
      <c r="AH238" s="48">
        <f>$AB$6*($AB$11/AI238*AJ238+$AB$12)</f>
        <v>7.2891182881696633E-3</v>
      </c>
      <c r="AI238" s="48">
        <f>1+$AB$7*COS(AL238)</f>
        <v>0.86017387593340822</v>
      </c>
      <c r="AJ238" s="48">
        <f>SIN(AL238+RADIANS($AB$9))</f>
        <v>0.679314528795257</v>
      </c>
      <c r="AK238" s="48">
        <f>$AB$7*SIN(AL238)</f>
        <v>-0.30519711662499854</v>
      </c>
      <c r="AL238" s="48">
        <f>2*ATAN(AM238)</f>
        <v>-2.0004072651733438</v>
      </c>
      <c r="AM238" s="48">
        <f>SQRT((1+$AB$7)/(1-$AB$7))*TAN(AN238/2)</f>
        <v>-1.5581054932123193</v>
      </c>
      <c r="AN238" s="54">
        <f>$AU238+$AB$7*SIN(AO238)</f>
        <v>10.901484811523165</v>
      </c>
      <c r="AO238" s="54">
        <f>$AU238+$AB$7*SIN(AP238)</f>
        <v>10.901484811271885</v>
      </c>
      <c r="AP238" s="54">
        <f>$AU238+$AB$7*SIN(AQ238)</f>
        <v>10.901484819239041</v>
      </c>
      <c r="AQ238" s="54">
        <f>$AU238+$AB$7*SIN(AR238)</f>
        <v>10.901484566630957</v>
      </c>
      <c r="AR238" s="54">
        <f>$AU238+$AB$7*SIN(AS238)</f>
        <v>10.901492576197668</v>
      </c>
      <c r="AS238" s="54">
        <f>$AU238+$AB$7*SIN(AT238)</f>
        <v>10.901238943083898</v>
      </c>
      <c r="AT238" s="54">
        <f>$AU238+$AB$7*SIN(AU238)</f>
        <v>10.909632162593203</v>
      </c>
      <c r="AU238" s="54">
        <f>RADIANS($AB$9)+$AB$18*(F238-AB$15)</f>
        <v>11.235703125790929</v>
      </c>
    </row>
    <row r="239" spans="1:47" ht="12.95" customHeight="1" x14ac:dyDescent="0.2">
      <c r="A239" s="4" t="s">
        <v>969</v>
      </c>
      <c r="B239" s="4"/>
      <c r="C239" s="5">
        <v>40363.440999999999</v>
      </c>
      <c r="D239" s="5"/>
      <c r="E239" s="48">
        <f>+(C239-C$7)/C$8</f>
        <v>-1719.9990957468037</v>
      </c>
      <c r="F239" s="48">
        <f>ROUND(2*E239,0)/2</f>
        <v>-1720</v>
      </c>
      <c r="G239" s="48">
        <f>+C239-(C$7+F239*C$8)</f>
        <v>1.2360000037006103E-3</v>
      </c>
      <c r="I239" s="48">
        <f>G239</f>
        <v>1.2360000037006103E-3</v>
      </c>
      <c r="Q239" s="100">
        <f>+C239-15018.5</f>
        <v>25344.940999999999</v>
      </c>
      <c r="S239" s="53">
        <f>S$14</f>
        <v>0.1</v>
      </c>
      <c r="Z239" s="48">
        <f>F239</f>
        <v>-1720</v>
      </c>
      <c r="AA239" s="54">
        <f>AB$3+AB$4*Z239+AB$5*Z239^2+AH239</f>
        <v>-3.9568156449269398E-3</v>
      </c>
      <c r="AB239" s="54">
        <f>IF(S239&lt;&gt;0,G239-AH239, -9999)</f>
        <v>-6.1196415392370694E-3</v>
      </c>
      <c r="AC239" s="54">
        <f>+G239-P239</f>
        <v>1.2360000037006103E-3</v>
      </c>
      <c r="AD239" s="54">
        <f>IF(S239&lt;&gt;0,G239-AA239, -9999)</f>
        <v>5.19281564862755E-3</v>
      </c>
      <c r="AE239" s="54">
        <f>+(G239-AA239)^2*S239</f>
        <v>2.6965334360631163E-6</v>
      </c>
      <c r="AF239" s="48">
        <f>IF(S239&lt;&gt;0,G239-P239, -9999)</f>
        <v>1.2360000037006103E-3</v>
      </c>
      <c r="AG239" s="3"/>
      <c r="AH239" s="48">
        <f>$AB$6*($AB$11/AI239*AJ239+$AB$12)</f>
        <v>7.3556415429376796E-3</v>
      </c>
      <c r="AI239" s="48">
        <f>1+$AB$7*COS(AL239)</f>
        <v>0.86481676482565417</v>
      </c>
      <c r="AJ239" s="48">
        <f>SIN(AL239+RADIANS($AB$9))</f>
        <v>0.69036166155980561</v>
      </c>
      <c r="AK239" s="48">
        <f>$AB$7*SIN(AL239)</f>
        <v>-0.30728182161575457</v>
      </c>
      <c r="AL239" s="48">
        <f>2*ATAN(AM239)</f>
        <v>-1.9852465807064323</v>
      </c>
      <c r="AM239" s="48">
        <f>SQRT((1+$AB$7)/(1-$AB$7))*TAN(AN239/2)</f>
        <v>-1.532425226320588</v>
      </c>
      <c r="AN239" s="54">
        <f>$AU239+$AB$7*SIN(AO239)</f>
        <v>10.91804253034716</v>
      </c>
      <c r="AO239" s="54">
        <f>$AU239+$AB$7*SIN(AP239)</f>
        <v>10.918042530232565</v>
      </c>
      <c r="AP239" s="54">
        <f>$AU239+$AB$7*SIN(AQ239)</f>
        <v>10.91804253463977</v>
      </c>
      <c r="AQ239" s="54">
        <f>$AU239+$AB$7*SIN(AR239)</f>
        <v>10.91804236514243</v>
      </c>
      <c r="AR239" s="54">
        <f>$AU239+$AB$7*SIN(AS239)</f>
        <v>10.91804888413211</v>
      </c>
      <c r="AS239" s="54">
        <f>$AU239+$AB$7*SIN(AT239)</f>
        <v>10.917798551929948</v>
      </c>
      <c r="AT239" s="54">
        <f>$AU239+$AB$7*SIN(AU239)</f>
        <v>10.92807350197163</v>
      </c>
      <c r="AU239" s="54">
        <f>RADIANS($AB$9)+$AB$18*(F239-AB$15)</f>
        <v>11.252737230525579</v>
      </c>
    </row>
    <row r="240" spans="1:47" ht="12.95" customHeight="1" x14ac:dyDescent="0.2">
      <c r="A240" s="5" t="s">
        <v>1154</v>
      </c>
      <c r="B240" s="10" t="s">
        <v>1142</v>
      </c>
      <c r="C240" s="5">
        <v>40412.650999999998</v>
      </c>
      <c r="D240" s="5"/>
      <c r="E240" s="48">
        <f>+(C240-C$7)/C$8</f>
        <v>-1683.9972351507492</v>
      </c>
      <c r="F240" s="48">
        <f>ROUND(2*E240,0)/2</f>
        <v>-1684</v>
      </c>
      <c r="G240" s="48">
        <f>+C240-(C$7+F240*C$8)</f>
        <v>3.77920000028098E-3</v>
      </c>
      <c r="I240" s="48">
        <f>G240</f>
        <v>3.77920000028098E-3</v>
      </c>
      <c r="Q240" s="100">
        <f>+C240-15018.5</f>
        <v>25394.150999999998</v>
      </c>
      <c r="S240" s="53">
        <f>S$14</f>
        <v>0.1</v>
      </c>
      <c r="Z240" s="48">
        <f>F240</f>
        <v>-1684</v>
      </c>
      <c r="AA240" s="54">
        <f>AB$3+AB$4*Z240+AB$5*Z240^2+AH240</f>
        <v>-3.7555479485024239E-3</v>
      </c>
      <c r="AB240" s="54">
        <f>IF(S240&lt;&gt;0,G240-AH240, -9999)</f>
        <v>-3.6566912955183321E-3</v>
      </c>
      <c r="AC240" s="54">
        <f>+G240-P240</f>
        <v>3.77920000028098E-3</v>
      </c>
      <c r="AD240" s="54">
        <f>IF(S240&lt;&gt;0,G240-AA240, -9999)</f>
        <v>7.5347479487834039E-3</v>
      </c>
      <c r="AE240" s="54">
        <f>+(G240-AA240)^2*S240</f>
        <v>5.6772426651695715E-6</v>
      </c>
      <c r="AF240" s="48">
        <f>IF(S240&lt;&gt;0,G240-P240, -9999)</f>
        <v>3.77920000028098E-3</v>
      </c>
      <c r="AG240" s="3"/>
      <c r="AH240" s="48">
        <f>$AB$6*($AB$11/AI240*AJ240+$AB$12)</f>
        <v>7.4358912957993122E-3</v>
      </c>
      <c r="AI240" s="48">
        <f>1+$AB$7*COS(AL240)</f>
        <v>0.8706947483726063</v>
      </c>
      <c r="AJ240" s="48">
        <f>SIN(AL240+RADIANS($AB$9))</f>
        <v>0.70401776950064721</v>
      </c>
      <c r="AK240" s="48">
        <f>$AB$7*SIN(AL240)</f>
        <v>-0.30980118926381689</v>
      </c>
      <c r="AL240" s="48">
        <f>2*ATAN(AM240)</f>
        <v>-1.9661962886855737</v>
      </c>
      <c r="AM240" s="48">
        <f>SQRT((1+$AB$7)/(1-$AB$7))*TAN(AN240/2)</f>
        <v>-1.5009898205742094</v>
      </c>
      <c r="AN240" s="54">
        <f>$AU240+$AB$7*SIN(AO240)</f>
        <v>10.938722212673259</v>
      </c>
      <c r="AO240" s="54">
        <f>$AU240+$AB$7*SIN(AP240)</f>
        <v>10.938722212644823</v>
      </c>
      <c r="AP240" s="54">
        <f>$AU240+$AB$7*SIN(AQ240)</f>
        <v>10.9387222141356</v>
      </c>
      <c r="AQ240" s="54">
        <f>$AU240+$AB$7*SIN(AR240)</f>
        <v>10.938722135982774</v>
      </c>
      <c r="AR240" s="54">
        <f>$AU240+$AB$7*SIN(AS240)</f>
        <v>10.938726233227792</v>
      </c>
      <c r="AS240" s="54">
        <f>$AU240+$AB$7*SIN(AT240)</f>
        <v>10.938511826954059</v>
      </c>
      <c r="AT240" s="54">
        <f>$AU240+$AB$7*SIN(AU240)</f>
        <v>10.951097205392326</v>
      </c>
      <c r="AU240" s="54">
        <f>RADIANS($AB$9)+$AB$18*(F240-AB$15)</f>
        <v>11.273883015713421</v>
      </c>
    </row>
    <row r="241" spans="1:48" ht="12.95" customHeight="1" x14ac:dyDescent="0.2">
      <c r="A241" s="4" t="s">
        <v>970</v>
      </c>
      <c r="B241" s="4"/>
      <c r="C241" s="5">
        <v>40415.381999999998</v>
      </c>
      <c r="D241" s="5"/>
      <c r="E241" s="48">
        <f>+(C241-C$7)/C$8</f>
        <v>-1681.9992452851159</v>
      </c>
      <c r="F241" s="48">
        <f>ROUND(2*E241,0)/2</f>
        <v>-1682</v>
      </c>
      <c r="G241" s="48">
        <f>+C241-(C$7+F241*C$8)</f>
        <v>1.0316000043530948E-3</v>
      </c>
      <c r="I241" s="48">
        <f>G241</f>
        <v>1.0316000043530948E-3</v>
      </c>
      <c r="Q241" s="100">
        <f>+C241-15018.5</f>
        <v>25396.881999999998</v>
      </c>
      <c r="S241" s="53">
        <f>S$14</f>
        <v>0.1</v>
      </c>
      <c r="Z241" s="48">
        <f>F241</f>
        <v>-1682</v>
      </c>
      <c r="AA241" s="54">
        <f>AB$3+AB$4*Z241+AB$5*Z241^2+AH241</f>
        <v>-3.7443970420876832E-3</v>
      </c>
      <c r="AB241" s="54">
        <f>IF(S241&lt;&gt;0,G241-AH241, -9999)</f>
        <v>-6.4086723371304432E-3</v>
      </c>
      <c r="AC241" s="54">
        <f>+G241-P241</f>
        <v>1.0316000043530948E-3</v>
      </c>
      <c r="AD241" s="54">
        <f>IF(S241&lt;&gt;0,G241-AA241, -9999)</f>
        <v>4.775997046440778E-3</v>
      </c>
      <c r="AE241" s="54">
        <f>+(G241-AA241)^2*S241</f>
        <v>2.2810147787611034E-6</v>
      </c>
      <c r="AF241" s="48">
        <f>IF(S241&lt;&gt;0,G241-P241, -9999)</f>
        <v>1.0316000043530948E-3</v>
      </c>
      <c r="AG241" s="3"/>
      <c r="AH241" s="48">
        <f>$AB$6*($AB$11/AI241*AJ241+$AB$12)</f>
        <v>7.440272341483538E-3</v>
      </c>
      <c r="AI241" s="48">
        <f>1+$AB$7*COS(AL241)</f>
        <v>0.8710250565082478</v>
      </c>
      <c r="AJ241" s="48">
        <f>SIN(AL241+RADIANS($AB$9))</f>
        <v>0.70477439321269186</v>
      </c>
      <c r="AK241" s="48">
        <f>$AB$7*SIN(AL241)</f>
        <v>-0.30993884706341379</v>
      </c>
      <c r="AL241" s="48">
        <f>2*ATAN(AM241)</f>
        <v>-1.9651303317197384</v>
      </c>
      <c r="AM241" s="48">
        <f>SQRT((1+$AB$7)/(1-$AB$7))*TAN(AN241/2)</f>
        <v>-1.4992574430531391</v>
      </c>
      <c r="AN241" s="54">
        <f>$AU241+$AB$7*SIN(AO241)</f>
        <v>10.939875207756941</v>
      </c>
      <c r="AO241" s="54">
        <f>$AU241+$AB$7*SIN(AP241)</f>
        <v>10.939875207731109</v>
      </c>
      <c r="AP241" s="54">
        <f>$AU241+$AB$7*SIN(AQ241)</f>
        <v>10.939875209113326</v>
      </c>
      <c r="AQ241" s="54">
        <f>$AU241+$AB$7*SIN(AR241)</f>
        <v>10.939875135153283</v>
      </c>
      <c r="AR241" s="54">
        <f>$AU241+$AB$7*SIN(AS241)</f>
        <v>10.939879092764343</v>
      </c>
      <c r="AS241" s="54">
        <f>$AU241+$AB$7*SIN(AT241)</f>
        <v>10.939667713696524</v>
      </c>
      <c r="AT241" s="54">
        <f>$AU241+$AB$7*SIN(AU241)</f>
        <v>10.952380539877975</v>
      </c>
      <c r="AU241" s="54">
        <f>RADIANS($AB$9)+$AB$18*(F241-AB$15)</f>
        <v>11.275057781557189</v>
      </c>
    </row>
    <row r="242" spans="1:48" ht="12.95" customHeight="1" x14ac:dyDescent="0.2">
      <c r="A242" s="4" t="s">
        <v>970</v>
      </c>
      <c r="B242" s="4"/>
      <c r="C242" s="5">
        <v>40419.483999999997</v>
      </c>
      <c r="D242" s="5"/>
      <c r="E242" s="48">
        <f>+(C242-C$7)/C$8</f>
        <v>-1678.9982367062705</v>
      </c>
      <c r="F242" s="48">
        <f>ROUND(2*E242,0)/2</f>
        <v>-1679</v>
      </c>
      <c r="G242" s="48">
        <f>+C242-(C$7+F242*C$8)</f>
        <v>2.4102000024868175E-3</v>
      </c>
      <c r="I242" s="48">
        <f>G242</f>
        <v>2.4102000024868175E-3</v>
      </c>
      <c r="Q242" s="100">
        <f>+C242-15018.5</f>
        <v>25400.983999999997</v>
      </c>
      <c r="S242" s="53">
        <f>S$14</f>
        <v>0.1</v>
      </c>
      <c r="Z242" s="48">
        <f>F242</f>
        <v>-1679</v>
      </c>
      <c r="AA242" s="54">
        <f>AB$3+AB$4*Z242+AB$5*Z242^2+AH242</f>
        <v>-3.7276769203954474E-3</v>
      </c>
      <c r="AB242" s="54">
        <f>IF(S242&lt;&gt;0,G242-AH242, -9999)</f>
        <v>-5.0366284640056174E-3</v>
      </c>
      <c r="AC242" s="54">
        <f>+G242-P242</f>
        <v>2.4102000024868175E-3</v>
      </c>
      <c r="AD242" s="54">
        <f>IF(S242&lt;&gt;0,G242-AA242, -9999)</f>
        <v>6.137876922882265E-3</v>
      </c>
      <c r="AE242" s="54">
        <f>+(G242-AA242)^2*S242</f>
        <v>3.7673533120450661E-6</v>
      </c>
      <c r="AF242" s="48">
        <f>IF(S242&lt;&gt;0,G242-P242, -9999)</f>
        <v>2.4102000024868175E-3</v>
      </c>
      <c r="AG242" s="3"/>
      <c r="AH242" s="48">
        <f>$AB$6*($AB$11/AI242*AJ242+$AB$12)</f>
        <v>7.4468284664924349E-3</v>
      </c>
      <c r="AI242" s="48">
        <f>1+$AB$7*COS(AL242)</f>
        <v>0.87152126409696384</v>
      </c>
      <c r="AJ242" s="48">
        <f>SIN(AL242+RADIANS($AB$9))</f>
        <v>0.70590890202063072</v>
      </c>
      <c r="AK242" s="48">
        <f>$AB$7*SIN(AL242)</f>
        <v>-0.3101448683896878</v>
      </c>
      <c r="AL242" s="48">
        <f>2*ATAN(AM242)</f>
        <v>-1.9635298785214605</v>
      </c>
      <c r="AM242" s="48">
        <f>SQRT((1+$AB$7)/(1-$AB$7))*TAN(AN242/2)</f>
        <v>-1.4966616026004496</v>
      </c>
      <c r="AN242" s="54">
        <f>$AU242+$AB$7*SIN(AO242)</f>
        <v>10.941605521013592</v>
      </c>
      <c r="AO242" s="54">
        <f>$AU242+$AB$7*SIN(AP242)</f>
        <v>10.941605520991333</v>
      </c>
      <c r="AP242" s="54">
        <f>$AU242+$AB$7*SIN(AQ242)</f>
        <v>10.941605522220614</v>
      </c>
      <c r="AQ242" s="54">
        <f>$AU242+$AB$7*SIN(AR242)</f>
        <v>10.941605454337118</v>
      </c>
      <c r="AR242" s="54">
        <f>$AU242+$AB$7*SIN(AS242)</f>
        <v>10.941609203131614</v>
      </c>
      <c r="AS242" s="54">
        <f>$AU242+$AB$7*SIN(AT242)</f>
        <v>10.941402567949227</v>
      </c>
      <c r="AT242" s="54">
        <f>$AU242+$AB$7*SIN(AU242)</f>
        <v>10.954306376531976</v>
      </c>
      <c r="AU242" s="54">
        <f>RADIANS($AB$9)+$AB$18*(F242-AB$15)</f>
        <v>11.276819930322844</v>
      </c>
    </row>
    <row r="243" spans="1:48" ht="12.95" customHeight="1" x14ac:dyDescent="0.2">
      <c r="A243" s="5" t="s">
        <v>1154</v>
      </c>
      <c r="B243" s="10" t="s">
        <v>1142</v>
      </c>
      <c r="C243" s="5">
        <v>40442.718999999997</v>
      </c>
      <c r="D243" s="5"/>
      <c r="E243" s="48">
        <f>+(C243-C$7)/C$8</f>
        <v>-1661.9995935250197</v>
      </c>
      <c r="F243" s="48">
        <f>ROUND(2*E243,0)/2</f>
        <v>-1662</v>
      </c>
      <c r="G243" s="48">
        <f>+C243-(C$7+F243*C$8)</f>
        <v>5.5560000328114256E-4</v>
      </c>
      <c r="I243" s="48">
        <f>G243</f>
        <v>5.5560000328114256E-4</v>
      </c>
      <c r="Q243" s="100">
        <f>+C243-15018.5</f>
        <v>25424.218999999997</v>
      </c>
      <c r="S243" s="53">
        <f>S$14</f>
        <v>0.1</v>
      </c>
      <c r="Z243" s="48">
        <f>F243</f>
        <v>-1662</v>
      </c>
      <c r="AA243" s="54">
        <f>AB$3+AB$4*Z243+AB$5*Z243^2+AH243</f>
        <v>-3.6330733167675182E-3</v>
      </c>
      <c r="AB243" s="54">
        <f>IF(S243&lt;&gt;0,G243-AH243, -9999)</f>
        <v>-6.9280274256486992E-3</v>
      </c>
      <c r="AC243" s="54">
        <f>+G243-P243</f>
        <v>5.5560000328114256E-4</v>
      </c>
      <c r="AD243" s="54">
        <f>IF(S243&lt;&gt;0,G243-AA243, -9999)</f>
        <v>4.1886733200486607E-3</v>
      </c>
      <c r="AE243" s="54">
        <f>+(G243-AA243)^2*S243</f>
        <v>1.7544984182087471E-6</v>
      </c>
      <c r="AF243" s="48">
        <f>IF(S243&lt;&gt;0,G243-P243, -9999)</f>
        <v>5.5560000328114256E-4</v>
      </c>
      <c r="AG243" s="3"/>
      <c r="AH243" s="48">
        <f>$AB$6*($AB$11/AI243*AJ243+$AB$12)</f>
        <v>7.4836274289298418E-3</v>
      </c>
      <c r="AI243" s="48">
        <f>1+$AB$7*COS(AL243)</f>
        <v>0.87435005767168605</v>
      </c>
      <c r="AJ243" s="48">
        <f>SIN(AL243+RADIANS($AB$9))</f>
        <v>0.712327832377742</v>
      </c>
      <c r="AK243" s="48">
        <f>$AB$7*SIN(AL243)</f>
        <v>-0.31130164946654276</v>
      </c>
      <c r="AL243" s="48">
        <f>2*ATAN(AM243)</f>
        <v>-1.9544260410844012</v>
      </c>
      <c r="AM243" s="48">
        <f>SQRT((1+$AB$7)/(1-$AB$7))*TAN(AN243/2)</f>
        <v>-1.4820130988007421</v>
      </c>
      <c r="AN243" s="54">
        <f>$AU243+$AB$7*SIN(AO243)</f>
        <v>10.951429312639567</v>
      </c>
      <c r="AO243" s="54">
        <f>$AU243+$AB$7*SIN(AP243)</f>
        <v>10.951429312631113</v>
      </c>
      <c r="AP243" s="54">
        <f>$AU243+$AB$7*SIN(AQ243)</f>
        <v>10.951429313201723</v>
      </c>
      <c r="AQ243" s="54">
        <f>$AU243+$AB$7*SIN(AR243)</f>
        <v>10.951429274685543</v>
      </c>
      <c r="AR243" s="54">
        <f>$AU243+$AB$7*SIN(AS243)</f>
        <v>10.951431874605335</v>
      </c>
      <c r="AS243" s="54">
        <f>$AU243+$AB$7*SIN(AT243)</f>
        <v>10.951256716899971</v>
      </c>
      <c r="AT243" s="54">
        <f>$AU243+$AB$7*SIN(AU243)</f>
        <v>10.965238352235117</v>
      </c>
      <c r="AU243" s="54">
        <f>RADIANS($AB$9)+$AB$18*(F243-AB$15)</f>
        <v>11.286805439994881</v>
      </c>
      <c r="AV243" s="54"/>
    </row>
    <row r="244" spans="1:48" ht="12.95" customHeight="1" x14ac:dyDescent="0.2">
      <c r="A244" s="102" t="s">
        <v>1134</v>
      </c>
      <c r="B244" s="102" t="s">
        <v>1122</v>
      </c>
      <c r="C244" s="103">
        <v>40442.719680000002</v>
      </c>
      <c r="D244" s="104">
        <v>9.6000000000000002E-4</v>
      </c>
      <c r="E244" s="4">
        <f>+(C244-C$7)/C$8</f>
        <v>-1661.99909603944</v>
      </c>
      <c r="F244" s="48">
        <f>ROUND(2*E244,0)/2</f>
        <v>-1662</v>
      </c>
      <c r="G244" s="48">
        <f>+C244-(C$7+F244*C$8)</f>
        <v>1.2356000079307705E-3</v>
      </c>
      <c r="K244" s="48">
        <f>G244</f>
        <v>1.2356000079307705E-3</v>
      </c>
      <c r="O244" s="48">
        <f ca="1">+C$11+C$12*F244</f>
        <v>-6.1862301656639723E-2</v>
      </c>
      <c r="Q244" s="100">
        <f>+C244-15018.5</f>
        <v>25424.219680000002</v>
      </c>
      <c r="S244" s="53">
        <f>S$16</f>
        <v>1</v>
      </c>
      <c r="Z244" s="48">
        <f>F244</f>
        <v>-1662</v>
      </c>
      <c r="AA244" s="54">
        <f>AB$3+AB$4*Z244+AB$5*Z244^2+AH244</f>
        <v>-3.6330733167675182E-3</v>
      </c>
      <c r="AB244" s="54">
        <f>IF(S244&lt;&gt;0,G244-AH244, -9999)</f>
        <v>-6.2480274209990713E-3</v>
      </c>
      <c r="AC244" s="54">
        <f>+G244-P244</f>
        <v>1.2356000079307705E-3</v>
      </c>
      <c r="AD244" s="54">
        <f>IF(S244&lt;&gt;0,G244-AA244, -9999)</f>
        <v>4.8686733246982887E-3</v>
      </c>
      <c r="AE244" s="54">
        <f>+(G244-AA244)^2*S244</f>
        <v>2.3703979942628687E-5</v>
      </c>
      <c r="AF244" s="48">
        <f>IF(S244&lt;&gt;0,G244-P244, -9999)</f>
        <v>1.2356000079307705E-3</v>
      </c>
      <c r="AG244" s="3"/>
      <c r="AH244" s="48">
        <f>$AB$6*($AB$11/AI244*AJ244+$AB$12)</f>
        <v>7.4836274289298418E-3</v>
      </c>
      <c r="AI244" s="48">
        <f>1+$AB$7*COS(AL244)</f>
        <v>0.87435005767168605</v>
      </c>
      <c r="AJ244" s="48">
        <f>SIN(AL244+RADIANS($AB$9))</f>
        <v>0.712327832377742</v>
      </c>
      <c r="AK244" s="48">
        <f>$AB$7*SIN(AL244)</f>
        <v>-0.31130164946654276</v>
      </c>
      <c r="AL244" s="48">
        <f>2*ATAN(AM244)</f>
        <v>-1.9544260410844012</v>
      </c>
      <c r="AM244" s="48">
        <f>SQRT((1+$AB$7)/(1-$AB$7))*TAN(AN244/2)</f>
        <v>-1.4820130988007421</v>
      </c>
      <c r="AN244" s="54">
        <f>$AU244+$AB$7*SIN(AO244)</f>
        <v>10.951429312639567</v>
      </c>
      <c r="AO244" s="54">
        <f>$AU244+$AB$7*SIN(AP244)</f>
        <v>10.951429312631113</v>
      </c>
      <c r="AP244" s="54">
        <f>$AU244+$AB$7*SIN(AQ244)</f>
        <v>10.951429313201723</v>
      </c>
      <c r="AQ244" s="54">
        <f>$AU244+$AB$7*SIN(AR244)</f>
        <v>10.951429274685543</v>
      </c>
      <c r="AR244" s="54">
        <f>$AU244+$AB$7*SIN(AS244)</f>
        <v>10.951431874605335</v>
      </c>
      <c r="AS244" s="54">
        <f>$AU244+$AB$7*SIN(AT244)</f>
        <v>10.951256716899971</v>
      </c>
      <c r="AT244" s="54">
        <f>$AU244+$AB$7*SIN(AU244)</f>
        <v>10.965238352235117</v>
      </c>
      <c r="AU244" s="54">
        <f>RADIANS($AB$9)+$AB$18*(F244-AB$15)</f>
        <v>11.286805439994881</v>
      </c>
    </row>
    <row r="245" spans="1:48" ht="12.95" customHeight="1" x14ac:dyDescent="0.2">
      <c r="A245" s="5" t="s">
        <v>1154</v>
      </c>
      <c r="B245" s="10" t="s">
        <v>1142</v>
      </c>
      <c r="C245" s="5">
        <v>40446.813999999998</v>
      </c>
      <c r="D245" s="5"/>
      <c r="E245" s="48">
        <f>+(C245-C$7)/C$8</f>
        <v>-1659.003706121222</v>
      </c>
      <c r="F245" s="48">
        <f>ROUND(2*E245,0)/2</f>
        <v>-1659</v>
      </c>
      <c r="G245" s="48">
        <f>+C245-(C$7+F245*C$8)</f>
        <v>-5.0657999963732436E-3</v>
      </c>
      <c r="I245" s="48">
        <f>G245</f>
        <v>-5.0657999963732436E-3</v>
      </c>
      <c r="Q245" s="100">
        <f>+C245-15018.5</f>
        <v>25428.313999999998</v>
      </c>
      <c r="S245" s="53">
        <f>S$14</f>
        <v>0.1</v>
      </c>
      <c r="Z245" s="48">
        <f>F245</f>
        <v>-1659</v>
      </c>
      <c r="AA245" s="54">
        <f>AB$3+AB$4*Z245+AB$5*Z245^2+AH245</f>
        <v>-3.6164043684779202E-3</v>
      </c>
      <c r="AB245" s="54">
        <f>IF(S245&lt;&gt;0,G245-AH245, -9999)</f>
        <v>-1.2555858732208781E-2</v>
      </c>
      <c r="AC245" s="54">
        <f>+G245-P245</f>
        <v>-5.0657999963732436E-3</v>
      </c>
      <c r="AD245" s="54">
        <f>IF(S245&lt;&gt;0,G245-AA245, -9999)</f>
        <v>-1.4493956278953234E-3</v>
      </c>
      <c r="AE245" s="54">
        <f>+(G245-AA245)^2*S245</f>
        <v>2.1007476861620791E-7</v>
      </c>
      <c r="AF245" s="48">
        <f>IF(S245&lt;&gt;0,G245-P245, -9999)</f>
        <v>-5.0657999963732436E-3</v>
      </c>
      <c r="AG245" s="3"/>
      <c r="AH245" s="48">
        <f>$AB$6*($AB$11/AI245*AJ245+$AB$12)</f>
        <v>7.4900587358355374E-3</v>
      </c>
      <c r="AI245" s="48">
        <f>1+$AB$7*COS(AL245)</f>
        <v>0.87485225796441435</v>
      </c>
      <c r="AJ245" s="48">
        <f>SIN(AL245+RADIANS($AB$9))</f>
        <v>0.71345877618352005</v>
      </c>
      <c r="AK245" s="48">
        <f>$AB$7*SIN(AL245)</f>
        <v>-0.31150388060358636</v>
      </c>
      <c r="AL245" s="48">
        <f>2*ATAN(AM245)</f>
        <v>-1.9528133380506703</v>
      </c>
      <c r="AM245" s="48">
        <f>SQRT((1+$AB$7)/(1-$AB$7))*TAN(AN245/2)</f>
        <v>-1.4794387825987789</v>
      </c>
      <c r="AN245" s="54">
        <f>$AU245+$AB$7*SIN(AO245)</f>
        <v>10.95316623516398</v>
      </c>
      <c r="AO245" s="54">
        <f>$AU245+$AB$7*SIN(AP245)</f>
        <v>10.953166235157042</v>
      </c>
      <c r="AP245" s="54">
        <f>$AU245+$AB$7*SIN(AQ245)</f>
        <v>10.953166235644574</v>
      </c>
      <c r="AQ245" s="54">
        <f>$AU245+$AB$7*SIN(AR245)</f>
        <v>10.95316620138914</v>
      </c>
      <c r="AR245" s="54">
        <f>$AU245+$AB$7*SIN(AS245)</f>
        <v>10.953168608343473</v>
      </c>
      <c r="AS245" s="54">
        <f>$AU245+$AB$7*SIN(AT245)</f>
        <v>10.952999814898773</v>
      </c>
      <c r="AT245" s="54">
        <f>$AU245+$AB$7*SIN(AU245)</f>
        <v>10.96717085552892</v>
      </c>
      <c r="AU245" s="54">
        <f>RADIANS($AB$9)+$AB$18*(F245-AB$15)</f>
        <v>11.288567588760534</v>
      </c>
    </row>
    <row r="246" spans="1:48" ht="12.95" customHeight="1" x14ac:dyDescent="0.2">
      <c r="A246" s="5" t="s">
        <v>1154</v>
      </c>
      <c r="B246" s="10" t="s">
        <v>1142</v>
      </c>
      <c r="C246" s="5">
        <v>40453.646000000001</v>
      </c>
      <c r="D246" s="5"/>
      <c r="E246" s="48">
        <f>+(C246-C$7)/C$8</f>
        <v>-1654.0054392731763</v>
      </c>
      <c r="F246" s="48">
        <f>ROUND(2*E246,0)/2</f>
        <v>-1654</v>
      </c>
      <c r="G246" s="48">
        <f>+C246-(C$7+F246*C$8)</f>
        <v>-7.4347999980091117E-3</v>
      </c>
      <c r="I246" s="48">
        <f>G246</f>
        <v>-7.4347999980091117E-3</v>
      </c>
      <c r="Q246" s="100">
        <f>+C246-15018.5</f>
        <v>25435.146000000001</v>
      </c>
      <c r="S246" s="53">
        <f>S$14</f>
        <v>0.1</v>
      </c>
      <c r="Z246" s="48">
        <f>F246</f>
        <v>-1654</v>
      </c>
      <c r="AA246" s="54">
        <f>AB$3+AB$4*Z246+AB$5*Z246^2+AH246</f>
        <v>-3.5886403098370758E-3</v>
      </c>
      <c r="AB246" s="54">
        <f>IF(S246&lt;&gt;0,G246-AH246, -9999)</f>
        <v>-1.4935535508612138E-2</v>
      </c>
      <c r="AC246" s="54">
        <f>+G246-P246</f>
        <v>-7.4347999980091117E-3</v>
      </c>
      <c r="AD246" s="54">
        <f>IF(S246&lt;&gt;0,G246-AA246, -9999)</f>
        <v>-3.8461596881720359E-3</v>
      </c>
      <c r="AE246" s="54">
        <f>+(G246-AA246)^2*S246</f>
        <v>1.4792944346919612E-6</v>
      </c>
      <c r="AF246" s="48">
        <f>IF(S246&lt;&gt;0,G246-P246, -9999)</f>
        <v>-7.4347999980091117E-3</v>
      </c>
      <c r="AG246" s="3"/>
      <c r="AH246" s="48">
        <f>$AB$6*($AB$11/AI246*AJ246+$AB$12)</f>
        <v>7.5007355106030274E-3</v>
      </c>
      <c r="AI246" s="48">
        <f>1+$AB$7*COS(AL246)</f>
        <v>0.87569126673247599</v>
      </c>
      <c r="AJ246" s="48">
        <f>SIN(AL246+RADIANS($AB$9))</f>
        <v>0.71534243843588152</v>
      </c>
      <c r="AK246" s="48">
        <f>$AB$7*SIN(AL246)</f>
        <v>-0.31183964437050404</v>
      </c>
      <c r="AL246" s="48">
        <f>2*ATAN(AM246)</f>
        <v>-1.9501213769480688</v>
      </c>
      <c r="AM246" s="48">
        <f>SQRT((1+$AB$7)/(1-$AB$7))*TAN(AN246/2)</f>
        <v>-1.475155328808522</v>
      </c>
      <c r="AN246" s="54">
        <f>$AU246+$AB$7*SIN(AO246)</f>
        <v>10.956063325250051</v>
      </c>
      <c r="AO246" s="54">
        <f>$AU246+$AB$7*SIN(AP246)</f>
        <v>10.956063325245168</v>
      </c>
      <c r="AP246" s="54">
        <f>$AU246+$AB$7*SIN(AQ246)</f>
        <v>10.956063325613465</v>
      </c>
      <c r="AQ246" s="54">
        <f>$AU246+$AB$7*SIN(AR246)</f>
        <v>10.956063297839382</v>
      </c>
      <c r="AR246" s="54">
        <f>$AU246+$AB$7*SIN(AS246)</f>
        <v>10.956065392390212</v>
      </c>
      <c r="AS246" s="54">
        <f>$AU246+$AB$7*SIN(AT246)</f>
        <v>10.955907744409748</v>
      </c>
      <c r="AT246" s="54">
        <f>$AU246+$AB$7*SIN(AU246)</f>
        <v>10.970393911846365</v>
      </c>
      <c r="AU246" s="54">
        <f>RADIANS($AB$9)+$AB$18*(F246-AB$15)</f>
        <v>11.291504503369955</v>
      </c>
    </row>
    <row r="247" spans="1:48" ht="12.95" customHeight="1" x14ac:dyDescent="0.2">
      <c r="A247" s="5" t="s">
        <v>1154</v>
      </c>
      <c r="B247" s="10" t="s">
        <v>1142</v>
      </c>
      <c r="C247" s="5">
        <v>40457.756999999998</v>
      </c>
      <c r="D247" s="5"/>
      <c r="E247" s="48">
        <f>+(C247-C$7)/C$8</f>
        <v>-1650.9978463264117</v>
      </c>
      <c r="F247" s="48">
        <f>ROUND(2*E247,0)/2</f>
        <v>-1651</v>
      </c>
      <c r="G247" s="48">
        <f>+C247-(C$7+F247*C$8)</f>
        <v>2.9437999983201735E-3</v>
      </c>
      <c r="I247" s="48">
        <f>G247</f>
        <v>2.9437999983201735E-3</v>
      </c>
      <c r="Q247" s="100">
        <f>+C247-15018.5</f>
        <v>25439.256999999998</v>
      </c>
      <c r="S247" s="53">
        <f>S$14</f>
        <v>0.1</v>
      </c>
      <c r="Z247" s="48">
        <f>F247</f>
        <v>-1651</v>
      </c>
      <c r="AA247" s="54">
        <f>AB$3+AB$4*Z247+AB$5*Z247^2+AH247</f>
        <v>-3.571992472193964E-3</v>
      </c>
      <c r="AB247" s="54">
        <f>IF(S247&lt;&gt;0,G247-AH247, -9999)</f>
        <v>-4.5633162506618433E-3</v>
      </c>
      <c r="AC247" s="54">
        <f>+G247-P247</f>
        <v>2.9437999983201735E-3</v>
      </c>
      <c r="AD247" s="54">
        <f>IF(S247&lt;&gt;0,G247-AA247, -9999)</f>
        <v>6.5157924705141375E-3</v>
      </c>
      <c r="AE247" s="54">
        <f>+(G247-AA247)^2*S247</f>
        <v>4.2455551518808729E-6</v>
      </c>
      <c r="AF247" s="48">
        <f>IF(S247&lt;&gt;0,G247-P247, -9999)</f>
        <v>2.9437999983201735E-3</v>
      </c>
      <c r="AG247" s="3"/>
      <c r="AH247" s="48">
        <f>$AB$6*($AB$11/AI247*AJ247+$AB$12)</f>
        <v>7.5071162489820167E-3</v>
      </c>
      <c r="AI247" s="48">
        <f>1+$AB$7*COS(AL247)</f>
        <v>0.87619587888927497</v>
      </c>
      <c r="AJ247" s="48">
        <f>SIN(AL247+RADIANS($AB$9))</f>
        <v>0.71647187907203203</v>
      </c>
      <c r="AK247" s="48">
        <f>$AB$7*SIN(AL247)</f>
        <v>-0.31204032522047503</v>
      </c>
      <c r="AL247" s="48">
        <f>2*ATAN(AM247)</f>
        <v>-1.9485037194775456</v>
      </c>
      <c r="AM247" s="48">
        <f>SQRT((1+$AB$7)/(1-$AB$7))*TAN(AN247/2)</f>
        <v>-1.4725894822902625</v>
      </c>
      <c r="AN247" s="54">
        <f>$AU247+$AB$7*SIN(AO247)</f>
        <v>10.957802913756062</v>
      </c>
      <c r="AO247" s="54">
        <f>$AU247+$AB$7*SIN(AP247)</f>
        <v>10.957802913752165</v>
      </c>
      <c r="AP247" s="54">
        <f>$AU247+$AB$7*SIN(AQ247)</f>
        <v>10.957802914059641</v>
      </c>
      <c r="AQ247" s="54">
        <f>$AU247+$AB$7*SIN(AR247)</f>
        <v>10.957802889804883</v>
      </c>
      <c r="AR247" s="54">
        <f>$AU247+$AB$7*SIN(AS247)</f>
        <v>10.957804803147322</v>
      </c>
      <c r="AS247" s="54">
        <f>$AU247+$AB$7*SIN(AT247)</f>
        <v>10.957654165102825</v>
      </c>
      <c r="AT247" s="54">
        <f>$AU247+$AB$7*SIN(AU247)</f>
        <v>10.972329075264724</v>
      </c>
      <c r="AU247" s="54">
        <f>RADIANS($AB$9)+$AB$18*(F247-AB$15)</f>
        <v>11.293266652135609</v>
      </c>
    </row>
    <row r="248" spans="1:48" ht="12.95" customHeight="1" x14ac:dyDescent="0.2">
      <c r="A248" s="102" t="s">
        <v>1134</v>
      </c>
      <c r="B248" s="102" t="s">
        <v>1122</v>
      </c>
      <c r="C248" s="103">
        <v>40457.763310000002</v>
      </c>
      <c r="D248" s="104">
        <v>6.2E-4</v>
      </c>
      <c r="E248" s="105">
        <f>+(C248-C$7)/C$8</f>
        <v>-1650.9932299529</v>
      </c>
      <c r="F248" s="48">
        <f>ROUND(2*E248,0)/2</f>
        <v>-1651</v>
      </c>
      <c r="G248" s="48">
        <f>+C248-(C$7+F248*C$8)</f>
        <v>9.2538000026252121E-3</v>
      </c>
      <c r="K248" s="48">
        <f>G248</f>
        <v>9.2538000026252121E-3</v>
      </c>
      <c r="O248" s="48">
        <f ca="1">+C$11+C$12*F248</f>
        <v>-6.1697750493131615E-2</v>
      </c>
      <c r="Q248" s="100">
        <f>+C248-15018.5</f>
        <v>25439.263310000002</v>
      </c>
      <c r="S248" s="53">
        <f>S$16</f>
        <v>1</v>
      </c>
      <c r="Z248" s="48">
        <f>F248</f>
        <v>-1651</v>
      </c>
      <c r="AA248" s="54">
        <f>AB$3+AB$4*Z248+AB$5*Z248^2+AH248</f>
        <v>-3.571992472193964E-3</v>
      </c>
      <c r="AB248" s="54">
        <f>IF(S248&lt;&gt;0,G248-AH248, -9999)</f>
        <v>1.7466837536431953E-3</v>
      </c>
      <c r="AC248" s="54">
        <f>+G248-P248</f>
        <v>9.2538000026252121E-3</v>
      </c>
      <c r="AD248" s="54">
        <f>IF(S248&lt;&gt;0,G248-AA248, -9999)</f>
        <v>1.2825792474819176E-2</v>
      </c>
      <c r="AE248" s="54">
        <f>+(G248-AA248)^2*S248</f>
        <v>1.645009526071282E-4</v>
      </c>
      <c r="AF248" s="48">
        <f>IF(S248&lt;&gt;0,G248-P248, -9999)</f>
        <v>9.2538000026252121E-3</v>
      </c>
      <c r="AG248" s="3"/>
      <c r="AH248" s="48">
        <f>$AB$6*($AB$11/AI248*AJ248+$AB$12)</f>
        <v>7.5071162489820167E-3</v>
      </c>
      <c r="AI248" s="48">
        <f>1+$AB$7*COS(AL248)</f>
        <v>0.87619587888927497</v>
      </c>
      <c r="AJ248" s="48">
        <f>SIN(AL248+RADIANS($AB$9))</f>
        <v>0.71647187907203203</v>
      </c>
      <c r="AK248" s="48">
        <f>$AB$7*SIN(AL248)</f>
        <v>-0.31204032522047503</v>
      </c>
      <c r="AL248" s="48">
        <f>2*ATAN(AM248)</f>
        <v>-1.9485037194775456</v>
      </c>
      <c r="AM248" s="48">
        <f>SQRT((1+$AB$7)/(1-$AB$7))*TAN(AN248/2)</f>
        <v>-1.4725894822902625</v>
      </c>
      <c r="AN248" s="54">
        <f>$AU248+$AB$7*SIN(AO248)</f>
        <v>10.957802913756062</v>
      </c>
      <c r="AO248" s="54">
        <f>$AU248+$AB$7*SIN(AP248)</f>
        <v>10.957802913752165</v>
      </c>
      <c r="AP248" s="54">
        <f>$AU248+$AB$7*SIN(AQ248)</f>
        <v>10.957802914059641</v>
      </c>
      <c r="AQ248" s="54">
        <f>$AU248+$AB$7*SIN(AR248)</f>
        <v>10.957802889804883</v>
      </c>
      <c r="AR248" s="54">
        <f>$AU248+$AB$7*SIN(AS248)</f>
        <v>10.957804803147322</v>
      </c>
      <c r="AS248" s="54">
        <f>$AU248+$AB$7*SIN(AT248)</f>
        <v>10.957654165102825</v>
      </c>
      <c r="AT248" s="54">
        <f>$AU248+$AB$7*SIN(AU248)</f>
        <v>10.972329075264724</v>
      </c>
      <c r="AU248" s="54">
        <f>RADIANS($AB$9)+$AB$18*(F248-AB$15)</f>
        <v>11.293266652135609</v>
      </c>
    </row>
    <row r="249" spans="1:48" ht="12.95" customHeight="1" x14ac:dyDescent="0.2">
      <c r="A249" s="102" t="s">
        <v>1134</v>
      </c>
      <c r="B249" s="102" t="s">
        <v>1122</v>
      </c>
      <c r="C249" s="103">
        <v>40468.689460000001</v>
      </c>
      <c r="D249" s="104">
        <v>5.5000000000000003E-4</v>
      </c>
      <c r="E249" s="4">
        <f>+(C249-C$7)/C$8</f>
        <v>-1642.9996975580298</v>
      </c>
      <c r="F249" s="48">
        <f>ROUND(2*E249,0)/2</f>
        <v>-1643</v>
      </c>
      <c r="G249" s="48">
        <f>+C249-(C$7+F249*C$8)</f>
        <v>4.1340000461786985E-4</v>
      </c>
      <c r="K249" s="48">
        <f>G249</f>
        <v>4.1340000461786985E-4</v>
      </c>
      <c r="O249" s="48">
        <f ca="1">+C$11+C$12*F249</f>
        <v>-6.1578076919671182E-2</v>
      </c>
      <c r="Q249" s="100">
        <f>+C249-15018.5</f>
        <v>25450.189460000001</v>
      </c>
      <c r="S249" s="53">
        <f>S$16</f>
        <v>1</v>
      </c>
      <c r="Z249" s="48">
        <f>F249</f>
        <v>-1643</v>
      </c>
      <c r="AA249" s="54">
        <f>AB$3+AB$4*Z249+AB$5*Z249^2+AH249</f>
        <v>-3.5276375479153721E-3</v>
      </c>
      <c r="AB249" s="54">
        <f>IF(S249&lt;&gt;0,G249-AH249, -9999)</f>
        <v>-7.1106382311579936E-3</v>
      </c>
      <c r="AC249" s="54">
        <f>+G249-P249</f>
        <v>4.1340000461786985E-4</v>
      </c>
      <c r="AD249" s="54">
        <f>IF(S249&lt;&gt;0,G249-AA249, -9999)</f>
        <v>3.9410375525332419E-3</v>
      </c>
      <c r="AE249" s="54">
        <f>+(G249-AA249)^2*S249</f>
        <v>1.5531776990477205E-5</v>
      </c>
      <c r="AF249" s="48">
        <f>IF(S249&lt;&gt;0,G249-P249, -9999)</f>
        <v>4.1340000461786985E-4</v>
      </c>
      <c r="AG249" s="3"/>
      <c r="AH249" s="48">
        <f>$AB$6*($AB$11/AI249*AJ249+$AB$12)</f>
        <v>7.5240382357758635E-3</v>
      </c>
      <c r="AI249" s="48">
        <f>1+$AB$7*COS(AL249)</f>
        <v>0.87754594684759757</v>
      </c>
      <c r="AJ249" s="48">
        <f>SIN(AL249+RADIANS($AB$9))</f>
        <v>0.71948089092137169</v>
      </c>
      <c r="AK249" s="48">
        <f>$AB$7*SIN(AL249)</f>
        <v>-0.31257259930174219</v>
      </c>
      <c r="AL249" s="48">
        <f>2*ATAN(AM249)</f>
        <v>-1.9441808314844076</v>
      </c>
      <c r="AM249" s="48">
        <f>SQRT((1+$AB$7)/(1-$AB$7))*TAN(AN249/2)</f>
        <v>-1.4657626229402774</v>
      </c>
      <c r="AN249" s="54">
        <f>$AU249+$AB$7*SIN(AO249)</f>
        <v>10.962446725081806</v>
      </c>
      <c r="AO249" s="54">
        <f>$AU249+$AB$7*SIN(AP249)</f>
        <v>10.962446725079802</v>
      </c>
      <c r="AP249" s="54">
        <f>$AU249+$AB$7*SIN(AQ249)</f>
        <v>10.962446725259902</v>
      </c>
      <c r="AQ249" s="54">
        <f>$AU249+$AB$7*SIN(AR249)</f>
        <v>10.962446709062458</v>
      </c>
      <c r="AR249" s="54">
        <f>$AU249+$AB$7*SIN(AS249)</f>
        <v>10.962448165830187</v>
      </c>
      <c r="AS249" s="54">
        <f>$AU249+$AB$7*SIN(AT249)</f>
        <v>10.96231740198748</v>
      </c>
      <c r="AT249" s="54">
        <f>$AU249+$AB$7*SIN(AU249)</f>
        <v>10.977494381673221</v>
      </c>
      <c r="AU249" s="54">
        <f>RADIANS($AB$9)+$AB$18*(F249-AB$15)</f>
        <v>11.297965715510685</v>
      </c>
    </row>
    <row r="250" spans="1:48" ht="12.95" customHeight="1" x14ac:dyDescent="0.2">
      <c r="A250" s="5" t="s">
        <v>1154</v>
      </c>
      <c r="B250" s="10" t="s">
        <v>1142</v>
      </c>
      <c r="C250" s="5">
        <v>40468.690999999999</v>
      </c>
      <c r="D250" s="5"/>
      <c r="E250" s="48">
        <f>+(C250-C$7)/C$8</f>
        <v>-1642.9985708995209</v>
      </c>
      <c r="F250" s="48">
        <f>ROUND(2*E250,0)/2</f>
        <v>-1643</v>
      </c>
      <c r="G250" s="48">
        <f>+C250-(C$7+F250*C$8)</f>
        <v>1.9534000020939857E-3</v>
      </c>
      <c r="I250" s="48">
        <f>G250</f>
        <v>1.9534000020939857E-3</v>
      </c>
      <c r="Q250" s="100">
        <f>+C250-15018.5</f>
        <v>25450.190999999999</v>
      </c>
      <c r="S250" s="53">
        <f>S$14</f>
        <v>0.1</v>
      </c>
      <c r="Z250" s="48">
        <f>F250</f>
        <v>-1643</v>
      </c>
      <c r="AA250" s="54">
        <f>AB$3+AB$4*Z250+AB$5*Z250^2+AH250</f>
        <v>-3.5276375479153721E-3</v>
      </c>
      <c r="AB250" s="54">
        <f>IF(S250&lt;&gt;0,G250-AH250, -9999)</f>
        <v>-5.5706382336818778E-3</v>
      </c>
      <c r="AC250" s="54">
        <f>+G250-P250</f>
        <v>1.9534000020939857E-3</v>
      </c>
      <c r="AD250" s="54">
        <f>IF(S250&lt;&gt;0,G250-AA250, -9999)</f>
        <v>5.4810375500093577E-3</v>
      </c>
      <c r="AE250" s="54">
        <f>+(G250-AA250)^2*S250</f>
        <v>3.0041772624612584E-6</v>
      </c>
      <c r="AF250" s="48">
        <f>IF(S250&lt;&gt;0,G250-P250, -9999)</f>
        <v>1.9534000020939857E-3</v>
      </c>
      <c r="AG250" s="3"/>
      <c r="AH250" s="48">
        <f>$AB$6*($AB$11/AI250*AJ250+$AB$12)</f>
        <v>7.5240382357758635E-3</v>
      </c>
      <c r="AI250" s="48">
        <f>1+$AB$7*COS(AL250)</f>
        <v>0.87754594684759757</v>
      </c>
      <c r="AJ250" s="48">
        <f>SIN(AL250+RADIANS($AB$9))</f>
        <v>0.71948089092137169</v>
      </c>
      <c r="AK250" s="48">
        <f>$AB$7*SIN(AL250)</f>
        <v>-0.31257259930174219</v>
      </c>
      <c r="AL250" s="48">
        <f>2*ATAN(AM250)</f>
        <v>-1.9441808314844076</v>
      </c>
      <c r="AM250" s="48">
        <f>SQRT((1+$AB$7)/(1-$AB$7))*TAN(AN250/2)</f>
        <v>-1.4657626229402774</v>
      </c>
      <c r="AN250" s="54">
        <f>$AU250+$AB$7*SIN(AO250)</f>
        <v>10.962446725081806</v>
      </c>
      <c r="AO250" s="54">
        <f>$AU250+$AB$7*SIN(AP250)</f>
        <v>10.962446725079802</v>
      </c>
      <c r="AP250" s="54">
        <f>$AU250+$AB$7*SIN(AQ250)</f>
        <v>10.962446725259902</v>
      </c>
      <c r="AQ250" s="54">
        <f>$AU250+$AB$7*SIN(AR250)</f>
        <v>10.962446709062458</v>
      </c>
      <c r="AR250" s="54">
        <f>$AU250+$AB$7*SIN(AS250)</f>
        <v>10.962448165830187</v>
      </c>
      <c r="AS250" s="54">
        <f>$AU250+$AB$7*SIN(AT250)</f>
        <v>10.96231740198748</v>
      </c>
      <c r="AT250" s="54">
        <f>$AU250+$AB$7*SIN(AU250)</f>
        <v>10.977494381673221</v>
      </c>
      <c r="AU250" s="54">
        <f>RADIANS($AB$9)+$AB$18*(F250-AB$15)</f>
        <v>11.297965715510685</v>
      </c>
    </row>
    <row r="251" spans="1:48" ht="12.95" customHeight="1" x14ac:dyDescent="0.2">
      <c r="A251" s="4" t="s">
        <v>1159</v>
      </c>
      <c r="B251" s="10"/>
      <c r="C251" s="5">
        <v>40475.5216</v>
      </c>
      <c r="D251" s="5"/>
      <c r="E251" s="48">
        <f>+(C251-C$7)/C$8</f>
        <v>-1638.0013282864859</v>
      </c>
      <c r="F251" s="48">
        <f>ROUND(2*E251,0)/2</f>
        <v>-1638</v>
      </c>
      <c r="G251" s="48">
        <f>+C251-(C$7+F251*C$8)</f>
        <v>-1.8155999932787381E-3</v>
      </c>
      <c r="J251" s="48">
        <f>G251</f>
        <v>-1.8155999932787381E-3</v>
      </c>
      <c r="Q251" s="100">
        <f>+C251-15018.5</f>
        <v>25457.0216</v>
      </c>
      <c r="S251" s="53">
        <f>S$15</f>
        <v>1</v>
      </c>
      <c r="Z251" s="48">
        <f>F251</f>
        <v>-1638</v>
      </c>
      <c r="AA251" s="54">
        <f>AB$3+AB$4*Z251+AB$5*Z251^2+AH251</f>
        <v>-3.4999450905174997E-3</v>
      </c>
      <c r="AB251" s="54">
        <f>IF(S251&lt;&gt;0,G251-AH251, -9999)</f>
        <v>-9.3501452096450381E-3</v>
      </c>
      <c r="AC251" s="54">
        <f>+G251-P251</f>
        <v>-1.8155999932787381E-3</v>
      </c>
      <c r="AD251" s="54">
        <f>IF(S251&lt;&gt;0,G251-AA251, -9999)</f>
        <v>1.6843450972387616E-3</v>
      </c>
      <c r="AE251" s="54">
        <f>+(G251-AA251)^2*S251</f>
        <v>2.8370184065922532E-6</v>
      </c>
      <c r="AF251" s="48">
        <f>IF(S251&lt;&gt;0,G251-P251, -9999)</f>
        <v>-1.8155999932787381E-3</v>
      </c>
      <c r="AG251" s="3"/>
      <c r="AH251" s="48">
        <f>$AB$6*($AB$11/AI251*AJ251+$AB$12)</f>
        <v>7.5345452163663009E-3</v>
      </c>
      <c r="AI251" s="48">
        <f>1+$AB$7*COS(AL251)</f>
        <v>0.87839302312479062</v>
      </c>
      <c r="AJ251" s="48">
        <f>SIN(AL251+RADIANS($AB$9))</f>
        <v>0.72135939189732723</v>
      </c>
      <c r="AK251" s="48">
        <f>$AB$7*SIN(AL251)</f>
        <v>-0.31290312900795858</v>
      </c>
      <c r="AL251" s="48">
        <f>2*ATAN(AM251)</f>
        <v>-1.9414722507322582</v>
      </c>
      <c r="AM251" s="48">
        <f>SQRT((1+$AB$7)/(1-$AB$7))*TAN(AN251/2)</f>
        <v>-1.4615071385973812</v>
      </c>
      <c r="AN251" s="54">
        <f>$AU251+$AB$7*SIN(AO251)</f>
        <v>10.96535274444393</v>
      </c>
      <c r="AO251" s="54">
        <f>$AU251+$AB$7*SIN(AP251)</f>
        <v>10.965352744442685</v>
      </c>
      <c r="AP251" s="54">
        <f>$AU251+$AB$7*SIN(AQ251)</f>
        <v>10.965352744565532</v>
      </c>
      <c r="AQ251" s="54">
        <f>$AU251+$AB$7*SIN(AR251)</f>
        <v>10.96535273245501</v>
      </c>
      <c r="AR251" s="54">
        <f>$AU251+$AB$7*SIN(AS251)</f>
        <v>10.965353926347703</v>
      </c>
      <c r="AS251" s="54">
        <f>$AU251+$AB$7*SIN(AT251)</f>
        <v>10.965236454639744</v>
      </c>
      <c r="AT251" s="54">
        <f>$AU251+$AB$7*SIN(AU251)</f>
        <v>10.9807262923115</v>
      </c>
      <c r="AU251" s="54">
        <f>RADIANS($AB$9)+$AB$18*(F251-AB$15)</f>
        <v>11.300902630120108</v>
      </c>
    </row>
    <row r="252" spans="1:48" ht="12.95" customHeight="1" x14ac:dyDescent="0.2">
      <c r="A252" s="4" t="s">
        <v>970</v>
      </c>
      <c r="B252" s="4"/>
      <c r="C252" s="5">
        <v>40482.360999999997</v>
      </c>
      <c r="D252" s="5"/>
      <c r="E252" s="48">
        <f>+(C252-C$7)/C$8</f>
        <v>-1632.9976476248203</v>
      </c>
      <c r="F252" s="48">
        <f>ROUND(2*E252,0)/2</f>
        <v>-1633</v>
      </c>
      <c r="G252" s="48">
        <f>+C252-(C$7+F252*C$8)</f>
        <v>3.2154000000446104E-3</v>
      </c>
      <c r="I252" s="48">
        <f>G252</f>
        <v>3.2154000000446104E-3</v>
      </c>
      <c r="Q252" s="100">
        <f>+C252-15018.5</f>
        <v>25463.860999999997</v>
      </c>
      <c r="S252" s="53">
        <f>S$14</f>
        <v>0.1</v>
      </c>
      <c r="Z252" s="48">
        <f>F252</f>
        <v>-1633</v>
      </c>
      <c r="AA252" s="54">
        <f>AB$3+AB$4*Z252+AB$5*Z252^2+AH252</f>
        <v>-3.4722755164890194E-3</v>
      </c>
      <c r="AB252" s="54">
        <f>IF(S252&lt;&gt;0,G252-AH252, -9999)</f>
        <v>-4.3295986282508346E-3</v>
      </c>
      <c r="AC252" s="54">
        <f>+G252-P252</f>
        <v>3.2154000000446104E-3</v>
      </c>
      <c r="AD252" s="54">
        <f>IF(S252&lt;&gt;0,G252-AA252, -9999)</f>
        <v>6.6876755165336298E-3</v>
      </c>
      <c r="AE252" s="54">
        <f>+(G252-AA252)^2*S252</f>
        <v>4.4725003814443352E-6</v>
      </c>
      <c r="AF252" s="48">
        <f>IF(S252&lt;&gt;0,G252-P252, -9999)</f>
        <v>3.2154000000446104E-3</v>
      </c>
      <c r="AG252" s="3"/>
      <c r="AH252" s="48">
        <f>$AB$6*($AB$11/AI252*AJ252+$AB$12)</f>
        <v>7.544998628295445E-3</v>
      </c>
      <c r="AI252" s="48">
        <f>1+$AB$7*COS(AL252)</f>
        <v>0.87924263191938645</v>
      </c>
      <c r="AJ252" s="48">
        <f>SIN(AL252+RADIANS($AB$9))</f>
        <v>0.72323621729736809</v>
      </c>
      <c r="AK252" s="48">
        <f>$AB$7*SIN(AL252)</f>
        <v>-0.31323199552718445</v>
      </c>
      <c r="AL252" s="48">
        <f>2*ATAN(AM252)</f>
        <v>-1.93875843309172</v>
      </c>
      <c r="AM252" s="48">
        <f>SQRT((1+$AB$7)/(1-$AB$7))*TAN(AN252/2)</f>
        <v>-1.4572602877676917</v>
      </c>
      <c r="AN252" s="54">
        <f>$AU252+$AB$7*SIN(AO252)</f>
        <v>10.968261571761412</v>
      </c>
      <c r="AO252" s="54">
        <f>$AU252+$AB$7*SIN(AP252)</f>
        <v>10.96826157176068</v>
      </c>
      <c r="AP252" s="54">
        <f>$AU252+$AB$7*SIN(AQ252)</f>
        <v>10.968261571840586</v>
      </c>
      <c r="AQ252" s="54">
        <f>$AU252+$AB$7*SIN(AR252)</f>
        <v>10.968261563124535</v>
      </c>
      <c r="AR252" s="54">
        <f>$AU252+$AB$7*SIN(AS252)</f>
        <v>10.968262513862459</v>
      </c>
      <c r="AS252" s="54">
        <f>$AU252+$AB$7*SIN(AT252)</f>
        <v>10.968159002637098</v>
      </c>
      <c r="AT252" s="54">
        <f>$AU252+$AB$7*SIN(AU252)</f>
        <v>10.983960964618365</v>
      </c>
      <c r="AU252" s="54">
        <f>RADIANS($AB$9)+$AB$18*(F252-AB$15)</f>
        <v>11.303839544729531</v>
      </c>
    </row>
    <row r="253" spans="1:48" ht="12.95" customHeight="1" x14ac:dyDescent="0.2">
      <c r="A253" s="98" t="s">
        <v>1697</v>
      </c>
      <c r="B253" s="99" t="s">
        <v>1142</v>
      </c>
      <c r="C253" s="98">
        <v>40505.595999999998</v>
      </c>
      <c r="D253" s="98" t="s">
        <v>1190</v>
      </c>
      <c r="E253" s="4">
        <f>+(C253-C$7)/C$8</f>
        <v>-1615.9990044435694</v>
      </c>
      <c r="F253" s="48">
        <f>ROUND(2*E253,0)/2</f>
        <v>-1616</v>
      </c>
      <c r="G253" s="48">
        <f>+C253-(C$7+F253*C$8)</f>
        <v>1.3608000008389354E-3</v>
      </c>
      <c r="I253" s="48">
        <f>G253</f>
        <v>1.3608000008389354E-3</v>
      </c>
      <c r="Q253" s="100">
        <f>+C253-15018.5</f>
        <v>25487.095999999998</v>
      </c>
      <c r="S253" s="53">
        <f>S$14</f>
        <v>0.1</v>
      </c>
      <c r="Z253" s="48">
        <f>F253</f>
        <v>-1616</v>
      </c>
      <c r="AA253" s="54">
        <f>AB$3+AB$4*Z253+AB$5*Z253^2+AH253</f>
        <v>-3.3783734151312094E-3</v>
      </c>
      <c r="AB253" s="54">
        <f>IF(S253&lt;&gt;0,G253-AH253, -9999)</f>
        <v>-6.2193362516931756E-3</v>
      </c>
      <c r="AC253" s="54">
        <f>+G253-P253</f>
        <v>1.3608000008389354E-3</v>
      </c>
      <c r="AD253" s="54">
        <f>IF(S253&lt;&gt;0,G253-AA253, -9999)</f>
        <v>4.7391734159701448E-3</v>
      </c>
      <c r="AE253" s="54">
        <f>+(G253-AA253)^2*S253</f>
        <v>2.2459764666638131E-6</v>
      </c>
      <c r="AF253" s="48">
        <f>IF(S253&lt;&gt;0,G253-P253, -9999)</f>
        <v>1.3608000008389354E-3</v>
      </c>
      <c r="AG253" s="3"/>
      <c r="AH253" s="48">
        <f>$AB$6*($AB$11/AI253*AJ253+$AB$12)</f>
        <v>7.580136252532111E-3</v>
      </c>
      <c r="AI253" s="48">
        <f>1+$AB$7*COS(AL253)</f>
        <v>0.88215031774490715</v>
      </c>
      <c r="AJ253" s="48">
        <f>SIN(AL253+RADIANS($AB$9))</f>
        <v>0.72960447946874329</v>
      </c>
      <c r="AK253" s="48">
        <f>$AB$7*SIN(AL253)</f>
        <v>-0.31433752140028165</v>
      </c>
      <c r="AL253" s="48">
        <f>2*ATAN(AM253)</f>
        <v>-1.9294920014345622</v>
      </c>
      <c r="AM253" s="48">
        <f>SQRT((1+$AB$7)/(1-$AB$7))*TAN(AN253/2)</f>
        <v>-1.442884896763285</v>
      </c>
      <c r="AN253" s="54">
        <f>$AU253+$AB$7*SIN(AO253)</f>
        <v>10.978172701273266</v>
      </c>
      <c r="AO253" s="54">
        <f>$AU253+$AB$7*SIN(AP253)</f>
        <v>10.978172701273206</v>
      </c>
      <c r="AP253" s="54">
        <f>$AU253+$AB$7*SIN(AQ253)</f>
        <v>10.978172701283398</v>
      </c>
      <c r="AQ253" s="54">
        <f>$AU253+$AB$7*SIN(AR253)</f>
        <v>10.978172699538428</v>
      </c>
      <c r="AR253" s="54">
        <f>$AU253+$AB$7*SIN(AS253)</f>
        <v>10.978172998261881</v>
      </c>
      <c r="AS253" s="54">
        <f>$AU253+$AB$7*SIN(AT253)</f>
        <v>10.978121933928817</v>
      </c>
      <c r="AT253" s="54">
        <f>$AU253+$AB$7*SIN(AU253)</f>
        <v>10.99497947297097</v>
      </c>
      <c r="AU253" s="54">
        <f>RADIANS($AB$9)+$AB$18*(F253-AB$15)</f>
        <v>11.313825054401567</v>
      </c>
    </row>
    <row r="254" spans="1:48" ht="12.95" customHeight="1" x14ac:dyDescent="0.2">
      <c r="A254" s="4" t="s">
        <v>971</v>
      </c>
      <c r="B254" s="4"/>
      <c r="C254" s="5">
        <v>40523.362000000001</v>
      </c>
      <c r="D254" s="5"/>
      <c r="E254" s="48">
        <f>+(C254-C$7)/C$8</f>
        <v>-1603.0014621686328</v>
      </c>
      <c r="F254" s="48">
        <f>ROUND(2*E254,0)/2</f>
        <v>-1603</v>
      </c>
      <c r="G254" s="48">
        <f>+C254-(C$7+F254*C$8)</f>
        <v>-1.9985999970231205E-3</v>
      </c>
      <c r="I254" s="48">
        <f>G254</f>
        <v>-1.9985999970231205E-3</v>
      </c>
      <c r="Q254" s="100">
        <f>+C254-15018.5</f>
        <v>25504.862000000001</v>
      </c>
      <c r="S254" s="53">
        <f>S$14</f>
        <v>0.1</v>
      </c>
      <c r="Z254" s="48">
        <f>F254</f>
        <v>-1603</v>
      </c>
      <c r="AA254" s="54">
        <f>AB$3+AB$4*Z254+AB$5*Z254^2+AH254</f>
        <v>-3.3067523068645802E-3</v>
      </c>
      <c r="AB254" s="54">
        <f>IF(S254&lt;&gt;0,G254-AH254, -9999)</f>
        <v>-9.6051804712171066E-3</v>
      </c>
      <c r="AC254" s="54">
        <f>+G254-P254</f>
        <v>-1.9985999970231205E-3</v>
      </c>
      <c r="AD254" s="54">
        <f>IF(S254&lt;&gt;0,G254-AA254, -9999)</f>
        <v>1.3081523098414597E-3</v>
      </c>
      <c r="AE254" s="54">
        <f>+(G254-AA254)^2*S254</f>
        <v>1.7112624657435466E-7</v>
      </c>
      <c r="AF254" s="48">
        <f>IF(S254&lt;&gt;0,G254-P254, -9999)</f>
        <v>-1.9985999970231205E-3</v>
      </c>
      <c r="AG254" s="3"/>
      <c r="AH254" s="48">
        <f>$AB$6*($AB$11/AI254*AJ254+$AB$12)</f>
        <v>7.6065804741939861E-3</v>
      </c>
      <c r="AI254" s="48">
        <f>1+$AB$7*COS(AL254)</f>
        <v>0.88439376923712532</v>
      </c>
      <c r="AJ254" s="48">
        <f>SIN(AL254+RADIANS($AB$9))</f>
        <v>0.73446026297817524</v>
      </c>
      <c r="AK254" s="48">
        <f>$AB$7*SIN(AL254)</f>
        <v>-0.31516951688972056</v>
      </c>
      <c r="AL254" s="48">
        <f>2*ATAN(AM254)</f>
        <v>-1.9223643861485309</v>
      </c>
      <c r="AM254" s="48">
        <f>SQRT((1+$AB$7)/(1-$AB$7))*TAN(AN254/2)</f>
        <v>-1.4319576813012966</v>
      </c>
      <c r="AN254" s="54">
        <f>$AU254+$AB$7*SIN(AO254)</f>
        <v>10.985773973896299</v>
      </c>
      <c r="AO254" s="54">
        <f>$AU254+$AB$7*SIN(AP254)</f>
        <v>10.985773973896297</v>
      </c>
      <c r="AP254" s="54">
        <f>$AU254+$AB$7*SIN(AQ254)</f>
        <v>10.985773973896505</v>
      </c>
      <c r="AQ254" s="54">
        <f>$AU254+$AB$7*SIN(AR254)</f>
        <v>10.985773973833814</v>
      </c>
      <c r="AR254" s="54">
        <f>$AU254+$AB$7*SIN(AS254)</f>
        <v>10.985773992888943</v>
      </c>
      <c r="AS254" s="54">
        <f>$AU254+$AB$7*SIN(AT254)</f>
        <v>10.985768202656669</v>
      </c>
      <c r="AT254" s="54">
        <f>$AU254+$AB$7*SIN(AU254)</f>
        <v>11.003426848010568</v>
      </c>
      <c r="AU254" s="54">
        <f>RADIANS($AB$9)+$AB$18*(F254-AB$15)</f>
        <v>11.321461032386065</v>
      </c>
    </row>
    <row r="255" spans="1:48" ht="12.95" customHeight="1" x14ac:dyDescent="0.2">
      <c r="A255" s="102" t="s">
        <v>1134</v>
      </c>
      <c r="B255" s="102" t="s">
        <v>1122</v>
      </c>
      <c r="C255" s="103">
        <v>40554.802989999996</v>
      </c>
      <c r="D255" s="104">
        <v>7.7999999999999999E-4</v>
      </c>
      <c r="E255" s="105">
        <f>+(C255-C$7)/C$8</f>
        <v>-1579.9993459527864</v>
      </c>
      <c r="F255" s="48">
        <f>ROUND(2*E255,0)/2</f>
        <v>-1580</v>
      </c>
      <c r="G255" s="48">
        <f>+C255-(C$7+F255*C$8)</f>
        <v>8.9399999706074595E-4</v>
      </c>
      <c r="K255" s="48">
        <f>G255</f>
        <v>8.9399999706074595E-4</v>
      </c>
      <c r="O255" s="48">
        <f ca="1">+C$11+C$12*F255</f>
        <v>-6.063564752867024E-2</v>
      </c>
      <c r="Q255" s="100">
        <f>+C255-15018.5</f>
        <v>25536.302989999996</v>
      </c>
      <c r="S255" s="53">
        <f>S$16</f>
        <v>1</v>
      </c>
      <c r="Z255" s="48">
        <f>F255</f>
        <v>-1580</v>
      </c>
      <c r="AA255" s="54">
        <f>AB$3+AB$4*Z255+AB$5*Z255^2+AH255</f>
        <v>-3.1804482435978439E-3</v>
      </c>
      <c r="AB255" s="54">
        <f>IF(S255&lt;&gt;0,G255-AH255, -9999)</f>
        <v>-6.7584480541269358E-3</v>
      </c>
      <c r="AC255" s="54">
        <f>+G255-P255</f>
        <v>8.9399999706074595E-4</v>
      </c>
      <c r="AD255" s="54">
        <f>IF(S255&lt;&gt;0,G255-AA255, -9999)</f>
        <v>4.0744482406585899E-3</v>
      </c>
      <c r="AE255" s="54">
        <f>+(G255-AA255)^2*S255</f>
        <v>1.6601128465805877E-5</v>
      </c>
      <c r="AF255" s="48">
        <f>IF(S255&lt;&gt;0,G255-P255, -9999)</f>
        <v>8.9399999706074595E-4</v>
      </c>
      <c r="AG255" s="3"/>
      <c r="AH255" s="48">
        <f>$AB$6*($AB$11/AI255*AJ255+$AB$12)</f>
        <v>7.6524480511876818E-3</v>
      </c>
      <c r="AI255" s="48">
        <f>1+$AB$7*COS(AL255)</f>
        <v>0.88840556967848872</v>
      </c>
      <c r="AJ255" s="48">
        <f>SIN(AL255+RADIANS($AB$9))</f>
        <v>0.74301953481021654</v>
      </c>
      <c r="AK255" s="48">
        <f>$AB$7*SIN(AL255)</f>
        <v>-0.31661223616423328</v>
      </c>
      <c r="AL255" s="48">
        <f>2*ATAN(AM255)</f>
        <v>-1.909664600180663</v>
      </c>
      <c r="AM255" s="48">
        <f>SQRT((1+$AB$7)/(1-$AB$7))*TAN(AN255/2)</f>
        <v>-1.4127616026465517</v>
      </c>
      <c r="AN255" s="54">
        <f>$AU255+$AB$7*SIN(AO255)</f>
        <v>10.99926995223392</v>
      </c>
      <c r="AO255" s="54">
        <f>$AU255+$AB$7*SIN(AP255)</f>
        <v>10.99926995223392</v>
      </c>
      <c r="AP255" s="54">
        <f>$AU255+$AB$7*SIN(AQ255)</f>
        <v>10.999269952234085</v>
      </c>
      <c r="AQ255" s="54">
        <f>$AU255+$AB$7*SIN(AR255)</f>
        <v>10.999269952366717</v>
      </c>
      <c r="AR255" s="54">
        <f>$AU255+$AB$7*SIN(AS255)</f>
        <v>10.999270059271312</v>
      </c>
      <c r="AS255" s="54">
        <f>$AU255+$AB$7*SIN(AT255)</f>
        <v>10.999355243725811</v>
      </c>
      <c r="AT255" s="54">
        <f>$AU255+$AB$7*SIN(AU255)</f>
        <v>11.018417600556051</v>
      </c>
      <c r="AU255" s="54">
        <f>RADIANS($AB$9)+$AB$18*(F255-AB$15)</f>
        <v>11.33497083958941</v>
      </c>
    </row>
    <row r="256" spans="1:48" ht="12.95" customHeight="1" x14ac:dyDescent="0.2">
      <c r="A256" s="5" t="s">
        <v>1154</v>
      </c>
      <c r="B256" s="10" t="s">
        <v>1142</v>
      </c>
      <c r="C256" s="5">
        <v>40554.803999999996</v>
      </c>
      <c r="D256" s="5"/>
      <c r="E256" s="48">
        <f>+(C256-C$7)/C$8</f>
        <v>-1579.9986070403866</v>
      </c>
      <c r="F256" s="48">
        <f>ROUND(2*E256,0)/2</f>
        <v>-1580</v>
      </c>
      <c r="G256" s="48">
        <f>+C256-(C$7+F256*C$8)</f>
        <v>1.9039999970118515E-3</v>
      </c>
      <c r="I256" s="48">
        <f>G256</f>
        <v>1.9039999970118515E-3</v>
      </c>
      <c r="Q256" s="100">
        <f>+C256-15018.5</f>
        <v>25536.303999999996</v>
      </c>
      <c r="S256" s="53">
        <f>S$14</f>
        <v>0.1</v>
      </c>
      <c r="Z256" s="48">
        <f>F256</f>
        <v>-1580</v>
      </c>
      <c r="AA256" s="54">
        <f>AB$3+AB$4*Z256+AB$5*Z256^2+AH256</f>
        <v>-3.1804482435978439E-3</v>
      </c>
      <c r="AB256" s="54">
        <f>IF(S256&lt;&gt;0,G256-AH256, -9999)</f>
        <v>-5.7484480541758302E-3</v>
      </c>
      <c r="AC256" s="54">
        <f>+G256-P256</f>
        <v>1.9039999970118515E-3</v>
      </c>
      <c r="AD256" s="54">
        <f>IF(S256&lt;&gt;0,G256-AA256, -9999)</f>
        <v>5.0844482406096955E-3</v>
      </c>
      <c r="AE256" s="54">
        <f>+(G256-AA256)^2*S256</f>
        <v>2.5851613911439029E-6</v>
      </c>
      <c r="AF256" s="48">
        <f>IF(S256&lt;&gt;0,G256-P256, -9999)</f>
        <v>1.9039999970118515E-3</v>
      </c>
      <c r="AG256" s="3"/>
      <c r="AH256" s="48">
        <f>$AB$6*($AB$11/AI256*AJ256+$AB$12)</f>
        <v>7.6524480511876818E-3</v>
      </c>
      <c r="AI256" s="48">
        <f>1+$AB$7*COS(AL256)</f>
        <v>0.88840556967848872</v>
      </c>
      <c r="AJ256" s="48">
        <f>SIN(AL256+RADIANS($AB$9))</f>
        <v>0.74301953481021654</v>
      </c>
      <c r="AK256" s="48">
        <f>$AB$7*SIN(AL256)</f>
        <v>-0.31661223616423328</v>
      </c>
      <c r="AL256" s="48">
        <f>2*ATAN(AM256)</f>
        <v>-1.909664600180663</v>
      </c>
      <c r="AM256" s="48">
        <f>SQRT((1+$AB$7)/(1-$AB$7))*TAN(AN256/2)</f>
        <v>-1.4127616026465517</v>
      </c>
      <c r="AN256" s="54">
        <f>$AU256+$AB$7*SIN(AO256)</f>
        <v>10.99926995223392</v>
      </c>
      <c r="AO256" s="54">
        <f>$AU256+$AB$7*SIN(AP256)</f>
        <v>10.99926995223392</v>
      </c>
      <c r="AP256" s="54">
        <f>$AU256+$AB$7*SIN(AQ256)</f>
        <v>10.999269952234085</v>
      </c>
      <c r="AQ256" s="54">
        <f>$AU256+$AB$7*SIN(AR256)</f>
        <v>10.999269952366717</v>
      </c>
      <c r="AR256" s="54">
        <f>$AU256+$AB$7*SIN(AS256)</f>
        <v>10.999270059271312</v>
      </c>
      <c r="AS256" s="54">
        <f>$AU256+$AB$7*SIN(AT256)</f>
        <v>10.999355243725811</v>
      </c>
      <c r="AT256" s="54">
        <f>$AU256+$AB$7*SIN(AU256)</f>
        <v>11.018417600556051</v>
      </c>
      <c r="AU256" s="54">
        <f>RADIANS($AB$9)+$AB$18*(F256-AB$15)</f>
        <v>11.33497083958941</v>
      </c>
    </row>
    <row r="257" spans="1:48" ht="12.95" customHeight="1" x14ac:dyDescent="0.2">
      <c r="A257" s="5" t="s">
        <v>1154</v>
      </c>
      <c r="B257" s="10" t="s">
        <v>1142</v>
      </c>
      <c r="C257" s="5">
        <v>40561.64</v>
      </c>
      <c r="D257" s="5"/>
      <c r="E257" s="48">
        <f>+(C257-C$7)/C$8</f>
        <v>-1574.9974138065979</v>
      </c>
      <c r="F257" s="48">
        <f>ROUND(2*E257,0)/2</f>
        <v>-1575</v>
      </c>
      <c r="G257" s="48">
        <f>+C257-(C$7+F257*C$8)</f>
        <v>3.5350000034668483E-3</v>
      </c>
      <c r="I257" s="48">
        <f>G257</f>
        <v>3.5350000034668483E-3</v>
      </c>
      <c r="Q257" s="100">
        <f>+C257-15018.5</f>
        <v>25543.14</v>
      </c>
      <c r="S257" s="53">
        <f>S$14</f>
        <v>0.1</v>
      </c>
      <c r="Z257" s="48">
        <f>F257</f>
        <v>-1575</v>
      </c>
      <c r="AA257" s="54">
        <f>AB$3+AB$4*Z257+AB$5*Z257^2+AH257</f>
        <v>-3.1530621125614383E-3</v>
      </c>
      <c r="AB257" s="54">
        <f>IF(S257&lt;&gt;0,G257-AH257, -9999)</f>
        <v>-4.1272620672718656E-3</v>
      </c>
      <c r="AC257" s="54">
        <f>+G257-P257</f>
        <v>3.5350000034668483E-3</v>
      </c>
      <c r="AD257" s="54">
        <f>IF(S257&lt;&gt;0,G257-AA257, -9999)</f>
        <v>6.6880621160282866E-3</v>
      </c>
      <c r="AE257" s="54">
        <f>+(G257-AA257)^2*S257</f>
        <v>4.4730174867852761E-6</v>
      </c>
      <c r="AF257" s="48">
        <f>IF(S257&lt;&gt;0,G257-P257, -9999)</f>
        <v>3.5350000034668483E-3</v>
      </c>
      <c r="AG257" s="3"/>
      <c r="AH257" s="48">
        <f>$AB$6*($AB$11/AI257*AJ257+$AB$12)</f>
        <v>7.6622620707387139E-3</v>
      </c>
      <c r="AI257" s="48">
        <f>1+$AB$7*COS(AL257)</f>
        <v>0.889284946109833</v>
      </c>
      <c r="AJ257" s="48">
        <f>SIN(AL257+RADIANS($AB$9))</f>
        <v>0.74487462966457607</v>
      </c>
      <c r="AK257" s="48">
        <f>$AB$7*SIN(AL257)</f>
        <v>-0.31692081315337478</v>
      </c>
      <c r="AL257" s="48">
        <f>2*ATAN(AM257)</f>
        <v>-1.9068884991784147</v>
      </c>
      <c r="AM257" s="48">
        <f>SQRT((1+$AB$7)/(1-$AB$7))*TAN(AN257/2)</f>
        <v>-1.4086112846539398</v>
      </c>
      <c r="AN257" s="54">
        <f>$AU257+$AB$7*SIN(AO257)</f>
        <v>11.002211969655882</v>
      </c>
      <c r="AO257" s="54">
        <f>$AU257+$AB$7*SIN(AP257)</f>
        <v>11.002211969655885</v>
      </c>
      <c r="AP257" s="54">
        <f>$AU257+$AB$7*SIN(AQ257)</f>
        <v>11.002211969657075</v>
      </c>
      <c r="AQ257" s="54">
        <f>$AU257+$AB$7*SIN(AR257)</f>
        <v>11.002211970191585</v>
      </c>
      <c r="AR257" s="54">
        <f>$AU257+$AB$7*SIN(AS257)</f>
        <v>11.002212210062918</v>
      </c>
      <c r="AS257" s="54">
        <f>$AU257+$AB$7*SIN(AT257)</f>
        <v>11.002318996137941</v>
      </c>
      <c r="AT257" s="54">
        <f>$AU257+$AB$7*SIN(AU257)</f>
        <v>11.021684114396253</v>
      </c>
      <c r="AU257" s="54">
        <f>RADIANS($AB$9)+$AB$18*(F257-AB$15)</f>
        <v>11.337907754198831</v>
      </c>
    </row>
    <row r="258" spans="1:48" ht="12.95" customHeight="1" x14ac:dyDescent="0.2">
      <c r="A258" s="102" t="s">
        <v>1134</v>
      </c>
      <c r="B258" s="102" t="s">
        <v>1122</v>
      </c>
      <c r="C258" s="103">
        <v>40561.642890000003</v>
      </c>
      <c r="D258" s="104">
        <v>8.8000000000000003E-4</v>
      </c>
      <c r="E258" s="4">
        <f>+(C258-C$7)/C$8</f>
        <v>-1574.9952994928965</v>
      </c>
      <c r="F258" s="48">
        <f>ROUND(2*E258,0)/2</f>
        <v>-1575</v>
      </c>
      <c r="G258" s="48">
        <f>+C258-(C$7+F258*C$8)</f>
        <v>6.4250000068568625E-3</v>
      </c>
      <c r="K258" s="48">
        <f>G258</f>
        <v>6.4250000068568625E-3</v>
      </c>
      <c r="O258" s="48">
        <f ca="1">+C$11+C$12*F258</f>
        <v>-6.0560851545257463E-2</v>
      </c>
      <c r="Q258" s="100">
        <f>+C258-15018.5</f>
        <v>25543.142890000003</v>
      </c>
      <c r="S258" s="53">
        <f>S$16</f>
        <v>1</v>
      </c>
      <c r="Z258" s="48">
        <f>F258</f>
        <v>-1575</v>
      </c>
      <c r="AA258" s="54">
        <f>AB$3+AB$4*Z258+AB$5*Z258^2+AH258</f>
        <v>-3.1530621125614383E-3</v>
      </c>
      <c r="AB258" s="54">
        <f>IF(S258&lt;&gt;0,G258-AH258, -9999)</f>
        <v>-1.2372620638818515E-3</v>
      </c>
      <c r="AC258" s="54">
        <f>+G258-P258</f>
        <v>6.4250000068568625E-3</v>
      </c>
      <c r="AD258" s="54">
        <f>IF(S258&lt;&gt;0,G258-AA258, -9999)</f>
        <v>9.5780621194182999E-3</v>
      </c>
      <c r="AE258" s="54">
        <f>+(G258-AA258)^2*S258</f>
        <v>9.173927396343577E-5</v>
      </c>
      <c r="AF258" s="48">
        <f>IF(S258&lt;&gt;0,G258-P258, -9999)</f>
        <v>6.4250000068568625E-3</v>
      </c>
      <c r="AG258" s="3"/>
      <c r="AH258" s="48">
        <f>$AB$6*($AB$11/AI258*AJ258+$AB$12)</f>
        <v>7.6622620707387139E-3</v>
      </c>
      <c r="AI258" s="48">
        <f>1+$AB$7*COS(AL258)</f>
        <v>0.889284946109833</v>
      </c>
      <c r="AJ258" s="48">
        <f>SIN(AL258+RADIANS($AB$9))</f>
        <v>0.74487462966457607</v>
      </c>
      <c r="AK258" s="48">
        <f>$AB$7*SIN(AL258)</f>
        <v>-0.31692081315337478</v>
      </c>
      <c r="AL258" s="48">
        <f>2*ATAN(AM258)</f>
        <v>-1.9068884991784147</v>
      </c>
      <c r="AM258" s="48">
        <f>SQRT((1+$AB$7)/(1-$AB$7))*TAN(AN258/2)</f>
        <v>-1.4086112846539398</v>
      </c>
      <c r="AN258" s="54">
        <f>$AU258+$AB$7*SIN(AO258)</f>
        <v>11.002211969655882</v>
      </c>
      <c r="AO258" s="54">
        <f>$AU258+$AB$7*SIN(AP258)</f>
        <v>11.002211969655885</v>
      </c>
      <c r="AP258" s="54">
        <f>$AU258+$AB$7*SIN(AQ258)</f>
        <v>11.002211969657075</v>
      </c>
      <c r="AQ258" s="54">
        <f>$AU258+$AB$7*SIN(AR258)</f>
        <v>11.002211970191585</v>
      </c>
      <c r="AR258" s="54">
        <f>$AU258+$AB$7*SIN(AS258)</f>
        <v>11.002212210062918</v>
      </c>
      <c r="AS258" s="54">
        <f>$AU258+$AB$7*SIN(AT258)</f>
        <v>11.002318996137941</v>
      </c>
      <c r="AT258" s="54">
        <f>$AU258+$AB$7*SIN(AU258)</f>
        <v>11.021684114396253</v>
      </c>
      <c r="AU258" s="54">
        <f>RADIANS($AB$9)+$AB$18*(F258-AB$15)</f>
        <v>11.337907754198831</v>
      </c>
    </row>
    <row r="259" spans="1:48" ht="12.95" customHeight="1" x14ac:dyDescent="0.2">
      <c r="A259" s="5" t="s">
        <v>1154</v>
      </c>
      <c r="B259" s="10" t="s">
        <v>1142</v>
      </c>
      <c r="C259" s="5">
        <v>40572.572999999997</v>
      </c>
      <c r="D259" s="5"/>
      <c r="E259" s="48">
        <f>+(C259-C$7)/C$8</f>
        <v>-1566.9988699761454</v>
      </c>
      <c r="F259" s="48">
        <f>ROUND(2*E259,0)/2</f>
        <v>-1567</v>
      </c>
      <c r="G259" s="48">
        <f>+C259-(C$7+F259*C$8)</f>
        <v>1.5446000033989549E-3</v>
      </c>
      <c r="I259" s="48">
        <f>G259</f>
        <v>1.5446000033989549E-3</v>
      </c>
      <c r="Q259" s="100">
        <f>+C259-15018.5</f>
        <v>25554.072999999997</v>
      </c>
      <c r="S259" s="53">
        <f>S$14</f>
        <v>0.1</v>
      </c>
      <c r="Z259" s="48">
        <f>F259</f>
        <v>-1567</v>
      </c>
      <c r="AA259" s="54">
        <f>AB$3+AB$4*Z259+AB$5*Z259^2+AH259</f>
        <v>-3.1092985090994821E-3</v>
      </c>
      <c r="AB259" s="54">
        <f>IF(S259&lt;&gt;0,G259-AH259, -9999)</f>
        <v>-6.133246467017967E-3</v>
      </c>
      <c r="AC259" s="54">
        <f>+G259-P259</f>
        <v>1.5446000033989549E-3</v>
      </c>
      <c r="AD259" s="54">
        <f>IF(S259&lt;&gt;0,G259-AA259, -9999)</f>
        <v>4.653898512498437E-3</v>
      </c>
      <c r="AE259" s="54">
        <f>+(G259-AA259)^2*S259</f>
        <v>2.1658771364635167E-6</v>
      </c>
      <c r="AF259" s="48">
        <f>IF(S259&lt;&gt;0,G259-P259, -9999)</f>
        <v>1.5446000033989549E-3</v>
      </c>
      <c r="AG259" s="3"/>
      <c r="AH259" s="48">
        <f>$AB$6*($AB$11/AI259*AJ259+$AB$12)</f>
        <v>7.6778464704169219E-3</v>
      </c>
      <c r="AI259" s="48">
        <f>1+$AB$7*COS(AL259)</f>
        <v>0.8906973569542902</v>
      </c>
      <c r="AJ259" s="48">
        <f>SIN(AL259+RADIANS($AB$9))</f>
        <v>0.7478384413863105</v>
      </c>
      <c r="AK259" s="48">
        <f>$AB$7*SIN(AL259)</f>
        <v>-0.31741070742954003</v>
      </c>
      <c r="AL259" s="48">
        <f>2*ATAN(AM259)</f>
        <v>-1.9024352804292868</v>
      </c>
      <c r="AM259" s="48">
        <f>SQRT((1+$AB$7)/(1-$AB$7))*TAN(AN259/2)</f>
        <v>-1.4019874329660831</v>
      </c>
      <c r="AN259" s="54">
        <f>$AU259+$AB$7*SIN(AO259)</f>
        <v>11.006925264265382</v>
      </c>
      <c r="AO259" s="54">
        <f>$AU259+$AB$7*SIN(AP259)</f>
        <v>11.006925264265412</v>
      </c>
      <c r="AP259" s="54">
        <f>$AU259+$AB$7*SIN(AQ259)</f>
        <v>11.006925264273358</v>
      </c>
      <c r="AQ259" s="54">
        <f>$AU259+$AB$7*SIN(AR259)</f>
        <v>11.00692526635841</v>
      </c>
      <c r="AR259" s="54">
        <f>$AU259+$AB$7*SIN(AS259)</f>
        <v>11.006925813534405</v>
      </c>
      <c r="AS259" s="54">
        <f>$AU259+$AB$7*SIN(AT259)</f>
        <v>11.007068507523575</v>
      </c>
      <c r="AT259" s="54">
        <f>$AU259+$AB$7*SIN(AU259)</f>
        <v>11.02691620870457</v>
      </c>
      <c r="AU259" s="54">
        <f>RADIANS($AB$9)+$AB$18*(F259-AB$15)</f>
        <v>11.342606817573907</v>
      </c>
    </row>
    <row r="260" spans="1:48" ht="12.95" customHeight="1" x14ac:dyDescent="0.2">
      <c r="A260" s="5" t="s">
        <v>1154</v>
      </c>
      <c r="B260" s="10" t="s">
        <v>1142</v>
      </c>
      <c r="C260" s="5">
        <v>40587.607000000004</v>
      </c>
      <c r="D260" s="5"/>
      <c r="E260" s="48">
        <f>+(C260-C$7)/C$8</f>
        <v>-1556.0000491632752</v>
      </c>
      <c r="F260" s="48">
        <f>ROUND(2*E260,0)/2</f>
        <v>-1556</v>
      </c>
      <c r="G260" s="48">
        <f>+C260-(C$7+F260*C$8)</f>
        <v>-6.7199995100963861E-5</v>
      </c>
      <c r="I260" s="48">
        <f>G260</f>
        <v>-6.7199995100963861E-5</v>
      </c>
      <c r="Q260" s="100">
        <f>+C260-15018.5</f>
        <v>25569.107000000004</v>
      </c>
      <c r="S260" s="53">
        <f>S$14</f>
        <v>0.1</v>
      </c>
      <c r="Z260" s="48">
        <f>F260</f>
        <v>-1556</v>
      </c>
      <c r="AA260" s="54">
        <f>AB$3+AB$4*Z260+AB$5*Z260^2+AH260</f>
        <v>-3.0492341889767826E-3</v>
      </c>
      <c r="AB260" s="54">
        <f>IF(S260&lt;&gt;0,G260-AH260, -9999)</f>
        <v>-7.7662361159177929E-3</v>
      </c>
      <c r="AC260" s="54">
        <f>+G260-P260</f>
        <v>-6.7199995100963861E-5</v>
      </c>
      <c r="AD260" s="54">
        <f>IF(S260&lt;&gt;0,G260-AA260, -9999)</f>
        <v>2.9820341938758188E-3</v>
      </c>
      <c r="AE260" s="54">
        <f>+(G260-AA260)^2*S260</f>
        <v>8.8925279334446053E-7</v>
      </c>
      <c r="AF260" s="48">
        <f>IF(S260&lt;&gt;0,G260-P260, -9999)</f>
        <v>-6.7199995100963861E-5</v>
      </c>
      <c r="AG260" s="3"/>
      <c r="AH260" s="48">
        <f>$AB$6*($AB$11/AI260*AJ260+$AB$12)</f>
        <v>7.699036120816829E-3</v>
      </c>
      <c r="AI260" s="48">
        <f>1+$AB$7*COS(AL260)</f>
        <v>0.89265032526623111</v>
      </c>
      <c r="AJ260" s="48">
        <f>SIN(AL260+RADIANS($AB$9))</f>
        <v>0.75190473079339637</v>
      </c>
      <c r="AK260" s="48">
        <f>$AB$7*SIN(AL260)</f>
        <v>-0.3180765195707676</v>
      </c>
      <c r="AL260" s="48">
        <f>2*ATAN(AM260)</f>
        <v>-1.8962889345052119</v>
      </c>
      <c r="AM260" s="48">
        <f>SQRT((1+$AB$7)/(1-$AB$7))*TAN(AN260/2)</f>
        <v>-1.3929127971817337</v>
      </c>
      <c r="AN260" s="54">
        <f>$AU260+$AB$7*SIN(AO260)</f>
        <v>11.01341829382007</v>
      </c>
      <c r="AO260" s="54">
        <f>$AU260+$AB$7*SIN(AP260)</f>
        <v>11.013418293820322</v>
      </c>
      <c r="AP260" s="54">
        <f>$AU260+$AB$7*SIN(AQ260)</f>
        <v>11.013418293862411</v>
      </c>
      <c r="AQ260" s="54">
        <f>$AU260+$AB$7*SIN(AR260)</f>
        <v>11.013418300889054</v>
      </c>
      <c r="AR260" s="54">
        <f>$AU260+$AB$7*SIN(AS260)</f>
        <v>11.013419473917557</v>
      </c>
      <c r="AS260" s="54">
        <f>$AU260+$AB$7*SIN(AT260)</f>
        <v>11.013614230387967</v>
      </c>
      <c r="AT260" s="54">
        <f>$AU260+$AB$7*SIN(AU260)</f>
        <v>11.034121717981268</v>
      </c>
      <c r="AU260" s="54">
        <f>RADIANS($AB$9)+$AB$18*(F260-AB$15)</f>
        <v>11.349068029714637</v>
      </c>
    </row>
    <row r="261" spans="1:48" ht="12.95" customHeight="1" x14ac:dyDescent="0.2">
      <c r="A261" s="102" t="s">
        <v>1134</v>
      </c>
      <c r="B261" s="102" t="s">
        <v>1122</v>
      </c>
      <c r="C261" s="103">
        <v>40587.607040000003</v>
      </c>
      <c r="D261" s="104">
        <v>4.8000000000000001E-4</v>
      </c>
      <c r="E261" s="4">
        <f>+(C261-C$7)/C$8</f>
        <v>-1556.0000198994185</v>
      </c>
      <c r="F261" s="48">
        <f>ROUND(2*E261,0)/2</f>
        <v>-1556</v>
      </c>
      <c r="G261" s="48">
        <f>+C261-(C$7+F261*C$8)</f>
        <v>-2.7199996111448854E-5</v>
      </c>
      <c r="K261" s="48">
        <f>G261</f>
        <v>-2.7199996111448854E-5</v>
      </c>
      <c r="O261" s="48">
        <f ca="1">+C$11+C$12*F261</f>
        <v>-6.0276626808288929E-2</v>
      </c>
      <c r="Q261" s="100">
        <f>+C261-15018.5</f>
        <v>25569.107040000003</v>
      </c>
      <c r="S261" s="53">
        <f>S$16</f>
        <v>1</v>
      </c>
      <c r="Z261" s="48">
        <f>F261</f>
        <v>-1556</v>
      </c>
      <c r="AA261" s="54">
        <f>AB$3+AB$4*Z261+AB$5*Z261^2+AH261</f>
        <v>-3.0492341889767826E-3</v>
      </c>
      <c r="AB261" s="54">
        <f>IF(S261&lt;&gt;0,G261-AH261, -9999)</f>
        <v>-7.7262361169282779E-3</v>
      </c>
      <c r="AC261" s="54">
        <f>+G261-P261</f>
        <v>-2.7199996111448854E-5</v>
      </c>
      <c r="AD261" s="54">
        <f>IF(S261&lt;&gt;0,G261-AA261, -9999)</f>
        <v>3.0220341928653338E-3</v>
      </c>
      <c r="AE261" s="54">
        <f>+(G261-AA261)^2*S261</f>
        <v>9.1326906628472295E-6</v>
      </c>
      <c r="AF261" s="48">
        <f>IF(S261&lt;&gt;0,G261-P261, -9999)</f>
        <v>-2.7199996111448854E-5</v>
      </c>
      <c r="AG261" s="3"/>
      <c r="AH261" s="48">
        <f>$AB$6*($AB$11/AI261*AJ261+$AB$12)</f>
        <v>7.699036120816829E-3</v>
      </c>
      <c r="AI261" s="48">
        <f>1+$AB$7*COS(AL261)</f>
        <v>0.89265032526623111</v>
      </c>
      <c r="AJ261" s="48">
        <f>SIN(AL261+RADIANS($AB$9))</f>
        <v>0.75190473079339637</v>
      </c>
      <c r="AK261" s="48">
        <f>$AB$7*SIN(AL261)</f>
        <v>-0.3180765195707676</v>
      </c>
      <c r="AL261" s="48">
        <f>2*ATAN(AM261)</f>
        <v>-1.8962889345052119</v>
      </c>
      <c r="AM261" s="48">
        <f>SQRT((1+$AB$7)/(1-$AB$7))*TAN(AN261/2)</f>
        <v>-1.3929127971817337</v>
      </c>
      <c r="AN261" s="54">
        <f>$AU261+$AB$7*SIN(AO261)</f>
        <v>11.01341829382007</v>
      </c>
      <c r="AO261" s="54">
        <f>$AU261+$AB$7*SIN(AP261)</f>
        <v>11.013418293820322</v>
      </c>
      <c r="AP261" s="54">
        <f>$AU261+$AB$7*SIN(AQ261)</f>
        <v>11.013418293862411</v>
      </c>
      <c r="AQ261" s="54">
        <f>$AU261+$AB$7*SIN(AR261)</f>
        <v>11.013418300889054</v>
      </c>
      <c r="AR261" s="54">
        <f>$AU261+$AB$7*SIN(AS261)</f>
        <v>11.013419473917557</v>
      </c>
      <c r="AS261" s="54">
        <f>$AU261+$AB$7*SIN(AT261)</f>
        <v>11.013614230387967</v>
      </c>
      <c r="AT261" s="54">
        <f>$AU261+$AB$7*SIN(AU261)</f>
        <v>11.034121717981268</v>
      </c>
      <c r="AU261" s="54">
        <f>RADIANS($AB$9)+$AB$18*(F261-AB$15)</f>
        <v>11.349068029714637</v>
      </c>
    </row>
    <row r="262" spans="1:48" ht="12.95" customHeight="1" x14ac:dyDescent="0.2">
      <c r="A262" s="4" t="s">
        <v>973</v>
      </c>
      <c r="B262" s="4"/>
      <c r="C262" s="5">
        <v>40799.472999999998</v>
      </c>
      <c r="D262" s="5"/>
      <c r="E262" s="48">
        <f>+(C262-C$7)/C$8</f>
        <v>-1400.9996387376789</v>
      </c>
      <c r="F262" s="48">
        <f>ROUND(2*E262,0)/2</f>
        <v>-1401</v>
      </c>
      <c r="G262" s="48">
        <f>+C262-(C$7+F262*C$8)</f>
        <v>4.937999983667396E-4</v>
      </c>
      <c r="I262" s="48">
        <f>G262</f>
        <v>4.937999983667396E-4</v>
      </c>
      <c r="Q262" s="100">
        <f>+C262-15018.5</f>
        <v>25780.972999999998</v>
      </c>
      <c r="S262" s="53">
        <f>S$14</f>
        <v>0.1</v>
      </c>
      <c r="Z262" s="48">
        <f>F262</f>
        <v>-1401</v>
      </c>
      <c r="AA262" s="54">
        <f>AB$3+AB$4*Z262+AB$5*Z262^2+AH262</f>
        <v>-2.218057359270921E-3</v>
      </c>
      <c r="AB262" s="54">
        <f>IF(S262&lt;&gt;0,G262-AH262, -9999)</f>
        <v>-7.4728428639413182E-3</v>
      </c>
      <c r="AC262" s="54">
        <f>+G262-P262</f>
        <v>4.937999983667396E-4</v>
      </c>
      <c r="AD262" s="54">
        <f>IF(S262&lt;&gt;0,G262-AA262, -9999)</f>
        <v>2.7118573576376606E-3</v>
      </c>
      <c r="AE262" s="54">
        <f>+(G262-AA262)^2*S262</f>
        <v>7.3541703281735147E-7</v>
      </c>
      <c r="AF262" s="48">
        <f>IF(S262&lt;&gt;0,G262-P262, -9999)</f>
        <v>4.937999983667396E-4</v>
      </c>
      <c r="AG262" s="3"/>
      <c r="AH262" s="48">
        <f>$AB$6*($AB$11/AI262*AJ262+$AB$12)</f>
        <v>7.9666428623080578E-3</v>
      </c>
      <c r="AI262" s="48">
        <f>1+$AB$7*COS(AL262)</f>
        <v>0.9215406731339022</v>
      </c>
      <c r="AJ262" s="48">
        <f>SIN(AL262+RADIANS($AB$9))</f>
        <v>0.8078770162506077</v>
      </c>
      <c r="AK262" s="48">
        <f>$AB$7*SIN(AL262)</f>
        <v>-0.32640581948767045</v>
      </c>
      <c r="AL262" s="48">
        <f>2*ATAN(AM262)</f>
        <v>-1.8066944866845764</v>
      </c>
      <c r="AM262" s="48">
        <f>SQRT((1+$AB$7)/(1-$AB$7))*TAN(AN262/2)</f>
        <v>-1.2688576060792986</v>
      </c>
      <c r="AN262" s="54">
        <f>$AU262+$AB$7*SIN(AO262)</f>
        <v>11.10647135373666</v>
      </c>
      <c r="AO262" s="54">
        <f>$AU262+$AB$7*SIN(AP262)</f>
        <v>11.10647135611956</v>
      </c>
      <c r="AP262" s="54">
        <f>$AU262+$AB$7*SIN(AQ262)</f>
        <v>11.106471420258282</v>
      </c>
      <c r="AQ262" s="54">
        <f>$AU262+$AB$7*SIN(AR262)</f>
        <v>11.106473146619669</v>
      </c>
      <c r="AR262" s="54">
        <f>$AU262+$AB$7*SIN(AS262)</f>
        <v>11.106519603405815</v>
      </c>
      <c r="AS262" s="54">
        <f>$AU262+$AB$7*SIN(AT262)</f>
        <v>11.107762571804695</v>
      </c>
      <c r="AT262" s="54">
        <f>$AU262+$AB$7*SIN(AU262)</f>
        <v>11.137036396310704</v>
      </c>
      <c r="AU262" s="54">
        <f>RADIANS($AB$9)+$AB$18*(F262-AB$15)</f>
        <v>11.440112382606735</v>
      </c>
    </row>
    <row r="263" spans="1:48" ht="12.95" customHeight="1" x14ac:dyDescent="0.2">
      <c r="A263" s="4" t="s">
        <v>974</v>
      </c>
      <c r="B263" s="4"/>
      <c r="C263" s="5">
        <v>40825.442999999999</v>
      </c>
      <c r="D263" s="5"/>
      <c r="E263" s="48">
        <f>+(C263-C$7)/C$8</f>
        <v>-1382.0000793050515</v>
      </c>
      <c r="F263" s="48">
        <f>ROUND(2*E263,0)/2</f>
        <v>-1382</v>
      </c>
      <c r="G263" s="48">
        <f>+C263-(C$7+F263*C$8)</f>
        <v>-1.083999959519133E-4</v>
      </c>
      <c r="I263" s="48">
        <f>G263</f>
        <v>-1.083999959519133E-4</v>
      </c>
      <c r="Q263" s="100">
        <f>+C263-15018.5</f>
        <v>25806.942999999999</v>
      </c>
      <c r="S263" s="53">
        <f>S$14</f>
        <v>0.1</v>
      </c>
      <c r="Z263" s="48">
        <f>F263</f>
        <v>-1382</v>
      </c>
      <c r="AA263" s="54">
        <f>AB$3+AB$4*Z263+AB$5*Z263^2+AH263</f>
        <v>-2.1183425366454282E-3</v>
      </c>
      <c r="AB263" s="54">
        <f>IF(S263&lt;&gt;0,G263-AH263, -9999)</f>
        <v>-8.1036459843780943E-3</v>
      </c>
      <c r="AC263" s="54">
        <f>+G263-P263</f>
        <v>-1.083999959519133E-4</v>
      </c>
      <c r="AD263" s="54">
        <f>IF(S263&lt;&gt;0,G263-AA263, -9999)</f>
        <v>2.0099425406935149E-3</v>
      </c>
      <c r="AE263" s="54">
        <f>+(G263-AA263)^2*S263</f>
        <v>4.0398690168895022E-7</v>
      </c>
      <c r="AF263" s="48">
        <f>IF(S263&lt;&gt;0,G263-P263, -9999)</f>
        <v>-1.083999959519133E-4</v>
      </c>
      <c r="AG263" s="3"/>
      <c r="AH263" s="48">
        <f>$AB$6*($AB$11/AI263*AJ263+$AB$12)</f>
        <v>7.995245988426181E-3</v>
      </c>
      <c r="AI263" s="48">
        <f>1+$AB$7*COS(AL263)</f>
        <v>0.92526191173651706</v>
      </c>
      <c r="AJ263" s="48">
        <f>SIN(AL263+RADIANS($AB$9))</f>
        <v>0.81453446041453348</v>
      </c>
      <c r="AK263" s="48">
        <f>$AB$7*SIN(AL263)</f>
        <v>-0.32727792948871259</v>
      </c>
      <c r="AL263" s="48">
        <f>2*ATAN(AM263)</f>
        <v>-1.7953091695152665</v>
      </c>
      <c r="AM263" s="48">
        <f>SQRT((1+$AB$7)/(1-$AB$7))*TAN(AN263/2)</f>
        <v>-1.2541061621969778</v>
      </c>
      <c r="AN263" s="54">
        <f>$AU263+$AB$7*SIN(AO263)</f>
        <v>11.118085617884903</v>
      </c>
      <c r="AO263" s="54">
        <f>$AU263+$AB$7*SIN(AP263)</f>
        <v>11.118085621902193</v>
      </c>
      <c r="AP263" s="54">
        <f>$AU263+$AB$7*SIN(AQ263)</f>
        <v>11.118085719825977</v>
      </c>
      <c r="AQ263" s="54">
        <f>$AU263+$AB$7*SIN(AR263)</f>
        <v>11.118088106751324</v>
      </c>
      <c r="AR263" s="54">
        <f>$AU263+$AB$7*SIN(AS263)</f>
        <v>11.118146274561044</v>
      </c>
      <c r="AS263" s="54">
        <f>$AU263+$AB$7*SIN(AT263)</f>
        <v>11.119555392666392</v>
      </c>
      <c r="AT263" s="54">
        <f>$AU263+$AB$7*SIN(AU263)</f>
        <v>11.149826677984422</v>
      </c>
      <c r="AU263" s="54">
        <f>RADIANS($AB$9)+$AB$18*(F263-AB$15)</f>
        <v>11.451272658122541</v>
      </c>
    </row>
    <row r="264" spans="1:48" ht="12.95" customHeight="1" x14ac:dyDescent="0.2">
      <c r="A264" s="98" t="s">
        <v>1814</v>
      </c>
      <c r="B264" s="99" t="s">
        <v>1142</v>
      </c>
      <c r="C264" s="98">
        <v>40836.379000000001</v>
      </c>
      <c r="D264" s="98" t="s">
        <v>1190</v>
      </c>
      <c r="E264" s="4">
        <f>+(C264-C$7)/C$8</f>
        <v>-1373.9993406852889</v>
      </c>
      <c r="F264" s="48">
        <f>ROUND(2*E264,0)/2</f>
        <v>-1374</v>
      </c>
      <c r="G264" s="48">
        <f>+C264-(C$7+F264*C$8)</f>
        <v>9.0120000095339492E-4</v>
      </c>
      <c r="I264" s="48">
        <f>G264</f>
        <v>9.0120000095339492E-4</v>
      </c>
      <c r="Q264" s="100">
        <f>+C264-15018.5</f>
        <v>25817.879000000001</v>
      </c>
      <c r="S264" s="53">
        <f>S$14</f>
        <v>0.1</v>
      </c>
      <c r="Z264" s="48">
        <f>F264</f>
        <v>-1374</v>
      </c>
      <c r="AA264" s="54">
        <f>AB$3+AB$4*Z264+AB$5*Z264^2+AH264</f>
        <v>-2.0765138198856285E-3</v>
      </c>
      <c r="AB264" s="54">
        <f>IF(S264&lt;&gt;0,G264-AH264, -9999)</f>
        <v>-7.1058003768211062E-3</v>
      </c>
      <c r="AC264" s="54">
        <f>+G264-P264</f>
        <v>9.0120000095339492E-4</v>
      </c>
      <c r="AD264" s="54">
        <f>IF(S264&lt;&gt;0,G264-AA264, -9999)</f>
        <v>2.9777138208390234E-3</v>
      </c>
      <c r="AE264" s="54">
        <f>+(G264-AA264)^2*S264</f>
        <v>8.8667795988157368E-7</v>
      </c>
      <c r="AF264" s="48">
        <f>IF(S264&lt;&gt;0,G264-P264, -9999)</f>
        <v>9.0120000095339492E-4</v>
      </c>
      <c r="AG264" s="3"/>
      <c r="AH264" s="48">
        <f>$AB$6*($AB$11/AI264*AJ264+$AB$12)</f>
        <v>8.0070003777745011E-3</v>
      </c>
      <c r="AI264" s="48">
        <f>1+$AB$7*COS(AL264)</f>
        <v>0.92684071063392692</v>
      </c>
      <c r="AJ264" s="48">
        <f>SIN(AL264+RADIANS($AB$9))</f>
        <v>0.81732194700272964</v>
      </c>
      <c r="AK264" s="48">
        <f>$AB$7*SIN(AL264)</f>
        <v>-0.32763446605500784</v>
      </c>
      <c r="AL264" s="48">
        <f>2*ATAN(AM264)</f>
        <v>-1.7904877740132912</v>
      </c>
      <c r="AM264" s="48">
        <f>SQRT((1+$AB$7)/(1-$AB$7))*TAN(AN264/2)</f>
        <v>-1.2479226442458806</v>
      </c>
      <c r="AN264" s="54">
        <f>$AU264+$AB$7*SIN(AO264)</f>
        <v>11.122989883081596</v>
      </c>
      <c r="AO264" s="54">
        <f>$AU264+$AB$7*SIN(AP264)</f>
        <v>11.122989888019125</v>
      </c>
      <c r="AP264" s="54">
        <f>$AU264+$AB$7*SIN(AQ264)</f>
        <v>11.122990003765443</v>
      </c>
      <c r="AQ264" s="54">
        <f>$AU264+$AB$7*SIN(AR264)</f>
        <v>11.122992717078318</v>
      </c>
      <c r="AR264" s="54">
        <f>$AU264+$AB$7*SIN(AS264)</f>
        <v>11.12305630581594</v>
      </c>
      <c r="AS264" s="54">
        <f>$AU264+$AB$7*SIN(AT264)</f>
        <v>11.124537631763502</v>
      </c>
      <c r="AT264" s="54">
        <f>$AU264+$AB$7*SIN(AU264)</f>
        <v>11.155223303995919</v>
      </c>
      <c r="AU264" s="54">
        <f>RADIANS($AB$9)+$AB$18*(F264-AB$15)</f>
        <v>11.455971721497617</v>
      </c>
    </row>
    <row r="265" spans="1:48" ht="12.95" customHeight="1" x14ac:dyDescent="0.2">
      <c r="A265" s="4" t="s">
        <v>974</v>
      </c>
      <c r="B265" s="4"/>
      <c r="C265" s="5">
        <v>40836.381999999998</v>
      </c>
      <c r="D265" s="5"/>
      <c r="E265" s="48">
        <f>+(C265-C$7)/C$8</f>
        <v>-1373.9971458959844</v>
      </c>
      <c r="F265" s="48">
        <f>ROUND(2*E265,0)/2</f>
        <v>-1374</v>
      </c>
      <c r="G265" s="48">
        <f>+C265-(C$7+F265*C$8)</f>
        <v>3.9011999979265966E-3</v>
      </c>
      <c r="I265" s="48">
        <f>G265</f>
        <v>3.9011999979265966E-3</v>
      </c>
      <c r="Q265" s="100">
        <f>+C265-15018.5</f>
        <v>25817.881999999998</v>
      </c>
      <c r="S265" s="53">
        <f>S$14</f>
        <v>0.1</v>
      </c>
      <c r="Z265" s="48">
        <f>F265</f>
        <v>-1374</v>
      </c>
      <c r="AA265" s="54">
        <f>AB$3+AB$4*Z265+AB$5*Z265^2+AH265</f>
        <v>-2.0765138198856285E-3</v>
      </c>
      <c r="AB265" s="54">
        <f>IF(S265&lt;&gt;0,G265-AH265, -9999)</f>
        <v>-4.1058003798479046E-3</v>
      </c>
      <c r="AC265" s="54">
        <f>+G265-P265</f>
        <v>3.9011999979265966E-3</v>
      </c>
      <c r="AD265" s="54">
        <f>IF(S265&lt;&gt;0,G265-AA265, -9999)</f>
        <v>5.977713817812225E-3</v>
      </c>
      <c r="AE265" s="54">
        <f>+(G265-AA265)^2*S265</f>
        <v>3.5733062487663208E-6</v>
      </c>
      <c r="AF265" s="48">
        <f>IF(S265&lt;&gt;0,G265-P265, -9999)</f>
        <v>3.9011999979265966E-3</v>
      </c>
      <c r="AG265" s="3"/>
      <c r="AH265" s="48">
        <f>$AB$6*($AB$11/AI265*AJ265+$AB$12)</f>
        <v>8.0070003777745011E-3</v>
      </c>
      <c r="AI265" s="48">
        <f>1+$AB$7*COS(AL265)</f>
        <v>0.92684071063392692</v>
      </c>
      <c r="AJ265" s="48">
        <f>SIN(AL265+RADIANS($AB$9))</f>
        <v>0.81732194700272964</v>
      </c>
      <c r="AK265" s="48">
        <f>$AB$7*SIN(AL265)</f>
        <v>-0.32763446605500784</v>
      </c>
      <c r="AL265" s="48">
        <f>2*ATAN(AM265)</f>
        <v>-1.7904877740132912</v>
      </c>
      <c r="AM265" s="48">
        <f>SQRT((1+$AB$7)/(1-$AB$7))*TAN(AN265/2)</f>
        <v>-1.2479226442458806</v>
      </c>
      <c r="AN265" s="54">
        <f>$AU265+$AB$7*SIN(AO265)</f>
        <v>11.122989883081596</v>
      </c>
      <c r="AO265" s="54">
        <f>$AU265+$AB$7*SIN(AP265)</f>
        <v>11.122989888019125</v>
      </c>
      <c r="AP265" s="54">
        <f>$AU265+$AB$7*SIN(AQ265)</f>
        <v>11.122990003765443</v>
      </c>
      <c r="AQ265" s="54">
        <f>$AU265+$AB$7*SIN(AR265)</f>
        <v>11.122992717078318</v>
      </c>
      <c r="AR265" s="54">
        <f>$AU265+$AB$7*SIN(AS265)</f>
        <v>11.12305630581594</v>
      </c>
      <c r="AS265" s="54">
        <f>$AU265+$AB$7*SIN(AT265)</f>
        <v>11.124537631763502</v>
      </c>
      <c r="AT265" s="54">
        <f>$AU265+$AB$7*SIN(AU265)</f>
        <v>11.155223303995919</v>
      </c>
      <c r="AU265" s="54">
        <f>RADIANS($AB$9)+$AB$18*(F265-AB$15)</f>
        <v>11.455971721497617</v>
      </c>
    </row>
    <row r="266" spans="1:48" ht="12.95" customHeight="1" x14ac:dyDescent="0.2">
      <c r="A266" s="98" t="s">
        <v>1821</v>
      </c>
      <c r="B266" s="99" t="s">
        <v>1142</v>
      </c>
      <c r="C266" s="98">
        <v>40837.743999999999</v>
      </c>
      <c r="D266" s="98" t="s">
        <v>1190</v>
      </c>
      <c r="E266" s="4">
        <f>+(C266-C$7)/C$8</f>
        <v>-1373.0007115506914</v>
      </c>
      <c r="F266" s="48">
        <f>ROUND(2*E266,0)/2</f>
        <v>-1373</v>
      </c>
      <c r="G266" s="48">
        <f>+C266-(C$7+F266*C$8)</f>
        <v>-9.7259999893140048E-4</v>
      </c>
      <c r="I266" s="48">
        <f>G266</f>
        <v>-9.7259999893140048E-4</v>
      </c>
      <c r="Q266" s="100">
        <f>+C266-15018.5</f>
        <v>25819.243999999999</v>
      </c>
      <c r="S266" s="53">
        <f>S$14</f>
        <v>0.1</v>
      </c>
      <c r="Z266" s="48">
        <f>F266</f>
        <v>-1373</v>
      </c>
      <c r="AA266" s="54">
        <f>AB$3+AB$4*Z266+AB$5*Z266^2+AH266</f>
        <v>-2.0712918462206763E-3</v>
      </c>
      <c r="AB266" s="54">
        <f>IF(S266&lt;&gt;0,G266-AH266, -9999)</f>
        <v>-8.9810575360918781E-3</v>
      </c>
      <c r="AC266" s="54">
        <f>+G266-P266</f>
        <v>-9.7259999893140048E-4</v>
      </c>
      <c r="AD266" s="54">
        <f>IF(S266&lt;&gt;0,G266-AA266, -9999)</f>
        <v>1.0986918472892758E-3</v>
      </c>
      <c r="AE266" s="54">
        <f>+(G266-AA266)^2*S266</f>
        <v>1.2071237752999214E-7</v>
      </c>
      <c r="AF266" s="48">
        <f>IF(S266&lt;&gt;0,G266-P266, -9999)</f>
        <v>-9.7259999893140048E-4</v>
      </c>
      <c r="AG266" s="3"/>
      <c r="AH266" s="48">
        <f>$AB$6*($AB$11/AI266*AJ266+$AB$12)</f>
        <v>8.0084575371604776E-3</v>
      </c>
      <c r="AI266" s="48">
        <f>1+$AB$7*COS(AL266)</f>
        <v>0.92703856008575203</v>
      </c>
      <c r="AJ266" s="48">
        <f>SIN(AL266+RADIANS($AB$9))</f>
        <v>0.81766971457093574</v>
      </c>
      <c r="AK266" s="48">
        <f>$AB$7*SIN(AL266)</f>
        <v>-0.3276785822316412</v>
      </c>
      <c r="AL266" s="48">
        <f>2*ATAN(AM266)</f>
        <v>-1.7898839421612296</v>
      </c>
      <c r="AM266" s="48">
        <f>SQRT((1+$AB$7)/(1-$AB$7))*TAN(AN266/2)</f>
        <v>-1.2471508421161805</v>
      </c>
      <c r="AN266" s="54">
        <f>$AU266+$AB$7*SIN(AO266)</f>
        <v>11.123603504676266</v>
      </c>
      <c r="AO266" s="54">
        <f>$AU266+$AB$7*SIN(AP266)</f>
        <v>11.123603509740116</v>
      </c>
      <c r="AP266" s="54">
        <f>$AU266+$AB$7*SIN(AQ266)</f>
        <v>11.123603627881785</v>
      </c>
      <c r="AQ266" s="54">
        <f>$AU266+$AB$7*SIN(AR266)</f>
        <v>11.123606384144436</v>
      </c>
      <c r="AR266" s="54">
        <f>$AU266+$AB$7*SIN(AS266)</f>
        <v>11.12367067142009</v>
      </c>
      <c r="AS266" s="54">
        <f>$AU266+$AB$7*SIN(AT266)</f>
        <v>11.12516111555631</v>
      </c>
      <c r="AT266" s="54">
        <f>$AU266+$AB$7*SIN(AU266)</f>
        <v>11.155898349501198</v>
      </c>
      <c r="AU266" s="54">
        <f>RADIANS($AB$9)+$AB$18*(F266-AB$15)</f>
        <v>11.456559104419501</v>
      </c>
    </row>
    <row r="267" spans="1:48" ht="12.95" customHeight="1" x14ac:dyDescent="0.2">
      <c r="A267" s="98" t="s">
        <v>1817</v>
      </c>
      <c r="B267" s="99" t="s">
        <v>1142</v>
      </c>
      <c r="C267" s="98">
        <v>40855.512999999999</v>
      </c>
      <c r="D267" s="98" t="s">
        <v>1190</v>
      </c>
      <c r="E267" s="4">
        <f>+(C267-C$7)/C$8</f>
        <v>-1360.0009744864503</v>
      </c>
      <c r="F267" s="48">
        <f>ROUND(2*E267,0)/2</f>
        <v>-1360</v>
      </c>
      <c r="G267" s="48">
        <f>+C267-(C$7+F267*C$8)</f>
        <v>-1.3319999998202547E-3</v>
      </c>
      <c r="I267" s="48">
        <f>G267</f>
        <v>-1.3319999998202547E-3</v>
      </c>
      <c r="Q267" s="100">
        <f>+C267-15018.5</f>
        <v>25837.012999999999</v>
      </c>
      <c r="S267" s="53">
        <f>S$14</f>
        <v>0.1</v>
      </c>
      <c r="Z267" s="48">
        <f>F267</f>
        <v>-1360</v>
      </c>
      <c r="AA267" s="54">
        <f>AB$3+AB$4*Z267+AB$5*Z267^2+AH267</f>
        <v>-2.0035415165478489E-3</v>
      </c>
      <c r="AB267" s="54">
        <f>IF(S267&lt;&gt;0,G267-AH267, -9999)</f>
        <v>-9.359153586564346E-3</v>
      </c>
      <c r="AC267" s="54">
        <f>+G267-P267</f>
        <v>-1.3319999998202547E-3</v>
      </c>
      <c r="AD267" s="54">
        <f>IF(S267&lt;&gt;0,G267-AA267, -9999)</f>
        <v>6.715415167275942E-4</v>
      </c>
      <c r="AE267" s="54">
        <f>+(G267-AA267)^2*S267</f>
        <v>4.5096800868879766E-8</v>
      </c>
      <c r="AF267" s="48">
        <f>IF(S267&lt;&gt;0,G267-P267, -9999)</f>
        <v>-1.3319999998202547E-3</v>
      </c>
      <c r="AG267" s="3"/>
      <c r="AH267" s="48">
        <f>$AB$6*($AB$11/AI267*AJ267+$AB$12)</f>
        <v>8.0271535867440912E-3</v>
      </c>
      <c r="AI267" s="48">
        <f>1+$AB$7*COS(AL267)</f>
        <v>0.92962072399110973</v>
      </c>
      <c r="AJ267" s="48">
        <f>SIN(AL267+RADIANS($AB$9))</f>
        <v>0.822176916183183</v>
      </c>
      <c r="AK267" s="48">
        <f>$AB$7*SIN(AL267)</f>
        <v>-0.32824287117340922</v>
      </c>
      <c r="AL267" s="48">
        <f>2*ATAN(AM267)</f>
        <v>-1.7820105891767273</v>
      </c>
      <c r="AM267" s="48">
        <f>SQRT((1+$AB$7)/(1-$AB$7))*TAN(AN267/2)</f>
        <v>-1.2371402139415795</v>
      </c>
      <c r="AN267" s="54">
        <f>$AU267+$AB$7*SIN(AO267)</f>
        <v>11.131592534170993</v>
      </c>
      <c r="AO267" s="54">
        <f>$AU267+$AB$7*SIN(AP267)</f>
        <v>11.131592541134433</v>
      </c>
      <c r="AP267" s="54">
        <f>$AU267+$AB$7*SIN(AQ267)</f>
        <v>11.131592694106077</v>
      </c>
      <c r="AQ267" s="54">
        <f>$AU267+$AB$7*SIN(AR267)</f>
        <v>11.131596054517399</v>
      </c>
      <c r="AR267" s="54">
        <f>$AU267+$AB$7*SIN(AS267)</f>
        <v>11.131669853698394</v>
      </c>
      <c r="AS267" s="54">
        <f>$AU267+$AB$7*SIN(AT267)</f>
        <v>11.133280673724149</v>
      </c>
      <c r="AT267" s="54">
        <f>$AU267+$AB$7*SIN(AU267)</f>
        <v>11.16468336976744</v>
      </c>
      <c r="AU267" s="54">
        <f>RADIANS($AB$9)+$AB$18*(F267-AB$15)</f>
        <v>11.464195082404</v>
      </c>
    </row>
    <row r="268" spans="1:48" ht="12.95" customHeight="1" x14ac:dyDescent="0.2">
      <c r="A268" s="98" t="s">
        <v>1817</v>
      </c>
      <c r="B268" s="99" t="s">
        <v>1142</v>
      </c>
      <c r="C268" s="98">
        <v>40855.514999999999</v>
      </c>
      <c r="D268" s="98" t="s">
        <v>1190</v>
      </c>
      <c r="E268" s="4">
        <f>+(C268-C$7)/C$8</f>
        <v>-1359.9995112935787</v>
      </c>
      <c r="F268" s="48">
        <f>ROUND(2*E268,0)/2</f>
        <v>-1360</v>
      </c>
      <c r="G268" s="48">
        <f>+C268-(C$7+F268*C$8)</f>
        <v>6.6800000058719888E-4</v>
      </c>
      <c r="I268" s="48">
        <f>G268</f>
        <v>6.6800000058719888E-4</v>
      </c>
      <c r="Q268" s="100">
        <f>+C268-15018.5</f>
        <v>25837.014999999999</v>
      </c>
      <c r="S268" s="53">
        <f>S$14</f>
        <v>0.1</v>
      </c>
      <c r="Z268" s="48">
        <f>F268</f>
        <v>-1360</v>
      </c>
      <c r="AA268" s="54">
        <f>AB$3+AB$4*Z268+AB$5*Z268^2+AH268</f>
        <v>-2.0035415165478489E-3</v>
      </c>
      <c r="AB268" s="54">
        <f>IF(S268&lt;&gt;0,G268-AH268, -9999)</f>
        <v>-7.3591535861568923E-3</v>
      </c>
      <c r="AC268" s="54">
        <f>+G268-P268</f>
        <v>6.6800000058719888E-4</v>
      </c>
      <c r="AD268" s="54">
        <f>IF(S268&lt;&gt;0,G268-AA268, -9999)</f>
        <v>2.6715415171350478E-3</v>
      </c>
      <c r="AE268" s="54">
        <f>+(G268-AA268)^2*S268</f>
        <v>7.1371340777762334E-7</v>
      </c>
      <c r="AF268" s="48">
        <f>IF(S268&lt;&gt;0,G268-P268, -9999)</f>
        <v>6.6800000058719888E-4</v>
      </c>
      <c r="AG268" s="3"/>
      <c r="AH268" s="48">
        <f>$AB$6*($AB$11/AI268*AJ268+$AB$12)</f>
        <v>8.0271535867440912E-3</v>
      </c>
      <c r="AI268" s="48">
        <f>1+$AB$7*COS(AL268)</f>
        <v>0.92962072399110973</v>
      </c>
      <c r="AJ268" s="48">
        <f>SIN(AL268+RADIANS($AB$9))</f>
        <v>0.822176916183183</v>
      </c>
      <c r="AK268" s="48">
        <f>$AB$7*SIN(AL268)</f>
        <v>-0.32824287117340922</v>
      </c>
      <c r="AL268" s="48">
        <f>2*ATAN(AM268)</f>
        <v>-1.7820105891767273</v>
      </c>
      <c r="AM268" s="48">
        <f>SQRT((1+$AB$7)/(1-$AB$7))*TAN(AN268/2)</f>
        <v>-1.2371402139415795</v>
      </c>
      <c r="AN268" s="54">
        <f>$AU268+$AB$7*SIN(AO268)</f>
        <v>11.131592534170993</v>
      </c>
      <c r="AO268" s="54">
        <f>$AU268+$AB$7*SIN(AP268)</f>
        <v>11.131592541134433</v>
      </c>
      <c r="AP268" s="54">
        <f>$AU268+$AB$7*SIN(AQ268)</f>
        <v>11.131592694106077</v>
      </c>
      <c r="AQ268" s="54">
        <f>$AU268+$AB$7*SIN(AR268)</f>
        <v>11.131596054517399</v>
      </c>
      <c r="AR268" s="54">
        <f>$AU268+$AB$7*SIN(AS268)</f>
        <v>11.131669853698394</v>
      </c>
      <c r="AS268" s="54">
        <f>$AU268+$AB$7*SIN(AT268)</f>
        <v>11.133280673724149</v>
      </c>
      <c r="AT268" s="54">
        <f>$AU268+$AB$7*SIN(AU268)</f>
        <v>11.16468336976744</v>
      </c>
      <c r="AU268" s="54">
        <f>RADIANS($AB$9)+$AB$18*(F268-AB$15)</f>
        <v>11.464195082404</v>
      </c>
    </row>
    <row r="269" spans="1:48" ht="12.95" customHeight="1" x14ac:dyDescent="0.2">
      <c r="A269" s="98" t="s">
        <v>1821</v>
      </c>
      <c r="B269" s="99" t="s">
        <v>1142</v>
      </c>
      <c r="C269" s="98">
        <v>40855.516000000003</v>
      </c>
      <c r="D269" s="98" t="s">
        <v>1190</v>
      </c>
      <c r="E269" s="4">
        <f>+(C269-C$7)/C$8</f>
        <v>-1359.9987796971404</v>
      </c>
      <c r="F269" s="48">
        <f>ROUND(2*E269,0)/2</f>
        <v>-1360</v>
      </c>
      <c r="G269" s="48">
        <f>+C269-(C$7+F269*C$8)</f>
        <v>1.6680000044289045E-3</v>
      </c>
      <c r="I269" s="48">
        <f>G269</f>
        <v>1.6680000044289045E-3</v>
      </c>
      <c r="Q269" s="100">
        <f>+C269-15018.5</f>
        <v>25837.016000000003</v>
      </c>
      <c r="S269" s="53">
        <f>S$14</f>
        <v>0.1</v>
      </c>
      <c r="Z269" s="48">
        <f>F269</f>
        <v>-1360</v>
      </c>
      <c r="AA269" s="54">
        <f>AB$3+AB$4*Z269+AB$5*Z269^2+AH269</f>
        <v>-2.0035415165478489E-3</v>
      </c>
      <c r="AB269" s="54">
        <f>IF(S269&lt;&gt;0,G269-AH269, -9999)</f>
        <v>-6.3591535823151867E-3</v>
      </c>
      <c r="AC269" s="54">
        <f>+G269-P269</f>
        <v>1.6680000044289045E-3</v>
      </c>
      <c r="AD269" s="54">
        <f>IF(S269&lt;&gt;0,G269-AA269, -9999)</f>
        <v>3.6715415209767534E-3</v>
      </c>
      <c r="AE269" s="54">
        <f>+(G269-AA269)^2*S269</f>
        <v>1.3480217140256294E-6</v>
      </c>
      <c r="AF269" s="48">
        <f>IF(S269&lt;&gt;0,G269-P269, -9999)</f>
        <v>1.6680000044289045E-3</v>
      </c>
      <c r="AG269" s="3"/>
      <c r="AH269" s="48">
        <f>$AB$6*($AB$11/AI269*AJ269+$AB$12)</f>
        <v>8.0271535867440912E-3</v>
      </c>
      <c r="AI269" s="48">
        <f>1+$AB$7*COS(AL269)</f>
        <v>0.92962072399110973</v>
      </c>
      <c r="AJ269" s="48">
        <f>SIN(AL269+RADIANS($AB$9))</f>
        <v>0.822176916183183</v>
      </c>
      <c r="AK269" s="48">
        <f>$AB$7*SIN(AL269)</f>
        <v>-0.32824287117340922</v>
      </c>
      <c r="AL269" s="48">
        <f>2*ATAN(AM269)</f>
        <v>-1.7820105891767273</v>
      </c>
      <c r="AM269" s="48">
        <f>SQRT((1+$AB$7)/(1-$AB$7))*TAN(AN269/2)</f>
        <v>-1.2371402139415795</v>
      </c>
      <c r="AN269" s="54">
        <f>$AU269+$AB$7*SIN(AO269)</f>
        <v>11.131592534170993</v>
      </c>
      <c r="AO269" s="54">
        <f>$AU269+$AB$7*SIN(AP269)</f>
        <v>11.131592541134433</v>
      </c>
      <c r="AP269" s="54">
        <f>$AU269+$AB$7*SIN(AQ269)</f>
        <v>11.131592694106077</v>
      </c>
      <c r="AQ269" s="54">
        <f>$AU269+$AB$7*SIN(AR269)</f>
        <v>11.131596054517399</v>
      </c>
      <c r="AR269" s="54">
        <f>$AU269+$AB$7*SIN(AS269)</f>
        <v>11.131669853698394</v>
      </c>
      <c r="AS269" s="54">
        <f>$AU269+$AB$7*SIN(AT269)</f>
        <v>11.133280673724149</v>
      </c>
      <c r="AT269" s="54">
        <f>$AU269+$AB$7*SIN(AU269)</f>
        <v>11.16468336976744</v>
      </c>
      <c r="AU269" s="54">
        <f>RADIANS($AB$9)+$AB$18*(F269-AB$15)</f>
        <v>11.464195082404</v>
      </c>
    </row>
    <row r="270" spans="1:48" ht="12.95" customHeight="1" x14ac:dyDescent="0.2">
      <c r="A270" s="98" t="s">
        <v>1821</v>
      </c>
      <c r="B270" s="99" t="s">
        <v>1142</v>
      </c>
      <c r="C270" s="98">
        <v>40877.383999999998</v>
      </c>
      <c r="D270" s="98" t="s">
        <v>1190</v>
      </c>
      <c r="E270" s="4">
        <f>+(C270-C$7)/C$8</f>
        <v>-1344.0002288433636</v>
      </c>
      <c r="F270" s="48">
        <f>ROUND(2*E270,0)/2</f>
        <v>-1344</v>
      </c>
      <c r="G270" s="48">
        <f>+C270-(C$7+F270*C$8)</f>
        <v>-3.127999952994287E-4</v>
      </c>
      <c r="I270" s="48">
        <f>G270</f>
        <v>-3.127999952994287E-4</v>
      </c>
      <c r="Q270" s="100">
        <f>+C270-15018.5</f>
        <v>25858.883999999998</v>
      </c>
      <c r="S270" s="53">
        <f>S$14</f>
        <v>0.1</v>
      </c>
      <c r="Z270" s="48">
        <f>F270</f>
        <v>-1344</v>
      </c>
      <c r="AA270" s="54">
        <f>AB$3+AB$4*Z270+AB$5*Z270^2+AH270</f>
        <v>-1.9205068887422818E-3</v>
      </c>
      <c r="AB270" s="54">
        <f>IF(S270&lt;&gt;0,G270-AH270, -9999)</f>
        <v>-8.3623289517689159E-3</v>
      </c>
      <c r="AC270" s="54">
        <f>+G270-P270</f>
        <v>-3.127999952994287E-4</v>
      </c>
      <c r="AD270" s="54">
        <f>IF(S270&lt;&gt;0,G270-AA270, -9999)</f>
        <v>1.6077068934428531E-3</v>
      </c>
      <c r="AE270" s="54">
        <f>+(G270-AA270)^2*S270</f>
        <v>2.5847214552236692E-7</v>
      </c>
      <c r="AF270" s="48">
        <f>IF(S270&lt;&gt;0,G270-P270, -9999)</f>
        <v>-3.127999952994287E-4</v>
      </c>
      <c r="AG270" s="3"/>
      <c r="AH270" s="48">
        <f>$AB$6*($AB$11/AI270*AJ270+$AB$12)</f>
        <v>8.0495289564694872E-3</v>
      </c>
      <c r="AI270" s="48">
        <f>1+$AB$7*COS(AL270)</f>
        <v>0.93282463595954979</v>
      </c>
      <c r="AJ270" s="48">
        <f>SIN(AL270+RADIANS($AB$9))</f>
        <v>0.82768818756032991</v>
      </c>
      <c r="AK270" s="48">
        <f>$AB$7*SIN(AL270)</f>
        <v>-0.32891350752702736</v>
      </c>
      <c r="AL270" s="48">
        <f>2*ATAN(AM270)</f>
        <v>-1.7722598306440436</v>
      </c>
      <c r="AM270" s="48">
        <f>SQRT((1+$AB$7)/(1-$AB$7))*TAN(AN270/2)</f>
        <v>-1.2248768587490269</v>
      </c>
      <c r="AN270" s="54">
        <f>$AU270+$AB$7*SIN(AO270)</f>
        <v>11.14145581971694</v>
      </c>
      <c r="AO270" s="54">
        <f>$AU270+$AB$7*SIN(AP270)</f>
        <v>11.14145582978777</v>
      </c>
      <c r="AP270" s="54">
        <f>$AU270+$AB$7*SIN(AQ270)</f>
        <v>11.141456036159715</v>
      </c>
      <c r="AQ270" s="54">
        <f>$AU270+$AB$7*SIN(AR270)</f>
        <v>11.141460265079935</v>
      </c>
      <c r="AR270" s="54">
        <f>$AU270+$AB$7*SIN(AS270)</f>
        <v>11.141546896226778</v>
      </c>
      <c r="AS270" s="54">
        <f>$AU270+$AB$7*SIN(AT270)</f>
        <v>11.143310470894479</v>
      </c>
      <c r="AT270" s="54">
        <f>$AU270+$AB$7*SIN(AU270)</f>
        <v>11.175519669341174</v>
      </c>
      <c r="AU270" s="54">
        <f>RADIANS($AB$9)+$AB$18*(F270-AB$15)</f>
        <v>11.473593209154151</v>
      </c>
      <c r="AV270" s="54"/>
    </row>
    <row r="271" spans="1:48" ht="12.95" customHeight="1" x14ac:dyDescent="0.2">
      <c r="A271" s="4" t="s">
        <v>975</v>
      </c>
      <c r="B271" s="4"/>
      <c r="C271" s="5">
        <v>40888.324000000001</v>
      </c>
      <c r="D271" s="5"/>
      <c r="E271" s="48">
        <f>+(C271-C$7)/C$8</f>
        <v>-1335.9965638378583</v>
      </c>
      <c r="F271" s="48">
        <f>ROUND(2*E271,0)/2</f>
        <v>-1336</v>
      </c>
      <c r="G271" s="48">
        <f>+C271-(C$7+F271*C$8)</f>
        <v>4.6968000024207868E-3</v>
      </c>
      <c r="I271" s="48">
        <f>G271</f>
        <v>4.6968000024207868E-3</v>
      </c>
      <c r="Q271" s="100">
        <f>+C271-15018.5</f>
        <v>25869.824000000001</v>
      </c>
      <c r="S271" s="53">
        <f>S$14</f>
        <v>0.1</v>
      </c>
      <c r="Z271" s="48">
        <f>F271</f>
        <v>-1336</v>
      </c>
      <c r="AA271" s="54">
        <f>AB$3+AB$4*Z271+AB$5*Z271^2+AH271</f>
        <v>-1.8791373270260776E-3</v>
      </c>
      <c r="AB271" s="54">
        <f>IF(S271&lt;&gt;0,G271-AH271, -9999)</f>
        <v>-3.3636510552039253E-3</v>
      </c>
      <c r="AC271" s="54">
        <f>+G271-P271</f>
        <v>4.6968000024207868E-3</v>
      </c>
      <c r="AD271" s="54">
        <f>IF(S271&lt;&gt;0,G271-AA271, -9999)</f>
        <v>6.5759373294468643E-3</v>
      </c>
      <c r="AE271" s="54">
        <f>+(G271-AA271)^2*S271</f>
        <v>4.3242951760812759E-6</v>
      </c>
      <c r="AF271" s="48">
        <f>IF(S271&lt;&gt;0,G271-P271, -9999)</f>
        <v>4.6968000024207868E-3</v>
      </c>
      <c r="AG271" s="3"/>
      <c r="AH271" s="48">
        <f>$AB$6*($AB$11/AI271*AJ271+$AB$12)</f>
        <v>8.060451057624712E-3</v>
      </c>
      <c r="AI271" s="48">
        <f>1+$AB$7*COS(AL271)</f>
        <v>0.93443732423439574</v>
      </c>
      <c r="AJ271" s="48">
        <f>SIN(AL271+RADIANS($AB$9))</f>
        <v>0.8304284215636657</v>
      </c>
      <c r="AK271" s="48">
        <f>$AB$7*SIN(AL271)</f>
        <v>-0.32923875913104939</v>
      </c>
      <c r="AL271" s="48">
        <f>2*ATAN(AM271)</f>
        <v>-1.7673591864345675</v>
      </c>
      <c r="AM271" s="48">
        <f>SQRT((1+$AB$7)/(1-$AB$7))*TAN(AN271/2)</f>
        <v>-1.2187685820589089</v>
      </c>
      <c r="AN271" s="54">
        <f>$AU271+$AB$7*SIN(AO271)</f>
        <v>11.14640022607068</v>
      </c>
      <c r="AO271" s="54">
        <f>$AU271+$AB$7*SIN(AP271)</f>
        <v>11.146400238077767</v>
      </c>
      <c r="AP271" s="54">
        <f>$AU271+$AB$7*SIN(AQ271)</f>
        <v>11.146400476119801</v>
      </c>
      <c r="AQ271" s="54">
        <f>$AU271+$AB$7*SIN(AR271)</f>
        <v>11.146405195256341</v>
      </c>
      <c r="AR271" s="54">
        <f>$AU271+$AB$7*SIN(AS271)</f>
        <v>11.146498720982395</v>
      </c>
      <c r="AS271" s="54">
        <f>$AU271+$AB$7*SIN(AT271)</f>
        <v>11.148340529341223</v>
      </c>
      <c r="AT271" s="54">
        <f>$AU271+$AB$7*SIN(AU271)</f>
        <v>11.180947699816077</v>
      </c>
      <c r="AU271" s="54">
        <f>RADIANS($AB$9)+$AB$18*(F271-AB$15)</f>
        <v>11.478292272529227</v>
      </c>
    </row>
    <row r="272" spans="1:48" ht="12.95" customHeight="1" x14ac:dyDescent="0.2">
      <c r="A272" s="4" t="s">
        <v>975</v>
      </c>
      <c r="B272" s="4"/>
      <c r="C272" s="5">
        <v>40903.357000000004</v>
      </c>
      <c r="D272" s="5"/>
      <c r="E272" s="48">
        <f>+(C272-C$7)/C$8</f>
        <v>-1324.9984746214266</v>
      </c>
      <c r="F272" s="48">
        <f>ROUND(2*E272,0)/2</f>
        <v>-1325</v>
      </c>
      <c r="G272" s="48">
        <f>+C272-(C$7+F272*C$8)</f>
        <v>2.08500000735512E-3</v>
      </c>
      <c r="I272" s="48">
        <f>G272</f>
        <v>2.08500000735512E-3</v>
      </c>
      <c r="Q272" s="100">
        <f>+C272-15018.5</f>
        <v>25884.857000000004</v>
      </c>
      <c r="S272" s="53">
        <f>S$14</f>
        <v>0.1</v>
      </c>
      <c r="Z272" s="48">
        <f>F272</f>
        <v>-1325</v>
      </c>
      <c r="AA272" s="54">
        <f>AB$3+AB$4*Z272+AB$5*Z272^2+AH272</f>
        <v>-1.8224178780584833E-3</v>
      </c>
      <c r="AB272" s="54">
        <f>IF(S272&lt;&gt;0,G272-AH272, -9999)</f>
        <v>-5.990176976445695E-3</v>
      </c>
      <c r="AC272" s="54">
        <f>+G272-P272</f>
        <v>2.08500000735512E-3</v>
      </c>
      <c r="AD272" s="54">
        <f>IF(S272&lt;&gt;0,G272-AA272, -9999)</f>
        <v>3.9074178854136034E-3</v>
      </c>
      <c r="AE272" s="54">
        <f>+(G272-AA272)^2*S272</f>
        <v>1.5267914531250116E-6</v>
      </c>
      <c r="AF272" s="48">
        <f>IF(S272&lt;&gt;0,G272-P272, -9999)</f>
        <v>2.08500000735512E-3</v>
      </c>
      <c r="AG272" s="3"/>
      <c r="AH272" s="48">
        <f>$AB$6*($AB$11/AI272*AJ272+$AB$12)</f>
        <v>8.075176983800815E-3</v>
      </c>
      <c r="AI272" s="48">
        <f>1+$AB$7*COS(AL272)</f>
        <v>0.93666648229856042</v>
      </c>
      <c r="AJ272" s="48">
        <f>SIN(AL272+RADIANS($AB$9))</f>
        <v>0.83417897005453046</v>
      </c>
      <c r="AK272" s="48">
        <f>$AB$7*SIN(AL272)</f>
        <v>-0.32967482540112208</v>
      </c>
      <c r="AL272" s="48">
        <f>2*ATAN(AM272)</f>
        <v>-1.7605930501394982</v>
      </c>
      <c r="AM272" s="48">
        <f>SQRT((1+$AB$7)/(1-$AB$7))*TAN(AN272/2)</f>
        <v>-1.2103948097198594</v>
      </c>
      <c r="AN272" s="54">
        <f>$AU272+$AB$7*SIN(AO272)</f>
        <v>11.153212768835926</v>
      </c>
      <c r="AO272" s="54">
        <f>$AU272+$AB$7*SIN(AP272)</f>
        <v>11.153212783996832</v>
      </c>
      <c r="AP272" s="54">
        <f>$AU272+$AB$7*SIN(AQ272)</f>
        <v>11.153213071675198</v>
      </c>
      <c r="AQ272" s="54">
        <f>$AU272+$AB$7*SIN(AR272)</f>
        <v>11.153218530276959</v>
      </c>
      <c r="AR272" s="54">
        <f>$AU272+$AB$7*SIN(AS272)</f>
        <v>11.153322069939863</v>
      </c>
      <c r="AS272" s="54">
        <f>$AU272+$AB$7*SIN(AT272)</f>
        <v>11.155273420595353</v>
      </c>
      <c r="AT272" s="54">
        <f>$AU272+$AB$7*SIN(AU272)</f>
        <v>11.188421958985229</v>
      </c>
      <c r="AU272" s="54">
        <f>RADIANS($AB$9)+$AB$18*(F272-AB$15)</f>
        <v>11.484753484669957</v>
      </c>
      <c r="AV272" s="54"/>
    </row>
    <row r="273" spans="1:48" ht="12.95" customHeight="1" x14ac:dyDescent="0.2">
      <c r="A273" s="98" t="s">
        <v>1814</v>
      </c>
      <c r="B273" s="99" t="s">
        <v>1142</v>
      </c>
      <c r="C273" s="98">
        <v>40940.260999999999</v>
      </c>
      <c r="D273" s="98" t="s">
        <v>1190</v>
      </c>
      <c r="E273" s="4">
        <f>+(C273-C$7)/C$8</f>
        <v>-1297.9996397619134</v>
      </c>
      <c r="F273" s="48">
        <f>ROUND(2*E273,0)/2</f>
        <v>-1298</v>
      </c>
      <c r="G273" s="48">
        <f>+C273-(C$7+F273*C$8)</f>
        <v>4.9240000225836411E-4</v>
      </c>
      <c r="I273" s="48">
        <f>G273</f>
        <v>4.9240000225836411E-4</v>
      </c>
      <c r="Q273" s="100">
        <f>+C273-15018.5</f>
        <v>25921.760999999999</v>
      </c>
      <c r="S273" s="53">
        <f>S$14</f>
        <v>0.1</v>
      </c>
      <c r="Z273" s="48">
        <f>F273</f>
        <v>-1298</v>
      </c>
      <c r="AA273" s="54">
        <f>AB$3+AB$4*Z273+AB$5*Z273^2+AH273</f>
        <v>-1.6840196678014237E-3</v>
      </c>
      <c r="AB273" s="54">
        <f>IF(S273&lt;&gt;0,G273-AH273, -9999)</f>
        <v>-7.6174705191215265E-3</v>
      </c>
      <c r="AC273" s="54">
        <f>+G273-P273</f>
        <v>4.9240000225836411E-4</v>
      </c>
      <c r="AD273" s="54">
        <f>IF(S273&lt;&gt;0,G273-AA273, -9999)</f>
        <v>2.1764196700597878E-3</v>
      </c>
      <c r="AE273" s="54">
        <f>+(G273-AA273)^2*S273</f>
        <v>4.7368025802231559E-7</v>
      </c>
      <c r="AF273" s="48">
        <f>IF(S273&lt;&gt;0,G273-P273, -9999)</f>
        <v>4.9240000225836411E-4</v>
      </c>
      <c r="AG273" s="3"/>
      <c r="AH273" s="48">
        <f>$AB$6*($AB$11/AI273*AJ273+$AB$12)</f>
        <v>8.1098705213798906E-3</v>
      </c>
      <c r="AI273" s="48">
        <f>1+$AB$7*COS(AL273)</f>
        <v>0.94219571921716294</v>
      </c>
      <c r="AJ273" s="48">
        <f>SIN(AL273+RADIANS($AB$9))</f>
        <v>0.84329669846443434</v>
      </c>
      <c r="AK273" s="48">
        <f>$AB$7*SIN(AL273)</f>
        <v>-0.33068911395883266</v>
      </c>
      <c r="AL273" s="48">
        <f>2*ATAN(AM273)</f>
        <v>-1.7438474122236243</v>
      </c>
      <c r="AM273" s="48">
        <f>SQRT((1+$AB$7)/(1-$AB$7))*TAN(AN273/2)</f>
        <v>-1.1899619432020494</v>
      </c>
      <c r="AN273" s="54">
        <f>$AU273+$AB$7*SIN(AO273)</f>
        <v>11.170003698306351</v>
      </c>
      <c r="AO273" s="54">
        <f>$AU273+$AB$7*SIN(AP273)</f>
        <v>11.170003724186953</v>
      </c>
      <c r="AP273" s="54">
        <f>$AU273+$AB$7*SIN(AQ273)</f>
        <v>11.170004168412095</v>
      </c>
      <c r="AQ273" s="54">
        <f>$AU273+$AB$7*SIN(AR273)</f>
        <v>11.170011793097506</v>
      </c>
      <c r="AR273" s="54">
        <f>$AU273+$AB$7*SIN(AS273)</f>
        <v>11.170142611899276</v>
      </c>
      <c r="AS273" s="54">
        <f>$AU273+$AB$7*SIN(AT273)</f>
        <v>11.172372182075184</v>
      </c>
      <c r="AT273" s="54">
        <f>$AU273+$AB$7*SIN(AU273)</f>
        <v>11.20682022863306</v>
      </c>
      <c r="AU273" s="54">
        <f>RADIANS($AB$9)+$AB$18*(F273-AB$15)</f>
        <v>11.500612823560839</v>
      </c>
    </row>
    <row r="274" spans="1:48" ht="12.95" customHeight="1" x14ac:dyDescent="0.2">
      <c r="A274" s="98" t="s">
        <v>1814</v>
      </c>
      <c r="B274" s="99" t="s">
        <v>1142</v>
      </c>
      <c r="C274" s="98">
        <v>40940.262000000002</v>
      </c>
      <c r="D274" s="98" t="s">
        <v>1190</v>
      </c>
      <c r="E274" s="4">
        <f>+(C274-C$7)/C$8</f>
        <v>-1297.9989081654751</v>
      </c>
      <c r="F274" s="48">
        <f>ROUND(2*E274,0)/2</f>
        <v>-1298</v>
      </c>
      <c r="G274" s="48">
        <f>+C274-(C$7+F274*C$8)</f>
        <v>1.4924000061000697E-3</v>
      </c>
      <c r="I274" s="48">
        <f>G274</f>
        <v>1.4924000061000697E-3</v>
      </c>
      <c r="Q274" s="100">
        <f>+C274-15018.5</f>
        <v>25921.762000000002</v>
      </c>
      <c r="S274" s="53">
        <f>S$14</f>
        <v>0.1</v>
      </c>
      <c r="Z274" s="48">
        <f>F274</f>
        <v>-1298</v>
      </c>
      <c r="AA274" s="54">
        <f>AB$3+AB$4*Z274+AB$5*Z274^2+AH274</f>
        <v>-1.6840196678014237E-3</v>
      </c>
      <c r="AB274" s="54">
        <f>IF(S274&lt;&gt;0,G274-AH274, -9999)</f>
        <v>-6.6174705152798208E-3</v>
      </c>
      <c r="AC274" s="54">
        <f>+G274-P274</f>
        <v>1.4924000061000697E-3</v>
      </c>
      <c r="AD274" s="54">
        <f>IF(S274&lt;&gt;0,G274-AA274, -9999)</f>
        <v>3.1764196739014934E-3</v>
      </c>
      <c r="AE274" s="54">
        <f>+(G274-AA274)^2*S274</f>
        <v>1.008964194474847E-6</v>
      </c>
      <c r="AF274" s="48">
        <f>IF(S274&lt;&gt;0,G274-P274, -9999)</f>
        <v>1.4924000061000697E-3</v>
      </c>
      <c r="AG274" s="3"/>
      <c r="AH274" s="48">
        <f>$AB$6*($AB$11/AI274*AJ274+$AB$12)</f>
        <v>8.1098705213798906E-3</v>
      </c>
      <c r="AI274" s="48">
        <f>1+$AB$7*COS(AL274)</f>
        <v>0.94219571921716294</v>
      </c>
      <c r="AJ274" s="48">
        <f>SIN(AL274+RADIANS($AB$9))</f>
        <v>0.84329669846443434</v>
      </c>
      <c r="AK274" s="48">
        <f>$AB$7*SIN(AL274)</f>
        <v>-0.33068911395883266</v>
      </c>
      <c r="AL274" s="48">
        <f>2*ATAN(AM274)</f>
        <v>-1.7438474122236243</v>
      </c>
      <c r="AM274" s="48">
        <f>SQRT((1+$AB$7)/(1-$AB$7))*TAN(AN274/2)</f>
        <v>-1.1899619432020494</v>
      </c>
      <c r="AN274" s="54">
        <f>$AU274+$AB$7*SIN(AO274)</f>
        <v>11.170003698306351</v>
      </c>
      <c r="AO274" s="54">
        <f>$AU274+$AB$7*SIN(AP274)</f>
        <v>11.170003724186953</v>
      </c>
      <c r="AP274" s="54">
        <f>$AU274+$AB$7*SIN(AQ274)</f>
        <v>11.170004168412095</v>
      </c>
      <c r="AQ274" s="54">
        <f>$AU274+$AB$7*SIN(AR274)</f>
        <v>11.170011793097506</v>
      </c>
      <c r="AR274" s="54">
        <f>$AU274+$AB$7*SIN(AS274)</f>
        <v>11.170142611899276</v>
      </c>
      <c r="AS274" s="54">
        <f>$AU274+$AB$7*SIN(AT274)</f>
        <v>11.172372182075184</v>
      </c>
      <c r="AT274" s="54">
        <f>$AU274+$AB$7*SIN(AU274)</f>
        <v>11.20682022863306</v>
      </c>
      <c r="AU274" s="54">
        <f>RADIANS($AB$9)+$AB$18*(F274-AB$15)</f>
        <v>11.500612823560839</v>
      </c>
      <c r="AV274" s="54"/>
    </row>
    <row r="275" spans="1:48" ht="12.95" customHeight="1" x14ac:dyDescent="0.2">
      <c r="A275" s="98" t="s">
        <v>1814</v>
      </c>
      <c r="B275" s="99" t="s">
        <v>1142</v>
      </c>
      <c r="C275" s="98">
        <v>40940.267999999996</v>
      </c>
      <c r="D275" s="98" t="s">
        <v>1190</v>
      </c>
      <c r="E275" s="4">
        <f>+(C275-C$7)/C$8</f>
        <v>-1297.994518586866</v>
      </c>
      <c r="F275" s="48">
        <f>ROUND(2*E275,0)/2</f>
        <v>-1298</v>
      </c>
      <c r="G275" s="48">
        <f>+C275-(C$7+F275*C$8)</f>
        <v>7.492400000046473E-3</v>
      </c>
      <c r="I275" s="48">
        <f>G275</f>
        <v>7.492400000046473E-3</v>
      </c>
      <c r="Q275" s="100">
        <f>+C275-15018.5</f>
        <v>25921.767999999996</v>
      </c>
      <c r="S275" s="53">
        <f>S$14</f>
        <v>0.1</v>
      </c>
      <c r="Z275" s="48">
        <f>F275</f>
        <v>-1298</v>
      </c>
      <c r="AA275" s="54">
        <f>AB$3+AB$4*Z275+AB$5*Z275^2+AH275</f>
        <v>-1.6840196678014237E-3</v>
      </c>
      <c r="AB275" s="54">
        <f>IF(S275&lt;&gt;0,G275-AH275, -9999)</f>
        <v>-6.1747052133341758E-4</v>
      </c>
      <c r="AC275" s="54">
        <f>+G275-P275</f>
        <v>7.492400000046473E-3</v>
      </c>
      <c r="AD275" s="54">
        <f>IF(S275&lt;&gt;0,G275-AA275, -9999)</f>
        <v>9.1764196678478967E-3</v>
      </c>
      <c r="AE275" s="54">
        <f>+(G275-AA275)^2*S275</f>
        <v>8.4206677920465705E-6</v>
      </c>
      <c r="AF275" s="48">
        <f>IF(S275&lt;&gt;0,G275-P275, -9999)</f>
        <v>7.492400000046473E-3</v>
      </c>
      <c r="AG275" s="3"/>
      <c r="AH275" s="48">
        <f>$AB$6*($AB$11/AI275*AJ275+$AB$12)</f>
        <v>8.1098705213798906E-3</v>
      </c>
      <c r="AI275" s="48">
        <f>1+$AB$7*COS(AL275)</f>
        <v>0.94219571921716294</v>
      </c>
      <c r="AJ275" s="48">
        <f>SIN(AL275+RADIANS($AB$9))</f>
        <v>0.84329669846443434</v>
      </c>
      <c r="AK275" s="48">
        <f>$AB$7*SIN(AL275)</f>
        <v>-0.33068911395883266</v>
      </c>
      <c r="AL275" s="48">
        <f>2*ATAN(AM275)</f>
        <v>-1.7438474122236243</v>
      </c>
      <c r="AM275" s="48">
        <f>SQRT((1+$AB$7)/(1-$AB$7))*TAN(AN275/2)</f>
        <v>-1.1899619432020494</v>
      </c>
      <c r="AN275" s="54">
        <f>$AU275+$AB$7*SIN(AO275)</f>
        <v>11.170003698306351</v>
      </c>
      <c r="AO275" s="54">
        <f>$AU275+$AB$7*SIN(AP275)</f>
        <v>11.170003724186953</v>
      </c>
      <c r="AP275" s="54">
        <f>$AU275+$AB$7*SIN(AQ275)</f>
        <v>11.170004168412095</v>
      </c>
      <c r="AQ275" s="54">
        <f>$AU275+$AB$7*SIN(AR275)</f>
        <v>11.170011793097506</v>
      </c>
      <c r="AR275" s="54">
        <f>$AU275+$AB$7*SIN(AS275)</f>
        <v>11.170142611899276</v>
      </c>
      <c r="AS275" s="54">
        <f>$AU275+$AB$7*SIN(AT275)</f>
        <v>11.172372182075184</v>
      </c>
      <c r="AT275" s="54">
        <f>$AU275+$AB$7*SIN(AU275)</f>
        <v>11.20682022863306</v>
      </c>
      <c r="AU275" s="54">
        <f>RADIANS($AB$9)+$AB$18*(F275-AB$15)</f>
        <v>11.500612823560839</v>
      </c>
      <c r="AV275" s="54"/>
    </row>
    <row r="276" spans="1:48" ht="12.95" customHeight="1" x14ac:dyDescent="0.2">
      <c r="A276" s="98" t="s">
        <v>1814</v>
      </c>
      <c r="B276" s="99" t="s">
        <v>1142</v>
      </c>
      <c r="C276" s="98">
        <v>40940.269</v>
      </c>
      <c r="D276" s="98" t="s">
        <v>1190</v>
      </c>
      <c r="E276" s="4">
        <f>+(C276-C$7)/C$8</f>
        <v>-1297.9937869904275</v>
      </c>
      <c r="F276" s="48">
        <f>ROUND(2*E276,0)/2</f>
        <v>-1298</v>
      </c>
      <c r="G276" s="48">
        <f>+C276-(C$7+F276*C$8)</f>
        <v>8.4924000038881786E-3</v>
      </c>
      <c r="I276" s="48">
        <f>G276</f>
        <v>8.4924000038881786E-3</v>
      </c>
      <c r="Q276" s="100">
        <f>+C276-15018.5</f>
        <v>25921.769</v>
      </c>
      <c r="S276" s="53">
        <f>S$14</f>
        <v>0.1</v>
      </c>
      <c r="Z276" s="48">
        <f>F276</f>
        <v>-1298</v>
      </c>
      <c r="AA276" s="54">
        <f>AB$3+AB$4*Z276+AB$5*Z276^2+AH276</f>
        <v>-1.6840196678014237E-3</v>
      </c>
      <c r="AB276" s="54">
        <f>IF(S276&lt;&gt;0,G276-AH276, -9999)</f>
        <v>3.8252948250828804E-4</v>
      </c>
      <c r="AC276" s="54">
        <f>+G276-P276</f>
        <v>8.4924000038881786E-3</v>
      </c>
      <c r="AD276" s="54">
        <f>IF(S276&lt;&gt;0,G276-AA276, -9999)</f>
        <v>1.0176419671689602E-2</v>
      </c>
      <c r="AE276" s="54">
        <f>+(G276-AA276)^2*S276</f>
        <v>1.0355951733435112E-5</v>
      </c>
      <c r="AF276" s="48">
        <f>IF(S276&lt;&gt;0,G276-P276, -9999)</f>
        <v>8.4924000038881786E-3</v>
      </c>
      <c r="AG276" s="3"/>
      <c r="AH276" s="48">
        <f>$AB$6*($AB$11/AI276*AJ276+$AB$12)</f>
        <v>8.1098705213798906E-3</v>
      </c>
      <c r="AI276" s="48">
        <f>1+$AB$7*COS(AL276)</f>
        <v>0.94219571921716294</v>
      </c>
      <c r="AJ276" s="48">
        <f>SIN(AL276+RADIANS($AB$9))</f>
        <v>0.84329669846443434</v>
      </c>
      <c r="AK276" s="48">
        <f>$AB$7*SIN(AL276)</f>
        <v>-0.33068911395883266</v>
      </c>
      <c r="AL276" s="48">
        <f>2*ATAN(AM276)</f>
        <v>-1.7438474122236243</v>
      </c>
      <c r="AM276" s="48">
        <f>SQRT((1+$AB$7)/(1-$AB$7))*TAN(AN276/2)</f>
        <v>-1.1899619432020494</v>
      </c>
      <c r="AN276" s="54">
        <f>$AU276+$AB$7*SIN(AO276)</f>
        <v>11.170003698306351</v>
      </c>
      <c r="AO276" s="54">
        <f>$AU276+$AB$7*SIN(AP276)</f>
        <v>11.170003724186953</v>
      </c>
      <c r="AP276" s="54">
        <f>$AU276+$AB$7*SIN(AQ276)</f>
        <v>11.170004168412095</v>
      </c>
      <c r="AQ276" s="54">
        <f>$AU276+$AB$7*SIN(AR276)</f>
        <v>11.170011793097506</v>
      </c>
      <c r="AR276" s="54">
        <f>$AU276+$AB$7*SIN(AS276)</f>
        <v>11.170142611899276</v>
      </c>
      <c r="AS276" s="54">
        <f>$AU276+$AB$7*SIN(AT276)</f>
        <v>11.172372182075184</v>
      </c>
      <c r="AT276" s="54">
        <f>$AU276+$AB$7*SIN(AU276)</f>
        <v>11.20682022863306</v>
      </c>
      <c r="AU276" s="54">
        <f>RADIANS($AB$9)+$AB$18*(F276-AB$15)</f>
        <v>11.500612823560839</v>
      </c>
    </row>
    <row r="277" spans="1:48" ht="12.95" customHeight="1" x14ac:dyDescent="0.2">
      <c r="A277" s="98" t="s">
        <v>1821</v>
      </c>
      <c r="B277" s="99" t="s">
        <v>1142</v>
      </c>
      <c r="C277" s="98">
        <v>40941.631999999998</v>
      </c>
      <c r="D277" s="98" t="s">
        <v>1190</v>
      </c>
      <c r="E277" s="4">
        <f>+(C277-C$7)/C$8</f>
        <v>-1296.9966210487014</v>
      </c>
      <c r="F277" s="48">
        <f>ROUND(2*E277,0)/2</f>
        <v>-1297</v>
      </c>
      <c r="G277" s="48">
        <f>+C277-(C$7+F277*C$8)</f>
        <v>4.6186000035959296E-3</v>
      </c>
      <c r="I277" s="48">
        <f>G277</f>
        <v>4.6186000035959296E-3</v>
      </c>
      <c r="Q277" s="100">
        <f>+C277-15018.5</f>
        <v>25923.131999999998</v>
      </c>
      <c r="S277" s="53">
        <f>S$14</f>
        <v>0.1</v>
      </c>
      <c r="Z277" s="48">
        <f>F277</f>
        <v>-1297</v>
      </c>
      <c r="AA277" s="54">
        <f>AB$3+AB$4*Z277+AB$5*Z277^2+AH277</f>
        <v>-1.6789166821966021E-3</v>
      </c>
      <c r="AB277" s="54">
        <f>IF(S277&lt;&gt;0,G277-AH277, -9999)</f>
        <v>-3.4925154058224311E-3</v>
      </c>
      <c r="AC277" s="54">
        <f>+G277-P277</f>
        <v>4.6186000035959296E-3</v>
      </c>
      <c r="AD277" s="54">
        <f>IF(S277&lt;&gt;0,G277-AA277, -9999)</f>
        <v>6.2975166857925317E-3</v>
      </c>
      <c r="AE277" s="54">
        <f>+(G277-AA277)^2*S277</f>
        <v>3.9658716407835352E-6</v>
      </c>
      <c r="AF277" s="48">
        <f>IF(S277&lt;&gt;0,G277-P277, -9999)</f>
        <v>4.6186000035959296E-3</v>
      </c>
      <c r="AG277" s="3"/>
      <c r="AH277" s="48">
        <f>$AB$6*($AB$11/AI277*AJ277+$AB$12)</f>
        <v>8.1111154094183607E-3</v>
      </c>
      <c r="AI277" s="48">
        <f>1+$AB$7*COS(AL277)</f>
        <v>0.94240208327459085</v>
      </c>
      <c r="AJ277" s="48">
        <f>SIN(AL277+RADIANS($AB$9))</f>
        <v>0.84363190656577836</v>
      </c>
      <c r="AK277" s="48">
        <f>$AB$7*SIN(AL277)</f>
        <v>-0.33072511993586412</v>
      </c>
      <c r="AL277" s="48">
        <f>2*ATAN(AM277)</f>
        <v>-1.7432234037274164</v>
      </c>
      <c r="AM277" s="48">
        <f>SQRT((1+$AB$7)/(1-$AB$7))*TAN(AN277/2)</f>
        <v>-1.18920841773694</v>
      </c>
      <c r="AN277" s="54">
        <f>$AU277+$AB$7*SIN(AO277)</f>
        <v>11.170627487558301</v>
      </c>
      <c r="AO277" s="54">
        <f>$AU277+$AB$7*SIN(AP277)</f>
        <v>11.17062751393185</v>
      </c>
      <c r="AP277" s="54">
        <f>$AU277+$AB$7*SIN(AQ277)</f>
        <v>11.170627965021408</v>
      </c>
      <c r="AQ277" s="54">
        <f>$AU277+$AB$7*SIN(AR277)</f>
        <v>11.170635680217178</v>
      </c>
      <c r="AR277" s="54">
        <f>$AU277+$AB$7*SIN(AS277)</f>
        <v>11.170767584757577</v>
      </c>
      <c r="AS277" s="54">
        <f>$AU277+$AB$7*SIN(AT277)</f>
        <v>11.173007706435081</v>
      </c>
      <c r="AT277" s="54">
        <f>$AU277+$AB$7*SIN(AU277)</f>
        <v>11.207503069087771</v>
      </c>
      <c r="AU277" s="54">
        <f>RADIANS($AB$9)+$AB$18*(F277-AB$15)</f>
        <v>11.501200206482723</v>
      </c>
      <c r="AV277" s="54"/>
    </row>
    <row r="278" spans="1:48" ht="12.95" customHeight="1" x14ac:dyDescent="0.2">
      <c r="A278" s="98" t="s">
        <v>1856</v>
      </c>
      <c r="B278" s="99" t="s">
        <v>1142</v>
      </c>
      <c r="C278" s="98">
        <v>40985.368999999999</v>
      </c>
      <c r="D278" s="98" t="s">
        <v>1190</v>
      </c>
      <c r="E278" s="4">
        <f>+(C278-C$7)/C$8</f>
        <v>-1264.9987877447045</v>
      </c>
      <c r="F278" s="48">
        <f>ROUND(2*E278,0)/2</f>
        <v>-1265</v>
      </c>
      <c r="G278" s="48">
        <f>+C278-(C$7+F278*C$8)</f>
        <v>1.6570000007050112E-3</v>
      </c>
      <c r="I278" s="48">
        <f>G278</f>
        <v>1.6570000007050112E-3</v>
      </c>
      <c r="Q278" s="100">
        <f>+C278-15018.5</f>
        <v>25966.868999999999</v>
      </c>
      <c r="S278" s="53">
        <f>S$14</f>
        <v>0.1</v>
      </c>
      <c r="Z278" s="48">
        <f>F278</f>
        <v>-1265</v>
      </c>
      <c r="AA278" s="54">
        <f>AB$3+AB$4*Z278+AB$5*Z278^2+AH278</f>
        <v>-1.5165092743621624E-3</v>
      </c>
      <c r="AB278" s="54">
        <f>IF(S278&lt;&gt;0,G278-AH278, -9999)</f>
        <v>-6.4924156210595923E-3</v>
      </c>
      <c r="AC278" s="54">
        <f>+G278-P278</f>
        <v>1.6570000007050112E-3</v>
      </c>
      <c r="AD278" s="54">
        <f>IF(S278&lt;&gt;0,G278-AA278, -9999)</f>
        <v>3.1735092750671736E-3</v>
      </c>
      <c r="AE278" s="54">
        <f>+(G278-AA278)^2*S278</f>
        <v>1.0071161118937379E-6</v>
      </c>
      <c r="AF278" s="48">
        <f>IF(S278&lt;&gt;0,G278-P278, -9999)</f>
        <v>1.6570000007050112E-3</v>
      </c>
      <c r="AG278" s="3"/>
      <c r="AH278" s="48">
        <f>$AB$6*($AB$11/AI278*AJ278+$AB$12)</f>
        <v>8.1494156217646035E-3</v>
      </c>
      <c r="AI278" s="48">
        <f>1+$AB$7*COS(AL278)</f>
        <v>0.94906541982487314</v>
      </c>
      <c r="AJ278" s="48">
        <f>SIN(AL278+RADIANS($AB$9))</f>
        <v>0.85426006635638541</v>
      </c>
      <c r="AK278" s="48">
        <f>$AB$7*SIN(AL278)</f>
        <v>-0.33181665646872288</v>
      </c>
      <c r="AL278" s="48">
        <f>2*ATAN(AM278)</f>
        <v>-1.7231096172755076</v>
      </c>
      <c r="AM278" s="48">
        <f>SQRT((1+$AB$7)/(1-$AB$7))*TAN(AN278/2)</f>
        <v>-1.1652150442030356</v>
      </c>
      <c r="AN278" s="54">
        <f>$AU278+$AB$7*SIN(AO278)</f>
        <v>11.190661302139208</v>
      </c>
      <c r="AO278" s="54">
        <f>$AU278+$AB$7*SIN(AP278)</f>
        <v>11.190661348900759</v>
      </c>
      <c r="AP278" s="54">
        <f>$AU278+$AB$7*SIN(AQ278)</f>
        <v>11.190662067459865</v>
      </c>
      <c r="AQ278" s="54">
        <f>$AU278+$AB$7*SIN(AR278)</f>
        <v>11.190673108835009</v>
      </c>
      <c r="AR278" s="54">
        <f>$AU278+$AB$7*SIN(AS278)</f>
        <v>11.190842693038059</v>
      </c>
      <c r="AS278" s="54">
        <f>$AU278+$AB$7*SIN(AT278)</f>
        <v>11.193429305405289</v>
      </c>
      <c r="AT278" s="54">
        <f>$AU278+$AB$7*SIN(AU278)</f>
        <v>11.229407285097468</v>
      </c>
      <c r="AU278" s="54">
        <f>RADIANS($AB$9)+$AB$18*(F278-AB$15)</f>
        <v>11.519996459983027</v>
      </c>
      <c r="AV278" s="54"/>
    </row>
    <row r="279" spans="1:48" ht="12.95" customHeight="1" x14ac:dyDescent="0.2">
      <c r="A279" s="4" t="s">
        <v>976</v>
      </c>
      <c r="B279" s="4"/>
      <c r="C279" s="5">
        <v>41041.415999999997</v>
      </c>
      <c r="D279" s="5"/>
      <c r="E279" s="48">
        <f>+(C279-C$7)/C$8</f>
        <v>-1223.9950023184283</v>
      </c>
      <c r="F279" s="48">
        <f>ROUND(2*E279,0)/2</f>
        <v>-1224</v>
      </c>
      <c r="G279" s="48">
        <f>+C279-(C$7+F279*C$8)</f>
        <v>6.8312000003061257E-3</v>
      </c>
      <c r="I279" s="48">
        <f>G279</f>
        <v>6.8312000003061257E-3</v>
      </c>
      <c r="Q279" s="100">
        <f>+C279-15018.5</f>
        <v>26022.915999999997</v>
      </c>
      <c r="S279" s="53">
        <f>S$14</f>
        <v>0.1</v>
      </c>
      <c r="Z279" s="48">
        <f>F279</f>
        <v>-1224</v>
      </c>
      <c r="AA279" s="54">
        <f>AB$3+AB$4*Z279+AB$5*Z279^2+AH279</f>
        <v>-1.3110322206864831E-3</v>
      </c>
      <c r="AB279" s="54">
        <f>IF(S279&lt;&gt;0,G279-AH279, -9999)</f>
        <v>-1.3628435093417848E-3</v>
      </c>
      <c r="AC279" s="54">
        <f>+G279-P279</f>
        <v>6.8312000003061257E-3</v>
      </c>
      <c r="AD279" s="54">
        <f>IF(S279&lt;&gt;0,G279-AA279, -9999)</f>
        <v>8.1422322209926089E-3</v>
      </c>
      <c r="AE279" s="54">
        <f>+(G279-AA279)^2*S279</f>
        <v>6.6295945540570226E-6</v>
      </c>
      <c r="AF279" s="48">
        <f>IF(S279&lt;&gt;0,G279-P279, -9999)</f>
        <v>6.8312000003061257E-3</v>
      </c>
      <c r="AG279" s="3"/>
      <c r="AH279" s="48">
        <f>$AB$6*($AB$11/AI279*AJ279+$AB$12)</f>
        <v>8.1940435096479105E-3</v>
      </c>
      <c r="AI279" s="48">
        <f>1+$AB$7*COS(AL279)</f>
        <v>0.95777252627192844</v>
      </c>
      <c r="AJ279" s="48">
        <f>SIN(AL279+RADIANS($AB$9))</f>
        <v>0.86758084388709589</v>
      </c>
      <c r="AK279" s="48">
        <f>$AB$7*SIN(AL279)</f>
        <v>-0.33303673285426627</v>
      </c>
      <c r="AL279" s="48">
        <f>2*ATAN(AM279)</f>
        <v>-1.6969185536654359</v>
      </c>
      <c r="AM279" s="48">
        <f>SQRT((1+$AB$7)/(1-$AB$7))*TAN(AN279/2)</f>
        <v>-1.1348017089539186</v>
      </c>
      <c r="AN279" s="54">
        <f>$AU279+$AB$7*SIN(AO279)</f>
        <v>11.216538046980965</v>
      </c>
      <c r="AO279" s="54">
        <f>$AU279+$AB$7*SIN(AP279)</f>
        <v>11.216538137238052</v>
      </c>
      <c r="AP279" s="54">
        <f>$AU279+$AB$7*SIN(AQ279)</f>
        <v>11.21653936395194</v>
      </c>
      <c r="AQ279" s="54">
        <f>$AU279+$AB$7*SIN(AR279)</f>
        <v>11.216556035961631</v>
      </c>
      <c r="AR279" s="54">
        <f>$AU279+$AB$7*SIN(AS279)</f>
        <v>11.216782499177498</v>
      </c>
      <c r="AS279" s="54">
        <f>$AU279+$AB$7*SIN(AT279)</f>
        <v>11.219836369199971</v>
      </c>
      <c r="AT279" s="54">
        <f>$AU279+$AB$7*SIN(AU279)</f>
        <v>11.257621940065501</v>
      </c>
      <c r="AU279" s="54">
        <f>RADIANS($AB$9)+$AB$18*(F279-AB$15)</f>
        <v>11.544079159780292</v>
      </c>
    </row>
    <row r="280" spans="1:48" ht="12.95" customHeight="1" x14ac:dyDescent="0.2">
      <c r="A280" s="4" t="s">
        <v>977</v>
      </c>
      <c r="B280" s="4"/>
      <c r="C280" s="5">
        <v>41056.447</v>
      </c>
      <c r="D280" s="5"/>
      <c r="E280" s="48">
        <f>+(C280-C$7)/C$8</f>
        <v>-1212.998376294868</v>
      </c>
      <c r="F280" s="48">
        <f>ROUND(2*E280,0)/2</f>
        <v>-1213</v>
      </c>
      <c r="G280" s="48">
        <f>+C280-(C$7+F280*C$8)</f>
        <v>2.2194000048330054E-3</v>
      </c>
      <c r="I280" s="48">
        <f>G280</f>
        <v>2.2194000048330054E-3</v>
      </c>
      <c r="Q280" s="100">
        <f>+C280-15018.5</f>
        <v>26037.947</v>
      </c>
      <c r="S280" s="53">
        <f>S$14</f>
        <v>0.1</v>
      </c>
      <c r="Z280" s="48">
        <f>F280</f>
        <v>-1213</v>
      </c>
      <c r="AA280" s="54">
        <f>AB$3+AB$4*Z280+AB$5*Z280^2+AH280</f>
        <v>-1.2564223426365113E-3</v>
      </c>
      <c r="AB280" s="54">
        <f>IF(S280&lt;&gt;0,G280-AH280, -9999)</f>
        <v>-5.9857476888885673E-3</v>
      </c>
      <c r="AC280" s="54">
        <f>+G280-P280</f>
        <v>2.2194000048330054E-3</v>
      </c>
      <c r="AD280" s="54">
        <f>IF(S280&lt;&gt;0,G280-AA280, -9999)</f>
        <v>3.4758223474695166E-3</v>
      </c>
      <c r="AE280" s="54">
        <f>+(G280-AA280)^2*S280</f>
        <v>1.2081340991168504E-6</v>
      </c>
      <c r="AF280" s="48">
        <f>IF(S280&lt;&gt;0,G280-P280, -9999)</f>
        <v>2.2194000048330054E-3</v>
      </c>
      <c r="AG280" s="3"/>
      <c r="AH280" s="48">
        <f>$AB$6*($AB$11/AI280*AJ280+$AB$12)</f>
        <v>8.2051476937215727E-3</v>
      </c>
      <c r="AI280" s="48">
        <f>1+$AB$7*COS(AL280)</f>
        <v>0.96014110237849737</v>
      </c>
      <c r="AJ280" s="48">
        <f>SIN(AL280+RADIANS($AB$9))</f>
        <v>0.87109412690477372</v>
      </c>
      <c r="AK280" s="48">
        <f>$AB$7*SIN(AL280)</f>
        <v>-0.33332850650386542</v>
      </c>
      <c r="AL280" s="48">
        <f>2*ATAN(AM280)</f>
        <v>-1.6898096410401242</v>
      </c>
      <c r="AM280" s="48">
        <f>SQRT((1+$AB$7)/(1-$AB$7))*TAN(AN280/2)</f>
        <v>-1.1267025476458219</v>
      </c>
      <c r="AN280" s="54">
        <f>$AU280+$AB$7*SIN(AO280)</f>
        <v>11.223521022067834</v>
      </c>
      <c r="AO280" s="54">
        <f>$AU280+$AB$7*SIN(AP280)</f>
        <v>11.223521128410388</v>
      </c>
      <c r="AP280" s="54">
        <f>$AU280+$AB$7*SIN(AQ280)</f>
        <v>11.223522530204548</v>
      </c>
      <c r="AQ280" s="54">
        <f>$AU280+$AB$7*SIN(AR280)</f>
        <v>11.223541007687167</v>
      </c>
      <c r="AR280" s="54">
        <f>$AU280+$AB$7*SIN(AS280)</f>
        <v>11.223784427705594</v>
      </c>
      <c r="AS280" s="54">
        <f>$AU280+$AB$7*SIN(AT280)</f>
        <v>11.226967722076401</v>
      </c>
      <c r="AT280" s="54">
        <f>$AU280+$AB$7*SIN(AU280)</f>
        <v>11.265220092162654</v>
      </c>
      <c r="AU280" s="54">
        <f>RADIANS($AB$9)+$AB$18*(F280-AB$15)</f>
        <v>11.550540371921022</v>
      </c>
      <c r="AV280" s="54"/>
    </row>
    <row r="281" spans="1:48" ht="12.95" customHeight="1" x14ac:dyDescent="0.2">
      <c r="A281" s="98" t="s">
        <v>1865</v>
      </c>
      <c r="B281" s="99" t="s">
        <v>1142</v>
      </c>
      <c r="C281" s="98">
        <v>41060.542999999998</v>
      </c>
      <c r="D281" s="98" t="s">
        <v>1190</v>
      </c>
      <c r="E281" s="4">
        <f>+(C281-C$7)/C$8</f>
        <v>-1210.0017572946372</v>
      </c>
      <c r="F281" s="48">
        <f>ROUND(2*E281,0)/2</f>
        <v>-1210</v>
      </c>
      <c r="G281" s="48">
        <f>+C281-(C$7+F281*C$8)</f>
        <v>-2.4019999982556328E-3</v>
      </c>
      <c r="I281" s="48">
        <f>G281</f>
        <v>-2.4019999982556328E-3</v>
      </c>
      <c r="Q281" s="100">
        <f>+C281-15018.5</f>
        <v>26042.042999999998</v>
      </c>
      <c r="S281" s="53">
        <f>S$14</f>
        <v>0.1</v>
      </c>
      <c r="Z281" s="48">
        <f>F281</f>
        <v>-1210</v>
      </c>
      <c r="AA281" s="54">
        <f>AB$3+AB$4*Z281+AB$5*Z281^2+AH281</f>
        <v>-1.2415677454544471E-3</v>
      </c>
      <c r="AB281" s="54">
        <f>IF(S281&lt;&gt;0,G281-AH281, -9999)</f>
        <v>-1.0610111324247806E-2</v>
      </c>
      <c r="AC281" s="54">
        <f>+G281-P281</f>
        <v>-2.4019999982556328E-3</v>
      </c>
      <c r="AD281" s="54">
        <f>IF(S281&lt;&gt;0,G281-AA281, -9999)</f>
        <v>-1.1604322528011857E-3</v>
      </c>
      <c r="AE281" s="54">
        <f>+(G281-AA281)^2*S281</f>
        <v>1.346603013341235E-7</v>
      </c>
      <c r="AF281" s="48">
        <f>IF(S281&lt;&gt;0,G281-P281, -9999)</f>
        <v>-2.4019999982556328E-3</v>
      </c>
      <c r="AG281" s="3"/>
      <c r="AH281" s="48">
        <f>$AB$6*($AB$11/AI281*AJ281+$AB$12)</f>
        <v>8.2081113259921731E-3</v>
      </c>
      <c r="AI281" s="48">
        <f>1+$AB$7*COS(AL281)</f>
        <v>0.96078946869101445</v>
      </c>
      <c r="AJ281" s="48">
        <f>SIN(AL281+RADIANS($AB$9))</f>
        <v>0.87204765154828612</v>
      </c>
      <c r="AK281" s="48">
        <f>$AB$7*SIN(AL281)</f>
        <v>-0.33340539768001048</v>
      </c>
      <c r="AL281" s="48">
        <f>2*ATAN(AM281)</f>
        <v>-1.6878647388712973</v>
      </c>
      <c r="AM281" s="48">
        <f>SQRT((1+$AB$7)/(1-$AB$7))*TAN(AN281/2)</f>
        <v>-1.1244980248585914</v>
      </c>
      <c r="AN281" s="54">
        <f>$AU281+$AB$7*SIN(AO281)</f>
        <v>11.225428467738354</v>
      </c>
      <c r="AO281" s="54">
        <f>$AU281+$AB$7*SIN(AP281)</f>
        <v>11.225428578853375</v>
      </c>
      <c r="AP281" s="54">
        <f>$AU281+$AB$7*SIN(AQ281)</f>
        <v>11.225430031614765</v>
      </c>
      <c r="AQ281" s="54">
        <f>$AU281+$AB$7*SIN(AR281)</f>
        <v>11.225449024757543</v>
      </c>
      <c r="AR281" s="54">
        <f>$AU281+$AB$7*SIN(AS281)</f>
        <v>11.225697196043351</v>
      </c>
      <c r="AS281" s="54">
        <f>$AU281+$AB$7*SIN(AT281)</f>
        <v>11.228916066637487</v>
      </c>
      <c r="AT281" s="54">
        <f>$AU281+$AB$7*SIN(AU281)</f>
        <v>11.267294384721025</v>
      </c>
      <c r="AU281" s="54">
        <f>RADIANS($AB$9)+$AB$18*(F281-AB$15)</f>
        <v>11.552302520686675</v>
      </c>
      <c r="AV281" s="54"/>
    </row>
    <row r="282" spans="1:48" ht="12.95" customHeight="1" x14ac:dyDescent="0.2">
      <c r="A282" s="98" t="s">
        <v>1856</v>
      </c>
      <c r="B282" s="99" t="s">
        <v>1142</v>
      </c>
      <c r="C282" s="98">
        <v>41213.637999999999</v>
      </c>
      <c r="D282" s="98" t="s">
        <v>1190</v>
      </c>
      <c r="E282" s="4">
        <f>+(C282-C$7)/C$8</f>
        <v>-1097.9980009858975</v>
      </c>
      <c r="F282" s="48">
        <f>ROUND(2*E282,0)/2</f>
        <v>-1098</v>
      </c>
      <c r="G282" s="48">
        <f>+C282-(C$7+F282*C$8)</f>
        <v>2.7324000038788654E-3</v>
      </c>
      <c r="I282" s="48">
        <f>G282</f>
        <v>2.7324000038788654E-3</v>
      </c>
      <c r="Q282" s="100">
        <f>+C282-15018.5</f>
        <v>26195.137999999999</v>
      </c>
      <c r="S282" s="53">
        <f>S$14</f>
        <v>0.1</v>
      </c>
      <c r="Z282" s="48">
        <f>F282</f>
        <v>-1098</v>
      </c>
      <c r="AA282" s="54">
        <f>AB$3+AB$4*Z282+AB$5*Z282^2+AH282</f>
        <v>-6.9964848707364247E-4</v>
      </c>
      <c r="AB282" s="54">
        <f>IF(S282&lt;&gt;0,G282-AH282, -9999)</f>
        <v>-5.5657966926061161E-3</v>
      </c>
      <c r="AC282" s="54">
        <f>+G282-P282</f>
        <v>2.7324000038788654E-3</v>
      </c>
      <c r="AD282" s="54">
        <f>IF(S282&lt;&gt;0,G282-AA282, -9999)</f>
        <v>3.4320484909525079E-3</v>
      </c>
      <c r="AE282" s="54">
        <f>+(G282-AA282)^2*S282</f>
        <v>1.1778956844249388E-6</v>
      </c>
      <c r="AF282" s="48">
        <f>IF(S282&lt;&gt;0,G282-P282, -9999)</f>
        <v>2.7324000038788654E-3</v>
      </c>
      <c r="AG282" s="3"/>
      <c r="AH282" s="48">
        <f>$AB$6*($AB$11/AI282*AJ282+$AB$12)</f>
        <v>8.2981966964849815E-3</v>
      </c>
      <c r="AI282" s="48">
        <f>1+$AB$7*COS(AL282)</f>
        <v>0.98572832413622014</v>
      </c>
      <c r="AJ282" s="48">
        <f>SIN(AL282+RADIANS($AB$9))</f>
        <v>0.90607498927539076</v>
      </c>
      <c r="AK282" s="48">
        <f>$AB$7*SIN(AL282)</f>
        <v>-0.33539967834769624</v>
      </c>
      <c r="AL282" s="48">
        <f>2*ATAN(AM282)</f>
        <v>-1.6133219243286929</v>
      </c>
      <c r="AM282" s="48">
        <f>SQRT((1+$AB$7)/(1-$AB$7))*TAN(AN282/2)</f>
        <v>-1.0434561459547782</v>
      </c>
      <c r="AN282" s="54">
        <f>$AU282+$AB$7*SIN(AO282)</f>
        <v>11.297579536535977</v>
      </c>
      <c r="AO282" s="54">
        <f>$AU282+$AB$7*SIN(AP282)</f>
        <v>11.297580000185578</v>
      </c>
      <c r="AP282" s="54">
        <f>$AU282+$AB$7*SIN(AQ282)</f>
        <v>11.297584643606386</v>
      </c>
      <c r="AQ282" s="54">
        <f>$AU282+$AB$7*SIN(AR282)</f>
        <v>11.297631143349248</v>
      </c>
      <c r="AR282" s="54">
        <f>$AU282+$AB$7*SIN(AS282)</f>
        <v>11.298096414947389</v>
      </c>
      <c r="AS282" s="54">
        <f>$AU282+$AB$7*SIN(AT282)</f>
        <v>11.302714257761609</v>
      </c>
      <c r="AT282" s="54">
        <f>$AU282+$AB$7*SIN(AU282)</f>
        <v>11.345359273363378</v>
      </c>
      <c r="AU282" s="54">
        <f>RADIANS($AB$9)+$AB$18*(F282-AB$15)</f>
        <v>11.61808940793774</v>
      </c>
      <c r="AV282" s="54"/>
    </row>
    <row r="283" spans="1:48" ht="12.95" customHeight="1" x14ac:dyDescent="0.2">
      <c r="A283" s="4" t="s">
        <v>978</v>
      </c>
      <c r="B283" s="4"/>
      <c r="C283" s="5">
        <v>41216.372000000003</v>
      </c>
      <c r="D283" s="5"/>
      <c r="E283" s="48">
        <f>+(C283-C$7)/C$8</f>
        <v>-1095.997816330954</v>
      </c>
      <c r="F283" s="48">
        <f>ROUND(2*E283,0)/2</f>
        <v>-1096</v>
      </c>
      <c r="G283" s="48">
        <f>+C283-(C$7+F283*C$8)</f>
        <v>2.9848000049241818E-3</v>
      </c>
      <c r="I283" s="48">
        <f>G283</f>
        <v>2.9848000049241818E-3</v>
      </c>
      <c r="Q283" s="100">
        <f>+C283-15018.5</f>
        <v>26197.872000000003</v>
      </c>
      <c r="S283" s="53">
        <f>S$14</f>
        <v>0.1</v>
      </c>
      <c r="Z283" s="48">
        <f>F283</f>
        <v>-1096</v>
      </c>
      <c r="AA283" s="54">
        <f>AB$3+AB$4*Z283+AB$5*Z283^2+AH283</f>
        <v>-6.9020685054231763E-4</v>
      </c>
      <c r="AB283" s="54">
        <f>IF(S283&lt;&gt;0,G283-AH283, -9999)</f>
        <v>-5.3146299408773478E-3</v>
      </c>
      <c r="AC283" s="54">
        <f>+G283-P283</f>
        <v>2.9848000049241818E-3</v>
      </c>
      <c r="AD283" s="54">
        <f>IF(S283&lt;&gt;0,G283-AA283, -9999)</f>
        <v>3.6750068554664995E-3</v>
      </c>
      <c r="AE283" s="54">
        <f>+(G283-AA283)^2*S283</f>
        <v>1.3505675387725771E-6</v>
      </c>
      <c r="AF283" s="48">
        <f>IF(S283&lt;&gt;0,G283-P283, -9999)</f>
        <v>2.9848000049241818E-3</v>
      </c>
      <c r="AG283" s="3"/>
      <c r="AH283" s="48">
        <f>$AB$6*($AB$11/AI283*AJ283+$AB$12)</f>
        <v>8.2994299458015296E-3</v>
      </c>
      <c r="AI283" s="48">
        <f>1+$AB$7*COS(AL283)</f>
        <v>0.98618660849727591</v>
      </c>
      <c r="AJ283" s="48">
        <f>SIN(AL283+RADIANS($AB$9))</f>
        <v>0.90665226669012666</v>
      </c>
      <c r="AK283" s="48">
        <f>$AB$7*SIN(AL283)</f>
        <v>-0.33541886527577924</v>
      </c>
      <c r="AL283" s="48">
        <f>2*ATAN(AM283)</f>
        <v>-1.6119555807947681</v>
      </c>
      <c r="AM283" s="48">
        <f>SQRT((1+$AB$7)/(1-$AB$7))*TAN(AN283/2)</f>
        <v>-1.0420301525817077</v>
      </c>
      <c r="AN283" s="54">
        <f>$AU283+$AB$7*SIN(AO283)</f>
        <v>11.298884919081194</v>
      </c>
      <c r="AO283" s="54">
        <f>$AU283+$AB$7*SIN(AP283)</f>
        <v>11.298885393213197</v>
      </c>
      <c r="AP283" s="54">
        <f>$AU283+$AB$7*SIN(AQ283)</f>
        <v>11.298890121804428</v>
      </c>
      <c r="AQ283" s="54">
        <f>$AU283+$AB$7*SIN(AR283)</f>
        <v>11.298937276861921</v>
      </c>
      <c r="AR283" s="54">
        <f>$AU283+$AB$7*SIN(AS283)</f>
        <v>11.299407134473782</v>
      </c>
      <c r="AS283" s="54">
        <f>$AU283+$AB$7*SIN(AT283)</f>
        <v>11.30405096077709</v>
      </c>
      <c r="AT283" s="54">
        <f>$AU283+$AB$7*SIN(AU283)</f>
        <v>11.346764178268286</v>
      </c>
      <c r="AU283" s="54">
        <f>RADIANS($AB$9)+$AB$18*(F283-AB$15)</f>
        <v>11.619264173781508</v>
      </c>
      <c r="AV283" s="54"/>
    </row>
    <row r="284" spans="1:48" ht="12.95" customHeight="1" x14ac:dyDescent="0.2">
      <c r="A284" s="4" t="s">
        <v>978</v>
      </c>
      <c r="B284" s="4"/>
      <c r="C284" s="5">
        <v>41253.275999999998</v>
      </c>
      <c r="D284" s="5"/>
      <c r="E284" s="48">
        <f>+(C284-C$7)/C$8</f>
        <v>-1068.9989814714411</v>
      </c>
      <c r="F284" s="48">
        <f>ROUND(2*E284,0)/2</f>
        <v>-1069</v>
      </c>
      <c r="G284" s="48">
        <f>+C284-(C$7+F284*C$8)</f>
        <v>1.3921999998274259E-3</v>
      </c>
      <c r="I284" s="48">
        <f>G284</f>
        <v>1.3921999998274259E-3</v>
      </c>
      <c r="Q284" s="100">
        <f>+C284-15018.5</f>
        <v>26234.775999999998</v>
      </c>
      <c r="S284" s="53">
        <f>S$14</f>
        <v>0.1</v>
      </c>
      <c r="Z284" s="48">
        <f>F284</f>
        <v>-1069</v>
      </c>
      <c r="AA284" s="54">
        <f>AB$3+AB$4*Z284+AB$5*Z284^2+AH284</f>
        <v>-5.6360194070532652E-4</v>
      </c>
      <c r="AB284" s="54">
        <f>IF(S284&lt;&gt;0,G284-AH284, -9999)</f>
        <v>-6.9225410967404498E-3</v>
      </c>
      <c r="AC284" s="54">
        <f>+G284-P284</f>
        <v>1.3921999998274259E-3</v>
      </c>
      <c r="AD284" s="54">
        <f>IF(S284&lt;&gt;0,G284-AA284, -9999)</f>
        <v>1.9558019405327524E-3</v>
      </c>
      <c r="AE284" s="54">
        <f>+(G284-AA284)^2*S284</f>
        <v>3.8251612305916804E-7</v>
      </c>
      <c r="AF284" s="48">
        <f>IF(S284&lt;&gt;0,G284-P284, -9999)</f>
        <v>1.3921999998274259E-3</v>
      </c>
      <c r="AG284" s="3"/>
      <c r="AH284" s="48">
        <f>$AB$6*($AB$11/AI284*AJ284+$AB$12)</f>
        <v>8.3147410965678757E-3</v>
      </c>
      <c r="AI284" s="48">
        <f>1+$AB$7*COS(AL284)</f>
        <v>0.9924176305782999</v>
      </c>
      <c r="AJ284" s="48">
        <f>SIN(AL284+RADIANS($AB$9))</f>
        <v>0.91433010770502154</v>
      </c>
      <c r="AK284" s="48">
        <f>$AB$7*SIN(AL284)</f>
        <v>-0.33561753923424764</v>
      </c>
      <c r="AL284" s="48">
        <f>2*ATAN(AM284)</f>
        <v>-1.5933847761074229</v>
      </c>
      <c r="AM284" s="48">
        <f>SQRT((1+$AB$7)/(1-$AB$7))*TAN(AN284/2)</f>
        <v>-1.0228474651960306</v>
      </c>
      <c r="AN284" s="54">
        <f>$AU284+$AB$7*SIN(AO284)</f>
        <v>11.316567246187626</v>
      </c>
      <c r="AO284" s="54">
        <f>$AU284+$AB$7*SIN(AP284)</f>
        <v>11.316567881633793</v>
      </c>
      <c r="AP284" s="54">
        <f>$AU284+$AB$7*SIN(AQ284)</f>
        <v>11.316573881020675</v>
      </c>
      <c r="AQ284" s="54">
        <f>$AU284+$AB$7*SIN(AR284)</f>
        <v>11.316630517215781</v>
      </c>
      <c r="AR284" s="54">
        <f>$AU284+$AB$7*SIN(AS284)</f>
        <v>11.317164707084034</v>
      </c>
      <c r="AS284" s="54">
        <f>$AU284+$AB$7*SIN(AT284)</f>
        <v>11.322161667055017</v>
      </c>
      <c r="AT284" s="54">
        <f>$AU284+$AB$7*SIN(AU284)</f>
        <v>11.3657670720246</v>
      </c>
      <c r="AU284" s="54">
        <f>RADIANS($AB$9)+$AB$18*(F284-AB$15)</f>
        <v>11.63512351267239</v>
      </c>
    </row>
    <row r="285" spans="1:48" ht="12.95" customHeight="1" x14ac:dyDescent="0.2">
      <c r="A285" s="4" t="s">
        <v>979</v>
      </c>
      <c r="B285" s="4"/>
      <c r="C285" s="5">
        <v>41257.375</v>
      </c>
      <c r="D285" s="5"/>
      <c r="E285" s="48">
        <f>+(C285-C$7)/C$8</f>
        <v>-1066.0001676819004</v>
      </c>
      <c r="F285" s="48">
        <f>ROUND(2*E285,0)/2</f>
        <v>-1066</v>
      </c>
      <c r="G285" s="48">
        <f>+C285-(C$7+F285*C$8)</f>
        <v>-2.2919999901205301E-4</v>
      </c>
      <c r="I285" s="48">
        <f>G285</f>
        <v>-2.2919999901205301E-4</v>
      </c>
      <c r="Q285" s="100">
        <f>+C285-15018.5</f>
        <v>26238.875</v>
      </c>
      <c r="S285" s="53">
        <f>S$14</f>
        <v>0.1</v>
      </c>
      <c r="Z285" s="48">
        <f>F285</f>
        <v>-1066</v>
      </c>
      <c r="AA285" s="54">
        <f>AB$3+AB$4*Z285+AB$5*Z285^2+AH285</f>
        <v>-5.4963453806442485E-4</v>
      </c>
      <c r="AB285" s="54">
        <f>IF(S285&lt;&gt;0,G285-AH285, -9999)</f>
        <v>-8.5454872914653389E-3</v>
      </c>
      <c r="AC285" s="54">
        <f>+G285-P285</f>
        <v>-2.2919999901205301E-4</v>
      </c>
      <c r="AD285" s="54">
        <f>IF(S285&lt;&gt;0,G285-AA285, -9999)</f>
        <v>3.2043453905237183E-4</v>
      </c>
      <c r="AE285" s="54">
        <f>+(G285-AA285)^2*S285</f>
        <v>1.0267829381770602E-8</v>
      </c>
      <c r="AF285" s="48">
        <f>IF(S285&lt;&gt;0,G285-P285, -9999)</f>
        <v>-2.2919999901205301E-4</v>
      </c>
      <c r="AG285" s="3"/>
      <c r="AH285" s="48">
        <f>$AB$6*($AB$11/AI285*AJ285+$AB$12)</f>
        <v>8.3162872924532859E-3</v>
      </c>
      <c r="AI285" s="48">
        <f>1+$AB$7*COS(AL285)</f>
        <v>0.99311503317137262</v>
      </c>
      <c r="AJ285" s="48">
        <f>SIN(AL285+RADIANS($AB$9))</f>
        <v>0.91516962819880643</v>
      </c>
      <c r="AK285" s="48">
        <f>$AB$7*SIN(AL285)</f>
        <v>-0.33563257023040477</v>
      </c>
      <c r="AL285" s="48">
        <f>2*ATAN(AM285)</f>
        <v>-1.5913068551289238</v>
      </c>
      <c r="AM285" s="48">
        <f>SQRT((1+$AB$7)/(1-$AB$7))*TAN(AN285/2)</f>
        <v>-1.0207237827152091</v>
      </c>
      <c r="AN285" s="54">
        <f>$AU285+$AB$7*SIN(AO285)</f>
        <v>11.318538842844625</v>
      </c>
      <c r="AO285" s="54">
        <f>$AU285+$AB$7*SIN(AP285)</f>
        <v>11.318539498655278</v>
      </c>
      <c r="AP285" s="54">
        <f>$AU285+$AB$7*SIN(AQ285)</f>
        <v>11.318545653819708</v>
      </c>
      <c r="AQ285" s="54">
        <f>$AU285+$AB$7*SIN(AR285)</f>
        <v>11.318603418101979</v>
      </c>
      <c r="AR285" s="54">
        <f>$AU285+$AB$7*SIN(AS285)</f>
        <v>11.319145032826164</v>
      </c>
      <c r="AS285" s="54">
        <f>$AU285+$AB$7*SIN(AT285)</f>
        <v>11.324181471424298</v>
      </c>
      <c r="AT285" s="54">
        <f>$AU285+$AB$7*SIN(AU285)</f>
        <v>11.36788270118795</v>
      </c>
      <c r="AU285" s="54">
        <f>RADIANS($AB$9)+$AB$18*(F285-AB$15)</f>
        <v>11.636885661438043</v>
      </c>
      <c r="AV285" s="54"/>
    </row>
    <row r="286" spans="1:48" ht="12.95" customHeight="1" x14ac:dyDescent="0.2">
      <c r="A286" s="4" t="s">
        <v>979</v>
      </c>
      <c r="B286" s="4"/>
      <c r="C286" s="5">
        <v>41324.353000000003</v>
      </c>
      <c r="D286" s="5"/>
      <c r="E286" s="48">
        <f>+(C286-C$7)/C$8</f>
        <v>-1016.9993016180379</v>
      </c>
      <c r="F286" s="48">
        <f>ROUND(2*E286,0)/2</f>
        <v>-1017</v>
      </c>
      <c r="G286" s="48">
        <f>+C286-(C$7+F286*C$8)</f>
        <v>9.546000073896721E-4</v>
      </c>
      <c r="I286" s="48">
        <f>G286</f>
        <v>9.546000073896721E-4</v>
      </c>
      <c r="Q286" s="100">
        <f>+C286-15018.5</f>
        <v>26305.853000000003</v>
      </c>
      <c r="S286" s="53">
        <f>S$14</f>
        <v>0.1</v>
      </c>
      <c r="Z286" s="48">
        <f>F286</f>
        <v>-1017</v>
      </c>
      <c r="AA286" s="54">
        <f>AB$3+AB$4*Z286+AB$5*Z286^2+AH286</f>
        <v>-3.2441634746693988E-4</v>
      </c>
      <c r="AB286" s="54">
        <f>IF(S286&lt;&gt;0,G286-AH286, -9999)</f>
        <v>-7.3824620428461912E-3</v>
      </c>
      <c r="AC286" s="54">
        <f>+G286-P286</f>
        <v>9.546000073896721E-4</v>
      </c>
      <c r="AD286" s="54">
        <f>IF(S286&lt;&gt;0,G286-AA286, -9999)</f>
        <v>1.279016354856612E-3</v>
      </c>
      <c r="AE286" s="54">
        <f>+(G286-AA286)^2*S286</f>
        <v>1.6358828359906949E-7</v>
      </c>
      <c r="AF286" s="48">
        <f>IF(S286&lt;&gt;0,G286-P286, -9999)</f>
        <v>9.546000073896721E-4</v>
      </c>
      <c r="AG286" s="3"/>
      <c r="AH286" s="48">
        <f>$AB$6*($AB$11/AI286*AJ286+$AB$12)</f>
        <v>8.3370620502358633E-3</v>
      </c>
      <c r="AI286" s="48">
        <f>1+$AB$7*COS(AL286)</f>
        <v>1.0046483774703494</v>
      </c>
      <c r="AJ286" s="48">
        <f>SIN(AL286+RADIANS($AB$9))</f>
        <v>0.92847530614878215</v>
      </c>
      <c r="AK286" s="48">
        <f>$AB$7*SIN(AL286)</f>
        <v>-0.33567099599845091</v>
      </c>
      <c r="AL286" s="48">
        <f>2*ATAN(AM286)</f>
        <v>-1.5569491954551542</v>
      </c>
      <c r="AM286" s="48">
        <f>SQRT((1+$AB$7)/(1-$AB$7))*TAN(AN286/2)</f>
        <v>-0.9862478627452157</v>
      </c>
      <c r="AN286" s="54">
        <f>$AU286+$AB$7*SIN(AO286)</f>
        <v>11.350939248987302</v>
      </c>
      <c r="AO286" s="54">
        <f>$AU286+$AB$7*SIN(AP286)</f>
        <v>11.350940318932782</v>
      </c>
      <c r="AP286" s="54">
        <f>$AU286+$AB$7*SIN(AQ286)</f>
        <v>11.350949479123688</v>
      </c>
      <c r="AQ286" s="54">
        <f>$AU286+$AB$7*SIN(AR286)</f>
        <v>11.351027893585361</v>
      </c>
      <c r="AR286" s="54">
        <f>$AU286+$AB$7*SIN(AS286)</f>
        <v>11.351698472488254</v>
      </c>
      <c r="AS286" s="54">
        <f>$AU286+$AB$7*SIN(AT286)</f>
        <v>11.357384483100398</v>
      </c>
      <c r="AT286" s="54">
        <f>$AU286+$AB$7*SIN(AU286)</f>
        <v>11.402555416070589</v>
      </c>
      <c r="AU286" s="54">
        <f>RADIANS($AB$9)+$AB$18*(F286-AB$15)</f>
        <v>11.665667424610383</v>
      </c>
    </row>
    <row r="287" spans="1:48" ht="12.95" customHeight="1" x14ac:dyDescent="0.2">
      <c r="A287" s="4" t="s">
        <v>980</v>
      </c>
      <c r="B287" s="4"/>
      <c r="C287" s="5">
        <v>41324.36</v>
      </c>
      <c r="D287" s="5"/>
      <c r="E287" s="48">
        <f>+(C287-C$7)/C$8</f>
        <v>-1016.9941804429902</v>
      </c>
      <c r="F287" s="48">
        <f>ROUND(2*E287,0)/2</f>
        <v>-1017</v>
      </c>
      <c r="G287" s="48">
        <f>+C287-(C$7+F287*C$8)</f>
        <v>7.954600005177781E-3</v>
      </c>
      <c r="I287" s="48">
        <f>G287</f>
        <v>7.954600005177781E-3</v>
      </c>
      <c r="Q287" s="100">
        <f>+C287-15018.5</f>
        <v>26305.86</v>
      </c>
      <c r="S287" s="53">
        <f>S$14</f>
        <v>0.1</v>
      </c>
      <c r="Z287" s="48">
        <f>F287</f>
        <v>-1017</v>
      </c>
      <c r="AA287" s="54">
        <f>AB$3+AB$4*Z287+AB$5*Z287^2+AH287</f>
        <v>-3.2441634746693988E-4</v>
      </c>
      <c r="AB287" s="54">
        <f>IF(S287&lt;&gt;0,G287-AH287, -9999)</f>
        <v>-3.8246204505808234E-4</v>
      </c>
      <c r="AC287" s="54">
        <f>+G287-P287</f>
        <v>7.954600005177781E-3</v>
      </c>
      <c r="AD287" s="54">
        <f>IF(S287&lt;&gt;0,G287-AA287, -9999)</f>
        <v>8.2790163526447209E-3</v>
      </c>
      <c r="AE287" s="54">
        <f>+(G287-AA287)^2*S287</f>
        <v>6.8542111767358703E-6</v>
      </c>
      <c r="AF287" s="48">
        <f>IF(S287&lt;&gt;0,G287-P287, -9999)</f>
        <v>7.954600005177781E-3</v>
      </c>
      <c r="AG287" s="3"/>
      <c r="AH287" s="48">
        <f>$AB$6*($AB$11/AI287*AJ287+$AB$12)</f>
        <v>8.3370620502358633E-3</v>
      </c>
      <c r="AI287" s="48">
        <f>1+$AB$7*COS(AL287)</f>
        <v>1.0046483774703494</v>
      </c>
      <c r="AJ287" s="48">
        <f>SIN(AL287+RADIANS($AB$9))</f>
        <v>0.92847530614878215</v>
      </c>
      <c r="AK287" s="48">
        <f>$AB$7*SIN(AL287)</f>
        <v>-0.33567099599845091</v>
      </c>
      <c r="AL287" s="48">
        <f>2*ATAN(AM287)</f>
        <v>-1.5569491954551542</v>
      </c>
      <c r="AM287" s="48">
        <f>SQRT((1+$AB$7)/(1-$AB$7))*TAN(AN287/2)</f>
        <v>-0.9862478627452157</v>
      </c>
      <c r="AN287" s="54">
        <f>$AU287+$AB$7*SIN(AO287)</f>
        <v>11.350939248987302</v>
      </c>
      <c r="AO287" s="54">
        <f>$AU287+$AB$7*SIN(AP287)</f>
        <v>11.350940318932782</v>
      </c>
      <c r="AP287" s="54">
        <f>$AU287+$AB$7*SIN(AQ287)</f>
        <v>11.350949479123688</v>
      </c>
      <c r="AQ287" s="54">
        <f>$AU287+$AB$7*SIN(AR287)</f>
        <v>11.351027893585361</v>
      </c>
      <c r="AR287" s="54">
        <f>$AU287+$AB$7*SIN(AS287)</f>
        <v>11.351698472488254</v>
      </c>
      <c r="AS287" s="54">
        <f>$AU287+$AB$7*SIN(AT287)</f>
        <v>11.357384483100398</v>
      </c>
      <c r="AT287" s="54">
        <f>$AU287+$AB$7*SIN(AU287)</f>
        <v>11.402555416070589</v>
      </c>
      <c r="AU287" s="54">
        <f>RADIANS($AB$9)+$AB$18*(F287-AB$15)</f>
        <v>11.665667424610383</v>
      </c>
    </row>
    <row r="288" spans="1:48" ht="12.95" customHeight="1" x14ac:dyDescent="0.2">
      <c r="A288" s="98" t="s">
        <v>1856</v>
      </c>
      <c r="B288" s="99" t="s">
        <v>1142</v>
      </c>
      <c r="C288" s="98">
        <v>41335.29</v>
      </c>
      <c r="D288" s="98" t="s">
        <v>1190</v>
      </c>
      <c r="E288" s="4">
        <f>+(C288-C$7)/C$8</f>
        <v>-1008.9978314018423</v>
      </c>
      <c r="F288" s="48">
        <f>ROUND(2*E288,0)/2</f>
        <v>-1009</v>
      </c>
      <c r="G288" s="48">
        <f>+C288-(C$7+F288*C$8)</f>
        <v>2.9642000081366859E-3</v>
      </c>
      <c r="I288" s="48">
        <f>G288</f>
        <v>2.9642000081366859E-3</v>
      </c>
      <c r="Q288" s="100">
        <f>+C288-15018.5</f>
        <v>26316.79</v>
      </c>
      <c r="S288" s="53">
        <f>S$14</f>
        <v>0.1</v>
      </c>
      <c r="Z288" s="48">
        <f>F288</f>
        <v>-1009</v>
      </c>
      <c r="AA288" s="54">
        <f>AB$3+AB$4*Z288+AB$5*Z288^2+AH288</f>
        <v>-2.8818027102059038E-4</v>
      </c>
      <c r="AB288" s="54">
        <f>IF(S288&lt;&gt;0,G288-AH288, -9999)</f>
        <v>-5.375439749040152E-3</v>
      </c>
      <c r="AC288" s="54">
        <f>+G288-P288</f>
        <v>2.9642000081366859E-3</v>
      </c>
      <c r="AD288" s="54">
        <f>IF(S288&lt;&gt;0,G288-AA288, -9999)</f>
        <v>3.2523802791572763E-3</v>
      </c>
      <c r="AE288" s="54">
        <f>+(G288-AA288)^2*S288</f>
        <v>1.0577977480251162E-6</v>
      </c>
      <c r="AF288" s="48">
        <f>IF(S288&lt;&gt;0,G288-P288, -9999)</f>
        <v>2.9642000081366859E-3</v>
      </c>
      <c r="AG288" s="3"/>
      <c r="AH288" s="48">
        <f>$AB$6*($AB$11/AI288*AJ288+$AB$12)</f>
        <v>8.339639757176838E-3</v>
      </c>
      <c r="AI288" s="48">
        <f>1+$AB$7*COS(AL288)</f>
        <v>1.0065566961934622</v>
      </c>
      <c r="AJ288" s="48">
        <f>SIN(AL288+RADIANS($AB$9))</f>
        <v>0.93057179159149328</v>
      </c>
      <c r="AK288" s="48">
        <f>$AB$7*SIN(AL288)</f>
        <v>-0.33563914357941849</v>
      </c>
      <c r="AL288" s="48">
        <f>2*ATAN(AM288)</f>
        <v>-1.5512638542980013</v>
      </c>
      <c r="AM288" s="48">
        <f>SQRT((1+$AB$7)/(1-$AB$7))*TAN(AN288/2)</f>
        <v>-0.9806558322004385</v>
      </c>
      <c r="AN288" s="54">
        <f>$AU288+$AB$7*SIN(AO288)</f>
        <v>11.356264822213083</v>
      </c>
      <c r="AO288" s="54">
        <f>$AU288+$AB$7*SIN(AP288)</f>
        <v>11.356265976178539</v>
      </c>
      <c r="AP288" s="54">
        <f>$AU288+$AB$7*SIN(AQ288)</f>
        <v>11.35627571605913</v>
      </c>
      <c r="AQ288" s="54">
        <f>$AU288+$AB$7*SIN(AR288)</f>
        <v>11.356357914112531</v>
      </c>
      <c r="AR288" s="54">
        <f>$AU288+$AB$7*SIN(AS288)</f>
        <v>11.357050898586934</v>
      </c>
      <c r="AS288" s="54">
        <f>$AU288+$AB$7*SIN(AT288)</f>
        <v>11.362843524633698</v>
      </c>
      <c r="AT288" s="54">
        <f>$AU288+$AB$7*SIN(AU288)</f>
        <v>11.408237095411776</v>
      </c>
      <c r="AU288" s="54">
        <f>RADIANS($AB$9)+$AB$18*(F288-AB$15)</f>
        <v>11.67036648798546</v>
      </c>
    </row>
    <row r="289" spans="1:48" ht="12.95" customHeight="1" x14ac:dyDescent="0.2">
      <c r="A289" s="4" t="s">
        <v>980</v>
      </c>
      <c r="B289" s="4"/>
      <c r="C289" s="5">
        <v>41335.294000000002</v>
      </c>
      <c r="D289" s="5"/>
      <c r="E289" s="48">
        <f>+(C289-C$7)/C$8</f>
        <v>-1008.9949050160993</v>
      </c>
      <c r="F289" s="48">
        <f>ROUND(2*E289,0)/2</f>
        <v>-1009</v>
      </c>
      <c r="G289" s="48">
        <f>+C289-(C$7+F289*C$8)</f>
        <v>6.9642000089515932E-3</v>
      </c>
      <c r="I289" s="48">
        <f>G289</f>
        <v>6.9642000089515932E-3</v>
      </c>
      <c r="Q289" s="100">
        <f>+C289-15018.5</f>
        <v>26316.794000000002</v>
      </c>
      <c r="S289" s="53">
        <f>S$14</f>
        <v>0.1</v>
      </c>
      <c r="Z289" s="48">
        <f>F289</f>
        <v>-1009</v>
      </c>
      <c r="AA289" s="54">
        <f>AB$3+AB$4*Z289+AB$5*Z289^2+AH289</f>
        <v>-2.8818027102059038E-4</v>
      </c>
      <c r="AB289" s="54">
        <f>IF(S289&lt;&gt;0,G289-AH289, -9999)</f>
        <v>-1.3754397482252448E-3</v>
      </c>
      <c r="AC289" s="54">
        <f>+G289-P289</f>
        <v>6.9642000089515932E-3</v>
      </c>
      <c r="AD289" s="54">
        <f>IF(S289&lt;&gt;0,G289-AA289, -9999)</f>
        <v>7.2523802799721836E-3</v>
      </c>
      <c r="AE289" s="54">
        <f>+(G289-AA289)^2*S289</f>
        <v>5.259701972532941E-6</v>
      </c>
      <c r="AF289" s="48">
        <f>IF(S289&lt;&gt;0,G289-P289, -9999)</f>
        <v>6.9642000089515932E-3</v>
      </c>
      <c r="AG289" s="3"/>
      <c r="AH289" s="48">
        <f>$AB$6*($AB$11/AI289*AJ289+$AB$12)</f>
        <v>8.339639757176838E-3</v>
      </c>
      <c r="AI289" s="48">
        <f>1+$AB$7*COS(AL289)</f>
        <v>1.0065566961934622</v>
      </c>
      <c r="AJ289" s="48">
        <f>SIN(AL289+RADIANS($AB$9))</f>
        <v>0.93057179159149328</v>
      </c>
      <c r="AK289" s="48">
        <f>$AB$7*SIN(AL289)</f>
        <v>-0.33563914357941849</v>
      </c>
      <c r="AL289" s="48">
        <f>2*ATAN(AM289)</f>
        <v>-1.5512638542980013</v>
      </c>
      <c r="AM289" s="48">
        <f>SQRT((1+$AB$7)/(1-$AB$7))*TAN(AN289/2)</f>
        <v>-0.9806558322004385</v>
      </c>
      <c r="AN289" s="54">
        <f>$AU289+$AB$7*SIN(AO289)</f>
        <v>11.356264822213083</v>
      </c>
      <c r="AO289" s="54">
        <f>$AU289+$AB$7*SIN(AP289)</f>
        <v>11.356265976178539</v>
      </c>
      <c r="AP289" s="54">
        <f>$AU289+$AB$7*SIN(AQ289)</f>
        <v>11.35627571605913</v>
      </c>
      <c r="AQ289" s="54">
        <f>$AU289+$AB$7*SIN(AR289)</f>
        <v>11.356357914112531</v>
      </c>
      <c r="AR289" s="54">
        <f>$AU289+$AB$7*SIN(AS289)</f>
        <v>11.357050898586934</v>
      </c>
      <c r="AS289" s="54">
        <f>$AU289+$AB$7*SIN(AT289)</f>
        <v>11.362843524633698</v>
      </c>
      <c r="AT289" s="54">
        <f>$AU289+$AB$7*SIN(AU289)</f>
        <v>11.408237095411776</v>
      </c>
      <c r="AU289" s="54">
        <f>RADIANS($AB$9)+$AB$18*(F289-AB$15)</f>
        <v>11.67036648798546</v>
      </c>
    </row>
    <row r="290" spans="1:48" ht="12.95" customHeight="1" x14ac:dyDescent="0.2">
      <c r="A290" s="4" t="s">
        <v>980</v>
      </c>
      <c r="B290" s="4"/>
      <c r="C290" s="5">
        <v>41350.326000000001</v>
      </c>
      <c r="D290" s="5"/>
      <c r="E290" s="48">
        <f>+(C290-C$7)/C$8</f>
        <v>-997.99754739610592</v>
      </c>
      <c r="F290" s="48">
        <f>ROUND(2*E290,0)/2</f>
        <v>-998</v>
      </c>
      <c r="G290" s="48">
        <f>+C290-(C$7+F290*C$8)</f>
        <v>3.3524000027682632E-3</v>
      </c>
      <c r="I290" s="48">
        <f>G290</f>
        <v>3.3524000027682632E-3</v>
      </c>
      <c r="Q290" s="100">
        <f>+C290-15018.5</f>
        <v>26331.826000000001</v>
      </c>
      <c r="S290" s="53">
        <f>S$14</f>
        <v>0.1</v>
      </c>
      <c r="Z290" s="48">
        <f>F290</f>
        <v>-998</v>
      </c>
      <c r="AA290" s="54">
        <f>AB$3+AB$4*Z290+AB$5*Z290^2+AH290</f>
        <v>-2.3860699017394169E-4</v>
      </c>
      <c r="AB290" s="54">
        <f>IF(S290&lt;&gt;0,G290-AH290, -9999)</f>
        <v>-4.9904045126651884E-3</v>
      </c>
      <c r="AC290" s="54">
        <f>+G290-P290</f>
        <v>3.3524000027682632E-3</v>
      </c>
      <c r="AD290" s="54">
        <f>IF(S290&lt;&gt;0,G290-AA290, -9999)</f>
        <v>3.5910069929422049E-3</v>
      </c>
      <c r="AE290" s="54">
        <f>+(G290-AA290)^2*S290</f>
        <v>1.2895331223359817E-6</v>
      </c>
      <c r="AF290" s="48">
        <f>IF(S290&lt;&gt;0,G290-P290, -9999)</f>
        <v>3.3524000027682632E-3</v>
      </c>
      <c r="AG290" s="3"/>
      <c r="AH290" s="48">
        <f>$AB$6*($AB$11/AI290*AJ290+$AB$12)</f>
        <v>8.3428045154334517E-3</v>
      </c>
      <c r="AI290" s="48">
        <f>1+$AB$7*COS(AL290)</f>
        <v>1.0091921411587153</v>
      </c>
      <c r="AJ290" s="48">
        <f>SIN(AL290+RADIANS($AB$9))</f>
        <v>0.93341801894162213</v>
      </c>
      <c r="AK290" s="48">
        <f>$AB$7*SIN(AL290)</f>
        <v>-0.33557730779749861</v>
      </c>
      <c r="AL290" s="48">
        <f>2*ATAN(AM290)</f>
        <v>-1.5434111521869156</v>
      </c>
      <c r="AM290" s="48">
        <f>SQRT((1+$AB$7)/(1-$AB$7))*TAN(AN290/2)</f>
        <v>-0.97298306862183481</v>
      </c>
      <c r="AN290" s="54">
        <f>$AU290+$AB$7*SIN(AO290)</f>
        <v>11.363604026854089</v>
      </c>
      <c r="AO290" s="54">
        <f>$AU290+$AB$7*SIN(AP290)</f>
        <v>11.363605304864187</v>
      </c>
      <c r="AP290" s="54">
        <f>$AU290+$AB$7*SIN(AQ290)</f>
        <v>11.363615886116394</v>
      </c>
      <c r="AQ290" s="54">
        <f>$AU290+$AB$7*SIN(AR290)</f>
        <v>11.363703482174788</v>
      </c>
      <c r="AR290" s="54">
        <f>$AU290+$AB$7*SIN(AS290)</f>
        <v>11.3644278766957</v>
      </c>
      <c r="AS290" s="54">
        <f>$AU290+$AB$7*SIN(AT290)</f>
        <v>11.370367205532142</v>
      </c>
      <c r="AT290" s="54">
        <f>$AU290+$AB$7*SIN(AU290)</f>
        <v>11.416058850970126</v>
      </c>
      <c r="AU290" s="54">
        <f>RADIANS($AB$9)+$AB$18*(F290-AB$15)</f>
        <v>11.676827700126189</v>
      </c>
    </row>
    <row r="291" spans="1:48" ht="12.95" customHeight="1" x14ac:dyDescent="0.2">
      <c r="A291" s="5" t="s">
        <v>1160</v>
      </c>
      <c r="B291" s="10"/>
      <c r="C291" s="5">
        <v>41365.366999999998</v>
      </c>
      <c r="D291" s="5"/>
      <c r="E291" s="48">
        <f>+(C291-C$7)/C$8</f>
        <v>-986.9936054081935</v>
      </c>
      <c r="F291" s="48">
        <f>ROUND(2*E291,0)/2</f>
        <v>-987</v>
      </c>
      <c r="G291" s="48">
        <f>+C291-(C$7+F291*C$8)</f>
        <v>8.7406000020564534E-3</v>
      </c>
      <c r="I291" s="48">
        <f>G291</f>
        <v>8.7406000020564534E-3</v>
      </c>
      <c r="Q291" s="100">
        <f>+C291-15018.5</f>
        <v>26346.866999999998</v>
      </c>
      <c r="S291" s="53">
        <f>S$14</f>
        <v>0.1</v>
      </c>
      <c r="Z291" s="48">
        <f>F291</f>
        <v>-987</v>
      </c>
      <c r="AA291" s="54">
        <f>AB$3+AB$4*Z291+AB$5*Z291^2+AH291</f>
        <v>-1.8932803843364245E-4</v>
      </c>
      <c r="AB291" s="54">
        <f>IF(S291&lt;&gt;0,G291-AH291, -9999)</f>
        <v>3.9507357428552985E-4</v>
      </c>
      <c r="AC291" s="54">
        <f>+G291-P291</f>
        <v>8.7406000020564534E-3</v>
      </c>
      <c r="AD291" s="54">
        <f>IF(S291&lt;&gt;0,G291-AA291, -9999)</f>
        <v>8.9299280404900958E-3</v>
      </c>
      <c r="AE291" s="54">
        <f>+(G291-AA291)^2*S291</f>
        <v>7.9743614808331275E-6</v>
      </c>
      <c r="AF291" s="48">
        <f>IF(S291&lt;&gt;0,G291-P291, -9999)</f>
        <v>8.7406000020564534E-3</v>
      </c>
      <c r="AG291" s="3"/>
      <c r="AH291" s="48">
        <f>$AB$6*($AB$11/AI291*AJ291+$AB$12)</f>
        <v>8.3455264277709235E-3</v>
      </c>
      <c r="AI291" s="48">
        <f>1+$AB$7*COS(AL291)</f>
        <v>1.0118408507524079</v>
      </c>
      <c r="AJ291" s="48">
        <f>SIN(AL291+RADIANS($AB$9))</f>
        <v>0.93622117588635811</v>
      </c>
      <c r="AK291" s="48">
        <f>$AB$7*SIN(AL291)</f>
        <v>-0.33549429089204796</v>
      </c>
      <c r="AL291" s="48">
        <f>2*ATAN(AM291)</f>
        <v>-1.535517223001067</v>
      </c>
      <c r="AM291" s="48">
        <f>SQRT((1+$AB$7)/(1-$AB$7))*TAN(AN291/2)</f>
        <v>-0.96532888308129483</v>
      </c>
      <c r="AN291" s="54">
        <f>$AU291+$AB$7*SIN(AO291)</f>
        <v>11.370962472912405</v>
      </c>
      <c r="AO291" s="54">
        <f>$AU291+$AB$7*SIN(AP291)</f>
        <v>11.370963885367908</v>
      </c>
      <c r="AP291" s="54">
        <f>$AU291+$AB$7*SIN(AQ291)</f>
        <v>11.370975361064197</v>
      </c>
      <c r="AQ291" s="54">
        <f>$AU291+$AB$7*SIN(AR291)</f>
        <v>11.371068584612598</v>
      </c>
      <c r="AR291" s="54">
        <f>$AU291+$AB$7*SIN(AS291)</f>
        <v>11.371825076678521</v>
      </c>
      <c r="AS291" s="54">
        <f>$AU291+$AB$7*SIN(AT291)</f>
        <v>11.377911153423184</v>
      </c>
      <c r="AT291" s="54">
        <f>$AU291+$AB$7*SIN(AU291)</f>
        <v>11.423891492876155</v>
      </c>
      <c r="AU291" s="54">
        <f>RADIANS($AB$9)+$AB$18*(F291-AB$15)</f>
        <v>11.683288912266919</v>
      </c>
    </row>
    <row r="292" spans="1:48" ht="12.95" customHeight="1" x14ac:dyDescent="0.2">
      <c r="A292" s="4" t="s">
        <v>980</v>
      </c>
      <c r="B292" s="4"/>
      <c r="C292" s="5">
        <v>41380.398000000001</v>
      </c>
      <c r="D292" s="5"/>
      <c r="E292" s="48">
        <f>+(C292-C$7)/C$8</f>
        <v>-975.99697938463328</v>
      </c>
      <c r="F292" s="48">
        <f>ROUND(2*E292,0)/2</f>
        <v>-976</v>
      </c>
      <c r="G292" s="48">
        <f>+C292-(C$7+F292*C$8)</f>
        <v>4.128800006583333E-3</v>
      </c>
      <c r="I292" s="48">
        <f>G292</f>
        <v>4.128800006583333E-3</v>
      </c>
      <c r="Q292" s="100">
        <f>+C292-15018.5</f>
        <v>26361.898000000001</v>
      </c>
      <c r="S292" s="53">
        <f>S$14</f>
        <v>0.1</v>
      </c>
      <c r="Z292" s="48">
        <f>F292</f>
        <v>-976</v>
      </c>
      <c r="AA292" s="54">
        <f>AB$3+AB$4*Z292+AB$5*Z292^2+AH292</f>
        <v>-1.4034708061328241E-4</v>
      </c>
      <c r="AB292" s="54">
        <f>IF(S292&lt;&gt;0,G292-AH292, -9999)</f>
        <v>-4.2190018227923273E-3</v>
      </c>
      <c r="AC292" s="54">
        <f>+G292-P292</f>
        <v>4.128800006583333E-3</v>
      </c>
      <c r="AD292" s="54">
        <f>IF(S292&lt;&gt;0,G292-AA292, -9999)</f>
        <v>4.2691470871966154E-3</v>
      </c>
      <c r="AE292" s="54">
        <f>+(G292-AA292)^2*S292</f>
        <v>1.8225616852119348E-6</v>
      </c>
      <c r="AF292" s="48">
        <f>IF(S292&lt;&gt;0,G292-P292, -9999)</f>
        <v>4.128800006583333E-3</v>
      </c>
      <c r="AG292" s="3"/>
      <c r="AH292" s="48">
        <f>$AB$6*($AB$11/AI292*AJ292+$AB$12)</f>
        <v>8.3478018293756603E-3</v>
      </c>
      <c r="AI292" s="48">
        <f>1+$AB$7*COS(AL292)</f>
        <v>1.0145027554237462</v>
      </c>
      <c r="AJ292" s="48">
        <f>SIN(AL292+RADIANS($AB$9))</f>
        <v>0.93898028354512864</v>
      </c>
      <c r="AK292" s="48">
        <f>$AB$7*SIN(AL292)</f>
        <v>-0.33538976587370384</v>
      </c>
      <c r="AL292" s="48">
        <f>2*ATAN(AM292)</f>
        <v>-1.5275817513625476</v>
      </c>
      <c r="AM292" s="48">
        <f>SQRT((1+$AB$7)/(1-$AB$7))*TAN(AN292/2)</f>
        <v>-0.9576929802818912</v>
      </c>
      <c r="AN292" s="54">
        <f>$AU292+$AB$7*SIN(AO292)</f>
        <v>11.37834025690892</v>
      </c>
      <c r="AO292" s="54">
        <f>$AU292+$AB$7*SIN(AP292)</f>
        <v>11.378341814818922</v>
      </c>
      <c r="AP292" s="54">
        <f>$AU292+$AB$7*SIN(AQ292)</f>
        <v>11.378354239985478</v>
      </c>
      <c r="AQ292" s="54">
        <f>$AU292+$AB$7*SIN(AR292)</f>
        <v>11.378453323622299</v>
      </c>
      <c r="AR292" s="54">
        <f>$AU292+$AB$7*SIN(AS292)</f>
        <v>11.379242588814886</v>
      </c>
      <c r="AS292" s="54">
        <f>$AU292+$AB$7*SIN(AT292)</f>
        <v>11.385475372015986</v>
      </c>
      <c r="AT292" s="54">
        <f>$AU292+$AB$7*SIN(AU292)</f>
        <v>11.431734963876625</v>
      </c>
      <c r="AU292" s="54">
        <f>RADIANS($AB$9)+$AB$18*(F292-AB$15)</f>
        <v>11.689750124407649</v>
      </c>
    </row>
    <row r="293" spans="1:48" ht="12.95" customHeight="1" x14ac:dyDescent="0.2">
      <c r="A293" s="4" t="s">
        <v>980</v>
      </c>
      <c r="B293" s="4"/>
      <c r="C293" s="5">
        <v>41391.332000000002</v>
      </c>
      <c r="D293" s="5"/>
      <c r="E293" s="48">
        <f>+(C293-C$7)/C$8</f>
        <v>-967.99770395774226</v>
      </c>
      <c r="F293" s="48">
        <f>ROUND(2*E293,0)/2</f>
        <v>-968</v>
      </c>
      <c r="G293" s="48">
        <f>+C293-(C$7+F293*C$8)</f>
        <v>3.1384000030811876E-3</v>
      </c>
      <c r="I293" s="48">
        <f>G293</f>
        <v>3.1384000030811876E-3</v>
      </c>
      <c r="Q293" s="100">
        <f>+C293-15018.5</f>
        <v>26372.832000000002</v>
      </c>
      <c r="S293" s="53">
        <f>S$14</f>
        <v>0.1</v>
      </c>
      <c r="Z293" s="48">
        <f>F293</f>
        <v>-968</v>
      </c>
      <c r="AA293" s="54">
        <f>AB$3+AB$4*Z293+AB$5*Z293^2+AH293</f>
        <v>-1.0491383391443565E-4</v>
      </c>
      <c r="AB293" s="54">
        <f>IF(S293&lt;&gt;0,G293-AH293, -9999)</f>
        <v>-5.210774112458216E-3</v>
      </c>
      <c r="AC293" s="54">
        <f>+G293-P293</f>
        <v>3.1384000030811876E-3</v>
      </c>
      <c r="AD293" s="54">
        <f>IF(S293&lt;&gt;0,G293-AA293, -9999)</f>
        <v>3.2433138369956233E-3</v>
      </c>
      <c r="AE293" s="54">
        <f>+(G293-AA293)^2*S293</f>
        <v>1.0519084645247272E-6</v>
      </c>
      <c r="AF293" s="48">
        <f>IF(S293&lt;&gt;0,G293-P293, -9999)</f>
        <v>3.1384000030811876E-3</v>
      </c>
      <c r="AG293" s="3"/>
      <c r="AH293" s="48">
        <f>$AB$6*($AB$11/AI293*AJ293+$AB$12)</f>
        <v>8.3491741155394036E-3</v>
      </c>
      <c r="AI293" s="48">
        <f>1+$AB$7*COS(AL293)</f>
        <v>1.0164469314348723</v>
      </c>
      <c r="AJ293" s="48">
        <f>SIN(AL293+RADIANS($AB$9))</f>
        <v>0.94095867261412913</v>
      </c>
      <c r="AK293" s="48">
        <f>$AB$7*SIN(AL293)</f>
        <v>-0.33530004982712946</v>
      </c>
      <c r="AL293" s="48">
        <f>2*ATAN(AM293)</f>
        <v>-1.5217842261278218</v>
      </c>
      <c r="AM293" s="48">
        <f>SQRT((1+$AB$7)/(1-$AB$7))*TAN(AN293/2)</f>
        <v>-0.9521509125605736</v>
      </c>
      <c r="AN293" s="54">
        <f>$AU293+$AB$7*SIN(AO293)</f>
        <v>11.383718118980598</v>
      </c>
      <c r="AO293" s="54">
        <f>$AU293+$AB$7*SIN(AP293)</f>
        <v>11.383719789946419</v>
      </c>
      <c r="AP293" s="54">
        <f>$AU293+$AB$7*SIN(AQ293)</f>
        <v>11.383732941309704</v>
      </c>
      <c r="AQ293" s="54">
        <f>$AU293+$AB$7*SIN(AR293)</f>
        <v>11.383836434563962</v>
      </c>
      <c r="AR293" s="54">
        <f>$AU293+$AB$7*SIN(AS293)</f>
        <v>11.384649951761485</v>
      </c>
      <c r="AS293" s="54">
        <f>$AU293+$AB$7*SIN(AT293)</f>
        <v>11.39098935485252</v>
      </c>
      <c r="AT293" s="54">
        <f>$AU293+$AB$7*SIN(AU293)</f>
        <v>11.437446075235526</v>
      </c>
      <c r="AU293" s="54">
        <f>RADIANS($AB$9)+$AB$18*(F293-AB$15)</f>
        <v>11.694449187782725</v>
      </c>
      <c r="AV293" s="54"/>
    </row>
    <row r="294" spans="1:48" ht="12.95" customHeight="1" x14ac:dyDescent="0.2">
      <c r="A294" s="4" t="s">
        <v>980</v>
      </c>
      <c r="B294" s="4"/>
      <c r="C294" s="5">
        <v>41395.432999999997</v>
      </c>
      <c r="D294" s="5"/>
      <c r="E294" s="48">
        <f>+(C294-C$7)/C$8</f>
        <v>-964.99742697533532</v>
      </c>
      <c r="F294" s="48">
        <f>ROUND(2*E294,0)/2</f>
        <v>-965</v>
      </c>
      <c r="G294" s="48">
        <f>+C294-(C$7+F294*C$8)</f>
        <v>3.5169999973732047E-3</v>
      </c>
      <c r="I294" s="48">
        <f>G294</f>
        <v>3.5169999973732047E-3</v>
      </c>
      <c r="Q294" s="100">
        <f>+C294-15018.5</f>
        <v>26376.932999999997</v>
      </c>
      <c r="S294" s="53">
        <f>S$14</f>
        <v>0.1</v>
      </c>
      <c r="Z294" s="48">
        <f>F294</f>
        <v>-965</v>
      </c>
      <c r="AA294" s="54">
        <f>AB$3+AB$4*Z294+AB$5*Z294^2+AH294</f>
        <v>-9.1667792278813873E-5</v>
      </c>
      <c r="AB294" s="54">
        <f>IF(S294&lt;&gt;0,G294-AH294, -9999)</f>
        <v>-4.8326270473085069E-3</v>
      </c>
      <c r="AC294" s="54">
        <f>+G294-P294</f>
        <v>3.5169999973732047E-3</v>
      </c>
      <c r="AD294" s="54">
        <f>IF(S294&lt;&gt;0,G294-AA294, -9999)</f>
        <v>3.6086677896520186E-3</v>
      </c>
      <c r="AE294" s="54">
        <f>+(G294-AA294)^2*S294</f>
        <v>1.3022483216071986E-6</v>
      </c>
      <c r="AF294" s="48">
        <f>IF(S294&lt;&gt;0,G294-P294, -9999)</f>
        <v>3.5169999973732047E-3</v>
      </c>
      <c r="AG294" s="3"/>
      <c r="AH294" s="48">
        <f>$AB$6*($AB$11/AI294*AJ294+$AB$12)</f>
        <v>8.3496270446817115E-3</v>
      </c>
      <c r="AI294" s="48">
        <f>1+$AB$7*COS(AL294)</f>
        <v>1.0171777804209041</v>
      </c>
      <c r="AJ294" s="48">
        <f>SIN(AL294+RADIANS($AB$9))</f>
        <v>0.94169434720147249</v>
      </c>
      <c r="AK294" s="48">
        <f>$AB$7*SIN(AL294)</f>
        <v>-0.33526340215942163</v>
      </c>
      <c r="AL294" s="48">
        <f>2*ATAN(AM294)</f>
        <v>-1.5196044213845781</v>
      </c>
      <c r="AM294" s="48">
        <f>SQRT((1+$AB$7)/(1-$AB$7))*TAN(AN294/2)</f>
        <v>-0.95007506750472204</v>
      </c>
      <c r="AN294" s="54">
        <f>$AU294+$AB$7*SIN(AO294)</f>
        <v>11.385737474849256</v>
      </c>
      <c r="AO294" s="54">
        <f>$AU294+$AB$7*SIN(AP294)</f>
        <v>11.385739189847241</v>
      </c>
      <c r="AP294" s="54">
        <f>$AU294+$AB$7*SIN(AQ294)</f>
        <v>11.385752621455094</v>
      </c>
      <c r="AQ294" s="54">
        <f>$AU294+$AB$7*SIN(AR294)</f>
        <v>11.385857800632698</v>
      </c>
      <c r="AR294" s="54">
        <f>$AU294+$AB$7*SIN(AS294)</f>
        <v>11.386680501631773</v>
      </c>
      <c r="AS294" s="54">
        <f>$AU294+$AB$7*SIN(AT294)</f>
        <v>11.393059862804678</v>
      </c>
      <c r="AT294" s="54">
        <f>$AU294+$AB$7*SIN(AU294)</f>
        <v>11.439589206266215</v>
      </c>
      <c r="AU294" s="54">
        <f>RADIANS($AB$9)+$AB$18*(F294-AB$15)</f>
        <v>11.696211336548378</v>
      </c>
    </row>
    <row r="295" spans="1:48" ht="12.95" customHeight="1" x14ac:dyDescent="0.2">
      <c r="A295" s="5" t="s">
        <v>1161</v>
      </c>
      <c r="B295" s="10"/>
      <c r="C295" s="5">
        <v>41395.438999999998</v>
      </c>
      <c r="D295" s="5">
        <v>4.0000000000000001E-3</v>
      </c>
      <c r="E295" s="48">
        <f>+(C295-C$7)/C$8</f>
        <v>-964.99303739672087</v>
      </c>
      <c r="F295" s="48">
        <f>ROUND(2*E295,0)/2</f>
        <v>-965</v>
      </c>
      <c r="G295" s="48">
        <f>+C295-(C$7+F295*C$8)</f>
        <v>9.5169999985955656E-3</v>
      </c>
      <c r="I295" s="48">
        <f>G295</f>
        <v>9.5169999985955656E-3</v>
      </c>
      <c r="Q295" s="100">
        <f>+C295-15018.5</f>
        <v>26376.938999999998</v>
      </c>
      <c r="S295" s="53">
        <f>S$14</f>
        <v>0.1</v>
      </c>
      <c r="Z295" s="48">
        <f>F295</f>
        <v>-965</v>
      </c>
      <c r="AA295" s="54">
        <f>AB$3+AB$4*Z295+AB$5*Z295^2+AH295</f>
        <v>-9.1667792278813873E-5</v>
      </c>
      <c r="AB295" s="54">
        <f>IF(S295&lt;&gt;0,G295-AH295, -9999)</f>
        <v>1.167372953913854E-3</v>
      </c>
      <c r="AC295" s="54">
        <f>+G295-P295</f>
        <v>9.5169999985955656E-3</v>
      </c>
      <c r="AD295" s="54">
        <f>IF(S295&lt;&gt;0,G295-AA295, -9999)</f>
        <v>9.6086677908743794E-3</v>
      </c>
      <c r="AE295" s="54">
        <f>+(G295-AA295)^2*S295</f>
        <v>9.2326496715386738E-6</v>
      </c>
      <c r="AF295" s="48">
        <f>IF(S295&lt;&gt;0,G295-P295, -9999)</f>
        <v>9.5169999985955656E-3</v>
      </c>
      <c r="AG295" s="3"/>
      <c r="AH295" s="48">
        <f>$AB$6*($AB$11/AI295*AJ295+$AB$12)</f>
        <v>8.3496270446817115E-3</v>
      </c>
      <c r="AI295" s="48">
        <f>1+$AB$7*COS(AL295)</f>
        <v>1.0171777804209041</v>
      </c>
      <c r="AJ295" s="48">
        <f>SIN(AL295+RADIANS($AB$9))</f>
        <v>0.94169434720147249</v>
      </c>
      <c r="AK295" s="48">
        <f>$AB$7*SIN(AL295)</f>
        <v>-0.33526340215942163</v>
      </c>
      <c r="AL295" s="48">
        <f>2*ATAN(AM295)</f>
        <v>-1.5196044213845781</v>
      </c>
      <c r="AM295" s="48">
        <f>SQRT((1+$AB$7)/(1-$AB$7))*TAN(AN295/2)</f>
        <v>-0.95007506750472204</v>
      </c>
      <c r="AN295" s="54">
        <f>$AU295+$AB$7*SIN(AO295)</f>
        <v>11.385737474849256</v>
      </c>
      <c r="AO295" s="54">
        <f>$AU295+$AB$7*SIN(AP295)</f>
        <v>11.385739189847241</v>
      </c>
      <c r="AP295" s="54">
        <f>$AU295+$AB$7*SIN(AQ295)</f>
        <v>11.385752621455094</v>
      </c>
      <c r="AQ295" s="54">
        <f>$AU295+$AB$7*SIN(AR295)</f>
        <v>11.385857800632698</v>
      </c>
      <c r="AR295" s="54">
        <f>$AU295+$AB$7*SIN(AS295)</f>
        <v>11.386680501631773</v>
      </c>
      <c r="AS295" s="54">
        <f>$AU295+$AB$7*SIN(AT295)</f>
        <v>11.393059862804678</v>
      </c>
      <c r="AT295" s="54">
        <f>$AU295+$AB$7*SIN(AU295)</f>
        <v>11.439589206266215</v>
      </c>
      <c r="AU295" s="54">
        <f>RADIANS($AB$9)+$AB$18*(F295-AB$15)</f>
        <v>11.696211336548378</v>
      </c>
    </row>
    <row r="296" spans="1:48" ht="12.95" customHeight="1" x14ac:dyDescent="0.2">
      <c r="A296" s="4" t="s">
        <v>981</v>
      </c>
      <c r="B296" s="4"/>
      <c r="C296" s="5">
        <v>41410.464999999997</v>
      </c>
      <c r="D296" s="5"/>
      <c r="E296" s="48">
        <f>+(C296-C$7)/C$8</f>
        <v>-954.00006935534202</v>
      </c>
      <c r="F296" s="48">
        <f>ROUND(2*E296,0)/2</f>
        <v>-954</v>
      </c>
      <c r="G296" s="48">
        <f>+C296-(C$7+F296*C$8)</f>
        <v>-9.4800001534167677E-5</v>
      </c>
      <c r="I296" s="48">
        <f>G296</f>
        <v>-9.4800001534167677E-5</v>
      </c>
      <c r="Q296" s="100">
        <f>+C296-15018.5</f>
        <v>26391.964999999997</v>
      </c>
      <c r="S296" s="53">
        <f>S$14</f>
        <v>0.1</v>
      </c>
      <c r="Z296" s="48">
        <f>F296</f>
        <v>-954</v>
      </c>
      <c r="AA296" s="54">
        <f>AB$3+AB$4*Z296+AB$5*Z296^2+AH296</f>
        <v>-4.3293859123499576E-5</v>
      </c>
      <c r="AB296" s="54">
        <f>IF(S296&lt;&gt;0,G296-AH296, -9999)</f>
        <v>-8.4457983895299786E-3</v>
      </c>
      <c r="AC296" s="54">
        <f>+G296-P296</f>
        <v>-9.4800001534167677E-5</v>
      </c>
      <c r="AD296" s="54">
        <f>IF(S296&lt;&gt;0,G296-AA296, -9999)</f>
        <v>-5.1506142410668102E-5</v>
      </c>
      <c r="AE296" s="54">
        <f>+(G296-AA296)^2*S296</f>
        <v>2.6528827060280236E-10</v>
      </c>
      <c r="AF296" s="48">
        <f>IF(S296&lt;&gt;0,G296-P296, -9999)</f>
        <v>-9.4800001534167677E-5</v>
      </c>
      <c r="AG296" s="3"/>
      <c r="AH296" s="48">
        <f>$AB$6*($AB$11/AI296*AJ296+$AB$12)</f>
        <v>8.3509983879958109E-3</v>
      </c>
      <c r="AI296" s="48">
        <f>1+$AB$7*COS(AL296)</f>
        <v>1.0198658456371192</v>
      </c>
      <c r="AJ296" s="48">
        <f>SIN(AL296+RADIANS($AB$9))</f>
        <v>0.94436235619732278</v>
      </c>
      <c r="AK296" s="48">
        <f>$AB$7*SIN(AL296)</f>
        <v>-0.33511486559808273</v>
      </c>
      <c r="AL296" s="48">
        <f>2*ATAN(AM296)</f>
        <v>-1.5115849167581759</v>
      </c>
      <c r="AM296" s="48">
        <f>SQRT((1+$AB$7)/(1-$AB$7))*TAN(AN296/2)</f>
        <v>-0.94247485458033087</v>
      </c>
      <c r="AN296" s="54">
        <f>$AU296+$AB$7*SIN(AO296)</f>
        <v>11.393154222185474</v>
      </c>
      <c r="AO296" s="54">
        <f>$AU296+$AB$7*SIN(AP296)</f>
        <v>11.393156106544527</v>
      </c>
      <c r="AP296" s="54">
        <f>$AU296+$AB$7*SIN(AQ296)</f>
        <v>11.393170603495561</v>
      </c>
      <c r="AQ296" s="54">
        <f>$AU296+$AB$7*SIN(AR296)</f>
        <v>11.393282116247919</v>
      </c>
      <c r="AR296" s="54">
        <f>$AU296+$AB$7*SIN(AS296)</f>
        <v>11.394138901845466</v>
      </c>
      <c r="AS296" s="54">
        <f>$AU296+$AB$7*SIN(AT296)</f>
        <v>11.400664625052766</v>
      </c>
      <c r="AT296" s="54">
        <f>$AU296+$AB$7*SIN(AU296)</f>
        <v>11.447454161889924</v>
      </c>
      <c r="AU296" s="54">
        <f>RADIANS($AB$9)+$AB$18*(F296-AB$15)</f>
        <v>11.702672548689108</v>
      </c>
    </row>
    <row r="297" spans="1:48" ht="12.95" customHeight="1" x14ac:dyDescent="0.2">
      <c r="A297" s="5" t="s">
        <v>1162</v>
      </c>
      <c r="B297" s="10" t="s">
        <v>1163</v>
      </c>
      <c r="C297" s="5">
        <v>41477.449000000001</v>
      </c>
      <c r="D297" s="5">
        <v>8.9999999999999993E-3</v>
      </c>
      <c r="E297" s="48">
        <f>+(C297-C$7)/C$8</f>
        <v>-904.99481371286493</v>
      </c>
      <c r="F297" s="48">
        <f>ROUND(2*E297,0)/2</f>
        <v>-905</v>
      </c>
      <c r="G297" s="48">
        <f>+C297-(C$7+F297*C$8)</f>
        <v>7.0890000060899183E-3</v>
      </c>
      <c r="I297" s="48">
        <f>G297</f>
        <v>7.0890000060899183E-3</v>
      </c>
      <c r="Q297" s="100">
        <f>+C297-15018.5</f>
        <v>26458.949000000001</v>
      </c>
      <c r="S297" s="53">
        <f>S$14</f>
        <v>0.1</v>
      </c>
      <c r="Z297" s="48">
        <f>F297</f>
        <v>-905</v>
      </c>
      <c r="AA297" s="54">
        <f>AB$3+AB$4*Z297+AB$5*Z297^2+AH297</f>
        <v>1.6838356228888324E-4</v>
      </c>
      <c r="AB297" s="54">
        <f>IF(S297&lt;&gt;0,G297-AH297, -9999)</f>
        <v>-1.2624963352255245E-3</v>
      </c>
      <c r="AC297" s="54">
        <f>+G297-P297</f>
        <v>7.0890000060899183E-3</v>
      </c>
      <c r="AD297" s="54">
        <f>IF(S297&lt;&gt;0,G297-AA297, -9999)</f>
        <v>6.9206164438010351E-3</v>
      </c>
      <c r="AE297" s="54">
        <f>+(G297-AA297)^2*S297</f>
        <v>4.789493196220929E-6</v>
      </c>
      <c r="AF297" s="48">
        <f>IF(S297&lt;&gt;0,G297-P297, -9999)</f>
        <v>7.0890000060899183E-3</v>
      </c>
      <c r="AG297" s="3"/>
      <c r="AH297" s="48">
        <f>$AB$6*($AB$11/AI297*AJ297+$AB$12)</f>
        <v>8.3514963413154428E-3</v>
      </c>
      <c r="AI297" s="48">
        <f>1+$AB$7*COS(AL297)</f>
        <v>1.0319960090756704</v>
      </c>
      <c r="AJ297" s="48">
        <f>SIN(AL297+RADIANS($AB$9))</f>
        <v>0.95566041538253577</v>
      </c>
      <c r="AK297" s="48">
        <f>$AB$7*SIN(AL297)</f>
        <v>-0.33417492480874222</v>
      </c>
      <c r="AL297" s="48">
        <f>2*ATAN(AM297)</f>
        <v>-1.4753410184815654</v>
      </c>
      <c r="AM297" s="48">
        <f>SQRT((1+$AB$7)/(1-$AB$7))*TAN(AN297/2)</f>
        <v>-0.90882692936200804</v>
      </c>
      <c r="AN297" s="54">
        <f>$AU297+$AB$7*SIN(AO297)</f>
        <v>11.42643218294948</v>
      </c>
      <c r="AO297" s="54">
        <f>$AU297+$AB$7*SIN(AP297)</f>
        <v>11.426434988211078</v>
      </c>
      <c r="AP297" s="54">
        <f>$AU297+$AB$7*SIN(AQ297)</f>
        <v>11.426454995712653</v>
      </c>
      <c r="AQ297" s="54">
        <f>$AU297+$AB$7*SIN(AR297)</f>
        <v>11.426597666649586</v>
      </c>
      <c r="AR297" s="54">
        <f>$AU297+$AB$7*SIN(AS297)</f>
        <v>11.427613754668762</v>
      </c>
      <c r="AS297" s="54">
        <f>$AU297+$AB$7*SIN(AT297)</f>
        <v>11.434786528111617</v>
      </c>
      <c r="AT297" s="54">
        <f>$AU297+$AB$7*SIN(AU297)</f>
        <v>11.482617574954279</v>
      </c>
      <c r="AU297" s="54">
        <f>RADIANS($AB$9)+$AB$18*(F297-AB$15)</f>
        <v>11.731454311861448</v>
      </c>
    </row>
    <row r="298" spans="1:48" ht="12.95" customHeight="1" x14ac:dyDescent="0.2">
      <c r="A298" s="4" t="s">
        <v>982</v>
      </c>
      <c r="B298" s="4"/>
      <c r="C298" s="5">
        <v>41503.415999999997</v>
      </c>
      <c r="D298" s="5"/>
      <c r="E298" s="48">
        <f>+(C298-C$7)/C$8</f>
        <v>-885.99744906954754</v>
      </c>
      <c r="F298" s="48">
        <f>ROUND(2*E298,0)/2</f>
        <v>-886</v>
      </c>
      <c r="G298" s="48">
        <f>+C298-(C$7+F298*C$8)</f>
        <v>3.4868000002461486E-3</v>
      </c>
      <c r="I298" s="48">
        <f>G298</f>
        <v>3.4868000002461486E-3</v>
      </c>
      <c r="Q298" s="100">
        <f>+C298-15018.5</f>
        <v>26484.915999999997</v>
      </c>
      <c r="S298" s="53">
        <f>S$14</f>
        <v>0.1</v>
      </c>
      <c r="Z298" s="48">
        <f>F298</f>
        <v>-886</v>
      </c>
      <c r="AA298" s="54">
        <f>AB$3+AB$4*Z298+AB$5*Z298^2+AH298</f>
        <v>2.487422690993172E-4</v>
      </c>
      <c r="AB298" s="54">
        <f>IF(S298&lt;&gt;0,G298-AH298, -9999)</f>
        <v>-4.8623762237378076E-3</v>
      </c>
      <c r="AC298" s="54">
        <f>+G298-P298</f>
        <v>3.4868000002461486E-3</v>
      </c>
      <c r="AD298" s="54">
        <f>IF(S298&lt;&gt;0,G298-AA298, -9999)</f>
        <v>3.2380577311468314E-3</v>
      </c>
      <c r="AE298" s="54">
        <f>+(G298-AA298)^2*S298</f>
        <v>1.0485017870239766E-6</v>
      </c>
      <c r="AF298" s="48">
        <f>IF(S298&lt;&gt;0,G298-P298, -9999)</f>
        <v>3.4868000002461486E-3</v>
      </c>
      <c r="AG298" s="3"/>
      <c r="AH298" s="48">
        <f>$AB$6*($AB$11/AI298*AJ298+$AB$12)</f>
        <v>8.3491762239839562E-3</v>
      </c>
      <c r="AI298" s="48">
        <f>1+$AB$7*COS(AL298)</f>
        <v>1.0367668084073927</v>
      </c>
      <c r="AJ298" s="48">
        <f>SIN(AL298+RADIANS($AB$9))</f>
        <v>0.95976973782316355</v>
      </c>
      <c r="AK298" s="48">
        <f>$AB$7*SIN(AL298)</f>
        <v>-0.33368372265849733</v>
      </c>
      <c r="AL298" s="48">
        <f>2*ATAN(AM298)</f>
        <v>-1.4610544079740428</v>
      </c>
      <c r="AM298" s="48">
        <f>SQRT((1+$AB$7)/(1-$AB$7))*TAN(AN298/2)</f>
        <v>-0.89586740722719627</v>
      </c>
      <c r="AN298" s="54">
        <f>$AU298+$AB$7*SIN(AO298)</f>
        <v>11.439442416406793</v>
      </c>
      <c r="AO298" s="54">
        <f>$AU298+$AB$7*SIN(AP298)</f>
        <v>11.439445660700454</v>
      </c>
      <c r="AP298" s="54">
        <f>$AU298+$AB$7*SIN(AQ298)</f>
        <v>11.439468164354846</v>
      </c>
      <c r="AQ298" s="54">
        <f>$AU298+$AB$7*SIN(AR298)</f>
        <v>11.439624228956834</v>
      </c>
      <c r="AR298" s="54">
        <f>$AU298+$AB$7*SIN(AS298)</f>
        <v>11.440705143884914</v>
      </c>
      <c r="AS298" s="54">
        <f>$AU298+$AB$7*SIN(AT298)</f>
        <v>11.44812551667691</v>
      </c>
      <c r="AT298" s="54">
        <f>$AU298+$AB$7*SIN(AU298)</f>
        <v>11.496308121095655</v>
      </c>
      <c r="AU298" s="54">
        <f>RADIANS($AB$9)+$AB$18*(F298-AB$15)</f>
        <v>11.742614587377254</v>
      </c>
      <c r="AV298" s="54"/>
    </row>
    <row r="299" spans="1:48" ht="12.95" customHeight="1" x14ac:dyDescent="0.2">
      <c r="A299" s="98" t="s">
        <v>1915</v>
      </c>
      <c r="B299" s="99" t="s">
        <v>1142</v>
      </c>
      <c r="C299" s="98">
        <v>41518.451999999997</v>
      </c>
      <c r="D299" s="98" t="s">
        <v>1190</v>
      </c>
      <c r="E299" s="4">
        <f>+(C299-C$7)/C$8</f>
        <v>-874.99716506381117</v>
      </c>
      <c r="F299" s="48">
        <f>ROUND(2*E299,0)/2</f>
        <v>-875</v>
      </c>
      <c r="G299" s="48">
        <f>+C299-(C$7+F299*C$8)</f>
        <v>3.8750000021536835E-3</v>
      </c>
      <c r="I299" s="48">
        <f>G299</f>
        <v>3.8750000021536835E-3</v>
      </c>
      <c r="Q299" s="100">
        <f>+C299-15018.5</f>
        <v>26499.951999999997</v>
      </c>
      <c r="S299" s="53">
        <f>S$14</f>
        <v>0.1</v>
      </c>
      <c r="Z299" s="48">
        <f>F299</f>
        <v>-875</v>
      </c>
      <c r="AA299" s="54">
        <f>AB$3+AB$4*Z299+AB$5*Z299^2+AH299</f>
        <v>2.94814157519592E-4</v>
      </c>
      <c r="AB299" s="54">
        <f>IF(S299&lt;&gt;0,G299-AH299, -9999)</f>
        <v>-4.4721788996628965E-3</v>
      </c>
      <c r="AC299" s="54">
        <f>+G299-P299</f>
        <v>3.8750000021536835E-3</v>
      </c>
      <c r="AD299" s="54">
        <f>IF(S299&lt;&gt;0,G299-AA299, -9999)</f>
        <v>3.5801858446340915E-3</v>
      </c>
      <c r="AE299" s="54">
        <f>+(G299-AA299)^2*S299</f>
        <v>1.2817730682118322E-6</v>
      </c>
      <c r="AF299" s="48">
        <f>IF(S299&lt;&gt;0,G299-P299, -9999)</f>
        <v>3.8750000021536835E-3</v>
      </c>
      <c r="AG299" s="3"/>
      <c r="AH299" s="48">
        <f>$AB$6*($AB$11/AI299*AJ299+$AB$12)</f>
        <v>8.34717890181658E-3</v>
      </c>
      <c r="AI299" s="48">
        <f>1+$AB$7*COS(AL299)</f>
        <v>1.039545654351038</v>
      </c>
      <c r="AJ299" s="48">
        <f>SIN(AL299+RADIANS($AB$9))</f>
        <v>0.96207584354181086</v>
      </c>
      <c r="AK299" s="48">
        <f>$AB$7*SIN(AL299)</f>
        <v>-0.3333658143686109</v>
      </c>
      <c r="AL299" s="48">
        <f>2*ATAN(AM299)</f>
        <v>-1.4527227033123107</v>
      </c>
      <c r="AM299" s="48">
        <f>SQRT((1+$AB$7)/(1-$AB$7))*TAN(AN299/2)</f>
        <v>-0.88838600943308732</v>
      </c>
      <c r="AN299" s="54">
        <f>$AU299+$AB$7*SIN(AO299)</f>
        <v>11.447002165567934</v>
      </c>
      <c r="AO299" s="54">
        <f>$AU299+$AB$7*SIN(AP299)</f>
        <v>11.44700568727156</v>
      </c>
      <c r="AP299" s="54">
        <f>$AU299+$AB$7*SIN(AQ299)</f>
        <v>11.447029733511142</v>
      </c>
      <c r="AQ299" s="54">
        <f>$AU299+$AB$7*SIN(AR299)</f>
        <v>11.447193889697479</v>
      </c>
      <c r="AR299" s="54">
        <f>$AU299+$AB$7*SIN(AS299)</f>
        <v>11.448313052322089</v>
      </c>
      <c r="AS299" s="54">
        <f>$AU299+$AB$7*SIN(AT299)</f>
        <v>11.45587563925592</v>
      </c>
      <c r="AT299" s="54">
        <f>$AU299+$AB$7*SIN(AU299)</f>
        <v>11.504248268741273</v>
      </c>
      <c r="AU299" s="54">
        <f>RADIANS($AB$9)+$AB$18*(F299-AB$15)</f>
        <v>11.749075799517984</v>
      </c>
      <c r="AV299" s="54"/>
    </row>
    <row r="300" spans="1:48" ht="12.95" customHeight="1" x14ac:dyDescent="0.2">
      <c r="A300" s="4" t="s">
        <v>983</v>
      </c>
      <c r="B300" s="4"/>
      <c r="C300" s="5">
        <v>41570.385999999999</v>
      </c>
      <c r="D300" s="5"/>
      <c r="E300" s="48">
        <f>+(C300-C$7)/C$8</f>
        <v>-837.00243577717106</v>
      </c>
      <c r="F300" s="48">
        <f>ROUND(2*E300,0)/2</f>
        <v>-837</v>
      </c>
      <c r="G300" s="48">
        <f>+C300-(C$7+F300*C$8)</f>
        <v>-3.3293999949819408E-3</v>
      </c>
      <c r="I300" s="48">
        <f>G300</f>
        <v>-3.3293999949819408E-3</v>
      </c>
      <c r="Q300" s="100">
        <f>+C300-15018.5</f>
        <v>26551.885999999999</v>
      </c>
      <c r="S300" s="53">
        <f>S$14</f>
        <v>0.1</v>
      </c>
      <c r="Z300" s="48">
        <f>F300</f>
        <v>-837</v>
      </c>
      <c r="AA300" s="54">
        <f>AB$3+AB$4*Z300+AB$5*Z300^2+AH300</f>
        <v>4.5136428603377229E-4</v>
      </c>
      <c r="AB300" s="54">
        <f>IF(S300&lt;&gt;0,G300-AH300, -9999)</f>
        <v>-1.1665929032103194E-2</v>
      </c>
      <c r="AC300" s="54">
        <f>+G300-P300</f>
        <v>-3.3293999949819408E-3</v>
      </c>
      <c r="AD300" s="54">
        <f>IF(S300&lt;&gt;0,G300-AA300, -9999)</f>
        <v>-3.7807642810157131E-3</v>
      </c>
      <c r="AE300" s="54">
        <f>+(G300-AA300)^2*S300</f>
        <v>1.4294178548604262E-6</v>
      </c>
      <c r="AF300" s="48">
        <f>IF(S300&lt;&gt;0,G300-P300, -9999)</f>
        <v>-3.3293999949819408E-3</v>
      </c>
      <c r="AG300" s="3"/>
      <c r="AH300" s="48">
        <f>$AB$6*($AB$11/AI300*AJ300+$AB$12)</f>
        <v>8.3365290371212528E-3</v>
      </c>
      <c r="AI300" s="48">
        <f>1+$AB$7*COS(AL300)</f>
        <v>1.0492380104813488</v>
      </c>
      <c r="AJ300" s="48">
        <f>SIN(AL300+RADIANS($AB$9))</f>
        <v>0.9696123792193081</v>
      </c>
      <c r="AK300" s="48">
        <f>$AB$7*SIN(AL300)</f>
        <v>-0.332072647611238</v>
      </c>
      <c r="AL300" s="48">
        <f>2*ATAN(AM300)</f>
        <v>-1.4235940269272356</v>
      </c>
      <c r="AM300" s="48">
        <f>SQRT((1+$AB$7)/(1-$AB$7))*TAN(AN300/2)</f>
        <v>-0.86265813049859918</v>
      </c>
      <c r="AN300" s="54">
        <f>$AU300+$AB$7*SIN(AO300)</f>
        <v>11.47327428818066</v>
      </c>
      <c r="AO300" s="54">
        <f>$AU300+$AB$7*SIN(AP300)</f>
        <v>11.473278910693374</v>
      </c>
      <c r="AP300" s="54">
        <f>$AU300+$AB$7*SIN(AQ300)</f>
        <v>11.473308860632342</v>
      </c>
      <c r="AQ300" s="54">
        <f>$AU300+$AB$7*SIN(AR300)</f>
        <v>11.473502868725475</v>
      </c>
      <c r="AR300" s="54">
        <f>$AU300+$AB$7*SIN(AS300)</f>
        <v>11.474757848514441</v>
      </c>
      <c r="AS300" s="54">
        <f>$AU300+$AB$7*SIN(AT300)</f>
        <v>11.482803914423705</v>
      </c>
      <c r="AT300" s="54">
        <f>$AU300+$AB$7*SIN(AU300)</f>
        <v>11.531756118731359</v>
      </c>
      <c r="AU300" s="54">
        <f>RADIANS($AB$9)+$AB$18*(F300-AB$15)</f>
        <v>11.771396350549594</v>
      </c>
    </row>
    <row r="301" spans="1:48" ht="12.95" customHeight="1" x14ac:dyDescent="0.2">
      <c r="A301" s="98" t="s">
        <v>955</v>
      </c>
      <c r="B301" s="99" t="s">
        <v>1142</v>
      </c>
      <c r="C301" s="98">
        <v>41570.39</v>
      </c>
      <c r="D301" s="98" t="s">
        <v>1190</v>
      </c>
      <c r="E301" s="4">
        <f>+(C301-C$7)/C$8</f>
        <v>-836.99950939142809</v>
      </c>
      <c r="F301" s="48">
        <f>ROUND(2*E301,0)/2</f>
        <v>-837</v>
      </c>
      <c r="G301" s="48">
        <f>+C301-(C$7+F301*C$8)</f>
        <v>6.7060000583296642E-4</v>
      </c>
      <c r="H301" s="48">
        <f>G301</f>
        <v>6.7060000583296642E-4</v>
      </c>
      <c r="Q301" s="100">
        <f>+C301-15018.5</f>
        <v>26551.89</v>
      </c>
      <c r="S301" s="53">
        <f>S$13</f>
        <v>0.2</v>
      </c>
      <c r="Z301" s="48">
        <f>F301</f>
        <v>-837</v>
      </c>
      <c r="AA301" s="54">
        <f>AB$3+AB$4*Z301+AB$5*Z301^2+AH301</f>
        <v>4.5136428603377229E-4</v>
      </c>
      <c r="AB301" s="54">
        <f>IF(S301&lt;&gt;0,G301-AH301, -9999)</f>
        <v>-7.6659290312882863E-3</v>
      </c>
      <c r="AC301" s="54">
        <f>+G301-P301</f>
        <v>6.7060000583296642E-4</v>
      </c>
      <c r="AD301" s="54">
        <f>IF(S301&lt;&gt;0,G301-AA301, -9999)</f>
        <v>2.1923571979919412E-4</v>
      </c>
      <c r="AE301" s="54">
        <f>+(G301-AA301)^2*S301</f>
        <v>9.6128601671741512E-9</v>
      </c>
      <c r="AF301" s="48">
        <f>IF(S301&lt;&gt;0,G301-P301, -9999)</f>
        <v>6.7060000583296642E-4</v>
      </c>
      <c r="AG301" s="3"/>
      <c r="AH301" s="48">
        <f>$AB$6*($AB$11/AI301*AJ301+$AB$12)</f>
        <v>8.3365290371212528E-3</v>
      </c>
      <c r="AI301" s="48">
        <f>1+$AB$7*COS(AL301)</f>
        <v>1.0492380104813488</v>
      </c>
      <c r="AJ301" s="48">
        <f>SIN(AL301+RADIANS($AB$9))</f>
        <v>0.9696123792193081</v>
      </c>
      <c r="AK301" s="48">
        <f>$AB$7*SIN(AL301)</f>
        <v>-0.332072647611238</v>
      </c>
      <c r="AL301" s="48">
        <f>2*ATAN(AM301)</f>
        <v>-1.4235940269272356</v>
      </c>
      <c r="AM301" s="48">
        <f>SQRT((1+$AB$7)/(1-$AB$7))*TAN(AN301/2)</f>
        <v>-0.86265813049859918</v>
      </c>
      <c r="AN301" s="54">
        <f>$AU301+$AB$7*SIN(AO301)</f>
        <v>11.47327428818066</v>
      </c>
      <c r="AO301" s="54">
        <f>$AU301+$AB$7*SIN(AP301)</f>
        <v>11.473278910693374</v>
      </c>
      <c r="AP301" s="54">
        <f>$AU301+$AB$7*SIN(AQ301)</f>
        <v>11.473308860632342</v>
      </c>
      <c r="AQ301" s="54">
        <f>$AU301+$AB$7*SIN(AR301)</f>
        <v>11.473502868725475</v>
      </c>
      <c r="AR301" s="54">
        <f>$AU301+$AB$7*SIN(AS301)</f>
        <v>11.474757848514441</v>
      </c>
      <c r="AS301" s="54">
        <f>$AU301+$AB$7*SIN(AT301)</f>
        <v>11.482803914423705</v>
      </c>
      <c r="AT301" s="54">
        <f>$AU301+$AB$7*SIN(AU301)</f>
        <v>11.531756118731359</v>
      </c>
      <c r="AU301" s="54">
        <f>RADIANS($AB$9)+$AB$18*(F301-AB$15)</f>
        <v>11.771396350549594</v>
      </c>
    </row>
    <row r="302" spans="1:48" ht="12.95" customHeight="1" x14ac:dyDescent="0.2">
      <c r="A302" s="98" t="s">
        <v>1926</v>
      </c>
      <c r="B302" s="99" t="s">
        <v>1142</v>
      </c>
      <c r="C302" s="98">
        <v>41570.392</v>
      </c>
      <c r="D302" s="98" t="s">
        <v>1190</v>
      </c>
      <c r="E302" s="4">
        <f>+(C302-C$7)/C$8</f>
        <v>-836.99804619855661</v>
      </c>
      <c r="F302" s="48">
        <f>ROUND(2*E302,0)/2</f>
        <v>-837</v>
      </c>
      <c r="G302" s="48">
        <f>+C302-(C$7+F302*C$8)</f>
        <v>2.67060000624042E-3</v>
      </c>
      <c r="I302" s="48">
        <f>G302</f>
        <v>2.67060000624042E-3</v>
      </c>
      <c r="Q302" s="100">
        <f>+C302-15018.5</f>
        <v>26551.892</v>
      </c>
      <c r="S302" s="53">
        <f>S$14</f>
        <v>0.1</v>
      </c>
      <c r="Z302" s="48">
        <f>F302</f>
        <v>-837</v>
      </c>
      <c r="AA302" s="54">
        <f>AB$3+AB$4*Z302+AB$5*Z302^2+AH302</f>
        <v>4.5136428603377229E-4</v>
      </c>
      <c r="AB302" s="54">
        <f>IF(S302&lt;&gt;0,G302-AH302, -9999)</f>
        <v>-5.6659290308808327E-3</v>
      </c>
      <c r="AC302" s="54">
        <f>+G302-P302</f>
        <v>2.67060000624042E-3</v>
      </c>
      <c r="AD302" s="54">
        <f>IF(S302&lt;&gt;0,G302-AA302, -9999)</f>
        <v>2.2192357202066477E-3</v>
      </c>
      <c r="AE302" s="54">
        <f>+(G302-AA302)^2*S302</f>
        <v>4.9250071818411194E-7</v>
      </c>
      <c r="AF302" s="48">
        <f>IF(S302&lt;&gt;0,G302-P302, -9999)</f>
        <v>2.67060000624042E-3</v>
      </c>
      <c r="AG302" s="3"/>
      <c r="AH302" s="48">
        <f>$AB$6*($AB$11/AI302*AJ302+$AB$12)</f>
        <v>8.3365290371212528E-3</v>
      </c>
      <c r="AI302" s="48">
        <f>1+$AB$7*COS(AL302)</f>
        <v>1.0492380104813488</v>
      </c>
      <c r="AJ302" s="48">
        <f>SIN(AL302+RADIANS($AB$9))</f>
        <v>0.9696123792193081</v>
      </c>
      <c r="AK302" s="48">
        <f>$AB$7*SIN(AL302)</f>
        <v>-0.332072647611238</v>
      </c>
      <c r="AL302" s="48">
        <f>2*ATAN(AM302)</f>
        <v>-1.4235940269272356</v>
      </c>
      <c r="AM302" s="48">
        <f>SQRT((1+$AB$7)/(1-$AB$7))*TAN(AN302/2)</f>
        <v>-0.86265813049859918</v>
      </c>
      <c r="AN302" s="54">
        <f>$AU302+$AB$7*SIN(AO302)</f>
        <v>11.47327428818066</v>
      </c>
      <c r="AO302" s="54">
        <f>$AU302+$AB$7*SIN(AP302)</f>
        <v>11.473278910693374</v>
      </c>
      <c r="AP302" s="54">
        <f>$AU302+$AB$7*SIN(AQ302)</f>
        <v>11.473308860632342</v>
      </c>
      <c r="AQ302" s="54">
        <f>$AU302+$AB$7*SIN(AR302)</f>
        <v>11.473502868725475</v>
      </c>
      <c r="AR302" s="54">
        <f>$AU302+$AB$7*SIN(AS302)</f>
        <v>11.474757848514441</v>
      </c>
      <c r="AS302" s="54">
        <f>$AU302+$AB$7*SIN(AT302)</f>
        <v>11.482803914423705</v>
      </c>
      <c r="AT302" s="54">
        <f>$AU302+$AB$7*SIN(AU302)</f>
        <v>11.531756118731359</v>
      </c>
      <c r="AU302" s="54">
        <f>RADIANS($AB$9)+$AB$18*(F302-AB$15)</f>
        <v>11.771396350549594</v>
      </c>
    </row>
    <row r="303" spans="1:48" ht="12.95" customHeight="1" x14ac:dyDescent="0.2">
      <c r="A303" s="4" t="s">
        <v>983</v>
      </c>
      <c r="B303" s="4"/>
      <c r="C303" s="5">
        <v>41581.326000000001</v>
      </c>
      <c r="D303" s="5"/>
      <c r="E303" s="48">
        <f>+(C303-C$7)/C$8</f>
        <v>-828.99877077166559</v>
      </c>
      <c r="F303" s="48">
        <f>ROUND(2*E303,0)/2</f>
        <v>-829</v>
      </c>
      <c r="G303" s="48">
        <f>+C303-(C$7+F303*C$8)</f>
        <v>1.6802000027382746E-3</v>
      </c>
      <c r="I303" s="48">
        <f>G303</f>
        <v>1.6802000027382746E-3</v>
      </c>
      <c r="Q303" s="100">
        <f>+C303-15018.5</f>
        <v>26562.826000000001</v>
      </c>
      <c r="S303" s="53">
        <f>S$14</f>
        <v>0.1</v>
      </c>
      <c r="Z303" s="48">
        <f>F303</f>
        <v>-829</v>
      </c>
      <c r="AA303" s="54">
        <f>AB$3+AB$4*Z303+AB$5*Z303^2+AH303</f>
        <v>4.8379706807633212E-4</v>
      </c>
      <c r="AB303" s="54">
        <f>IF(S303&lt;&gt;0,G303-AH303, -9999)</f>
        <v>-6.6533359741067343E-3</v>
      </c>
      <c r="AC303" s="54">
        <f>+G303-P303</f>
        <v>1.6802000027382746E-3</v>
      </c>
      <c r="AD303" s="54">
        <f>IF(S303&lt;&gt;0,G303-AA303, -9999)</f>
        <v>1.1964029346619425E-3</v>
      </c>
      <c r="AE303" s="54">
        <f>+(G303-AA303)^2*S303</f>
        <v>1.4313799820677084E-7</v>
      </c>
      <c r="AF303" s="48">
        <f>IF(S303&lt;&gt;0,G303-P303, -9999)</f>
        <v>1.6802000027382746E-3</v>
      </c>
      <c r="AG303" s="3"/>
      <c r="AH303" s="48">
        <f>$AB$6*($AB$11/AI303*AJ303+$AB$12)</f>
        <v>8.3335359768450089E-3</v>
      </c>
      <c r="AI303" s="48">
        <f>1+$AB$7*COS(AL303)</f>
        <v>1.0512964472283632</v>
      </c>
      <c r="AJ303" s="48">
        <f>SIN(AL303+RADIANS($AB$9))</f>
        <v>0.97111093358616929</v>
      </c>
      <c r="AK303" s="48">
        <f>$AB$7*SIN(AL303)</f>
        <v>-0.331760907084374</v>
      </c>
      <c r="AL303" s="48">
        <f>2*ATAN(AM303)</f>
        <v>-1.4173923815446221</v>
      </c>
      <c r="AM303" s="48">
        <f>SQRT((1+$AB$7)/(1-$AB$7))*TAN(AN303/2)</f>
        <v>-0.8572641518570645</v>
      </c>
      <c r="AN303" s="54">
        <f>$AU303+$AB$7*SIN(AO303)</f>
        <v>11.478836445314126</v>
      </c>
      <c r="AO303" s="54">
        <f>$AU303+$AB$7*SIN(AP303)</f>
        <v>11.478841329626485</v>
      </c>
      <c r="AP303" s="54">
        <f>$AU303+$AB$7*SIN(AQ303)</f>
        <v>11.478872639847042</v>
      </c>
      <c r="AQ303" s="54">
        <f>$AU303+$AB$7*SIN(AR303)</f>
        <v>11.479073305411619</v>
      </c>
      <c r="AR303" s="54">
        <f>$AU303+$AB$7*SIN(AS303)</f>
        <v>11.480357544573495</v>
      </c>
      <c r="AS303" s="54">
        <f>$AU303+$AB$7*SIN(AT303)</f>
        <v>11.488503618605964</v>
      </c>
      <c r="AT303" s="54">
        <f>$AU303+$AB$7*SIN(AU303)</f>
        <v>11.537562545366898</v>
      </c>
      <c r="AU303" s="54">
        <f>RADIANS($AB$9)+$AB$18*(F303-AB$15)</f>
        <v>11.77609541392467</v>
      </c>
    </row>
    <row r="304" spans="1:48" ht="12.95" customHeight="1" x14ac:dyDescent="0.2">
      <c r="A304" s="4" t="s">
        <v>983</v>
      </c>
      <c r="B304" s="4"/>
      <c r="C304" s="5">
        <v>41581.326999999997</v>
      </c>
      <c r="D304" s="5"/>
      <c r="E304" s="48">
        <f>+(C304-C$7)/C$8</f>
        <v>-828.99803917523252</v>
      </c>
      <c r="F304" s="48">
        <f>ROUND(2*E304,0)/2</f>
        <v>-829</v>
      </c>
      <c r="G304" s="48">
        <f>+C304-(C$7+F304*C$8)</f>
        <v>2.6801999993040226E-3</v>
      </c>
      <c r="I304" s="48">
        <f>G304</f>
        <v>2.6801999993040226E-3</v>
      </c>
      <c r="Q304" s="100">
        <f>+C304-15018.5</f>
        <v>26562.826999999997</v>
      </c>
      <c r="S304" s="53">
        <f>S$14</f>
        <v>0.1</v>
      </c>
      <c r="Z304" s="48">
        <f>F304</f>
        <v>-829</v>
      </c>
      <c r="AA304" s="54">
        <f>AB$3+AB$4*Z304+AB$5*Z304^2+AH304</f>
        <v>4.8379706807633212E-4</v>
      </c>
      <c r="AB304" s="54">
        <f>IF(S304&lt;&gt;0,G304-AH304, -9999)</f>
        <v>-5.6533359775409863E-3</v>
      </c>
      <c r="AC304" s="54">
        <f>+G304-P304</f>
        <v>2.6801999993040226E-3</v>
      </c>
      <c r="AD304" s="54">
        <f>IF(S304&lt;&gt;0,G304-AA304, -9999)</f>
        <v>2.1964029312276905E-3</v>
      </c>
      <c r="AE304" s="54">
        <f>+(G304-AA304)^2*S304</f>
        <v>4.8241858363055917E-7</v>
      </c>
      <c r="AF304" s="48">
        <f>IF(S304&lt;&gt;0,G304-P304, -9999)</f>
        <v>2.6801999993040226E-3</v>
      </c>
      <c r="AG304" s="3"/>
      <c r="AH304" s="48">
        <f>$AB$6*($AB$11/AI304*AJ304+$AB$12)</f>
        <v>8.3335359768450089E-3</v>
      </c>
      <c r="AI304" s="48">
        <f>1+$AB$7*COS(AL304)</f>
        <v>1.0512964472283632</v>
      </c>
      <c r="AJ304" s="48">
        <f>SIN(AL304+RADIANS($AB$9))</f>
        <v>0.97111093358616929</v>
      </c>
      <c r="AK304" s="48">
        <f>$AB$7*SIN(AL304)</f>
        <v>-0.331760907084374</v>
      </c>
      <c r="AL304" s="48">
        <f>2*ATAN(AM304)</f>
        <v>-1.4173923815446221</v>
      </c>
      <c r="AM304" s="48">
        <f>SQRT((1+$AB$7)/(1-$AB$7))*TAN(AN304/2)</f>
        <v>-0.8572641518570645</v>
      </c>
      <c r="AN304" s="54">
        <f>$AU304+$AB$7*SIN(AO304)</f>
        <v>11.478836445314126</v>
      </c>
      <c r="AO304" s="54">
        <f>$AU304+$AB$7*SIN(AP304)</f>
        <v>11.478841329626485</v>
      </c>
      <c r="AP304" s="54">
        <f>$AU304+$AB$7*SIN(AQ304)</f>
        <v>11.478872639847042</v>
      </c>
      <c r="AQ304" s="54">
        <f>$AU304+$AB$7*SIN(AR304)</f>
        <v>11.479073305411619</v>
      </c>
      <c r="AR304" s="54">
        <f>$AU304+$AB$7*SIN(AS304)</f>
        <v>11.480357544573495</v>
      </c>
      <c r="AS304" s="54">
        <f>$AU304+$AB$7*SIN(AT304)</f>
        <v>11.488503618605964</v>
      </c>
      <c r="AT304" s="54">
        <f>$AU304+$AB$7*SIN(AU304)</f>
        <v>11.537562545366898</v>
      </c>
      <c r="AU304" s="54">
        <f>RADIANS($AB$9)+$AB$18*(F304-AB$15)</f>
        <v>11.77609541392467</v>
      </c>
      <c r="AV304" s="54"/>
    </row>
    <row r="305" spans="1:48" ht="12.95" customHeight="1" x14ac:dyDescent="0.2">
      <c r="A305" s="4" t="s">
        <v>983</v>
      </c>
      <c r="B305" s="4"/>
      <c r="C305" s="5">
        <v>41585.428999999996</v>
      </c>
      <c r="D305" s="5"/>
      <c r="E305" s="48">
        <f>+(C305-C$7)/C$8</f>
        <v>-825.99703059638716</v>
      </c>
      <c r="F305" s="48">
        <f>ROUND(2*E305,0)/2</f>
        <v>-826</v>
      </c>
      <c r="G305" s="48">
        <f>+C305-(C$7+F305*C$8)</f>
        <v>4.0587999974377453E-3</v>
      </c>
      <c r="I305" s="48">
        <f>G305</f>
        <v>4.0587999974377453E-3</v>
      </c>
      <c r="Q305" s="100">
        <f>+C305-15018.5</f>
        <v>26566.928999999996</v>
      </c>
      <c r="S305" s="53">
        <f>S$14</f>
        <v>0.1</v>
      </c>
      <c r="Z305" s="48">
        <f>F305</f>
        <v>-826</v>
      </c>
      <c r="AA305" s="54">
        <f>AB$3+AB$4*Z305+AB$5*Z305^2+AH305</f>
        <v>4.9591151121563225E-4</v>
      </c>
      <c r="AB305" s="54">
        <f>IF(S305&lt;&gt;0,G305-AH305, -9999)</f>
        <v>-4.273545479384357E-3</v>
      </c>
      <c r="AC305" s="54">
        <f>+G305-P305</f>
        <v>4.0587999974377453E-3</v>
      </c>
      <c r="AD305" s="54">
        <f>IF(S305&lt;&gt;0,G305-AA305, -9999)</f>
        <v>3.5628884862221131E-3</v>
      </c>
      <c r="AE305" s="54">
        <f>+(G305-AA305)^2*S305</f>
        <v>1.2694174365254101E-6</v>
      </c>
      <c r="AF305" s="48">
        <f>IF(S305&lt;&gt;0,G305-P305, -9999)</f>
        <v>4.0587999974377453E-3</v>
      </c>
      <c r="AG305" s="3"/>
      <c r="AH305" s="48">
        <f>$AB$6*($AB$11/AI305*AJ305+$AB$12)</f>
        <v>8.3323454768221023E-3</v>
      </c>
      <c r="AI305" s="48">
        <f>1+$AB$7*COS(AL305)</f>
        <v>1.0520699383959873</v>
      </c>
      <c r="AJ305" s="48">
        <f>SIN(AL305+RADIANS($AB$9))</f>
        <v>0.97166474914865619</v>
      </c>
      <c r="AK305" s="48">
        <f>$AB$7*SIN(AL305)</f>
        <v>-0.33164038729192347</v>
      </c>
      <c r="AL305" s="48">
        <f>2*ATAN(AM305)</f>
        <v>-1.4150604873391757</v>
      </c>
      <c r="AM305" s="48">
        <f>SQRT((1+$AB$7)/(1-$AB$7))*TAN(AN305/2)</f>
        <v>-0.85524336700803172</v>
      </c>
      <c r="AN305" s="54">
        <f>$AU305+$AB$7*SIN(AO305)</f>
        <v>11.480925067978889</v>
      </c>
      <c r="AO305" s="54">
        <f>$AU305+$AB$7*SIN(AP305)</f>
        <v>11.48093005330596</v>
      </c>
      <c r="AP305" s="54">
        <f>$AU305+$AB$7*SIN(AQ305)</f>
        <v>11.480961884429959</v>
      </c>
      <c r="AQ305" s="54">
        <f>$AU305+$AB$7*SIN(AR305)</f>
        <v>11.481165079679272</v>
      </c>
      <c r="AR305" s="54">
        <f>$AU305+$AB$7*SIN(AS305)</f>
        <v>11.482460345762455</v>
      </c>
      <c r="AS305" s="54">
        <f>$AU305+$AB$7*SIN(AT305)</f>
        <v>11.49064374547873</v>
      </c>
      <c r="AT305" s="54">
        <f>$AU305+$AB$7*SIN(AU305)</f>
        <v>11.539741314591714</v>
      </c>
      <c r="AU305" s="54">
        <f>RADIANS($AB$9)+$AB$18*(F305-AB$15)</f>
        <v>11.777857562690324</v>
      </c>
      <c r="AV305" s="54"/>
    </row>
    <row r="306" spans="1:48" ht="12.95" customHeight="1" x14ac:dyDescent="0.2">
      <c r="A306" s="98" t="s">
        <v>1856</v>
      </c>
      <c r="B306" s="99" t="s">
        <v>1142</v>
      </c>
      <c r="C306" s="98">
        <v>41593.625999999997</v>
      </c>
      <c r="D306" s="98" t="s">
        <v>1190</v>
      </c>
      <c r="E306" s="4">
        <f>+(C306-C$7)/C$8</f>
        <v>-820.00013461374397</v>
      </c>
      <c r="F306" s="48">
        <f>ROUND(2*E306,0)/2</f>
        <v>-820</v>
      </c>
      <c r="G306" s="48">
        <f>+C306-(C$7+F306*C$8)</f>
        <v>-1.8399999680696055E-4</v>
      </c>
      <c r="I306" s="48">
        <f>G306</f>
        <v>-1.8399999680696055E-4</v>
      </c>
      <c r="Q306" s="100">
        <f>+C306-15018.5</f>
        <v>26575.125999999997</v>
      </c>
      <c r="S306" s="53">
        <f>S$14</f>
        <v>0.1</v>
      </c>
      <c r="Z306" s="48">
        <f>F306</f>
        <v>-820</v>
      </c>
      <c r="AA306" s="54">
        <f>AB$3+AB$4*Z306+AB$5*Z306^2+AH306</f>
        <v>5.2006166656132485E-4</v>
      </c>
      <c r="AB306" s="54">
        <f>IF(S306&lt;&gt;0,G306-AH306, -9999)</f>
        <v>-8.5138526025350918E-3</v>
      </c>
      <c r="AC306" s="54">
        <f>+G306-P306</f>
        <v>-1.8399999680696055E-4</v>
      </c>
      <c r="AD306" s="54">
        <f>IF(S306&lt;&gt;0,G306-AA306, -9999)</f>
        <v>-7.040616633682854E-4</v>
      </c>
      <c r="AE306" s="54">
        <f>+(G306-AA306)^2*S306</f>
        <v>4.9570282582491691E-8</v>
      </c>
      <c r="AF306" s="48">
        <f>IF(S306&lt;&gt;0,G306-P306, -9999)</f>
        <v>-1.8399999680696055E-4</v>
      </c>
      <c r="AG306" s="3"/>
      <c r="AH306" s="48">
        <f>$AB$6*($AB$11/AI306*AJ306+$AB$12)</f>
        <v>8.3298526057281313E-3</v>
      </c>
      <c r="AI306" s="48">
        <f>1+$AB$7*COS(AL306)</f>
        <v>1.0536194829872132</v>
      </c>
      <c r="AJ306" s="48">
        <f>SIN(AL306+RADIANS($AB$9))</f>
        <v>0.97275891590438279</v>
      </c>
      <c r="AK306" s="48">
        <f>$AB$7*SIN(AL306)</f>
        <v>-0.33139338558861259</v>
      </c>
      <c r="AL306" s="48">
        <f>2*ATAN(AM306)</f>
        <v>-1.4103863912870378</v>
      </c>
      <c r="AM306" s="48">
        <f>SQRT((1+$AB$7)/(1-$AB$7))*TAN(AN306/2)</f>
        <v>-0.85120497010263585</v>
      </c>
      <c r="AN306" s="54">
        <f>$AU306+$AB$7*SIN(AO306)</f>
        <v>11.485106927296966</v>
      </c>
      <c r="AO306" s="54">
        <f>$AU306+$AB$7*SIN(AP306)</f>
        <v>11.485112119382164</v>
      </c>
      <c r="AP306" s="54">
        <f>$AU306+$AB$7*SIN(AQ306)</f>
        <v>11.485145010122777</v>
      </c>
      <c r="AQ306" s="54">
        <f>$AU306+$AB$7*SIN(AR306)</f>
        <v>11.485353318727668</v>
      </c>
      <c r="AR306" s="54">
        <f>$AU306+$AB$7*SIN(AS306)</f>
        <v>11.486670725070081</v>
      </c>
      <c r="AS306" s="54">
        <f>$AU306+$AB$7*SIN(AT306)</f>
        <v>11.494928475718856</v>
      </c>
      <c r="AT306" s="54">
        <f>$AU306+$AB$7*SIN(AU306)</f>
        <v>11.544101069917858</v>
      </c>
      <c r="AU306" s="54">
        <f>RADIANS($AB$9)+$AB$18*(F306-AB$15)</f>
        <v>11.78138186022163</v>
      </c>
    </row>
    <row r="307" spans="1:48" ht="12.95" customHeight="1" x14ac:dyDescent="0.2">
      <c r="A307" s="98" t="s">
        <v>1856</v>
      </c>
      <c r="B307" s="99" t="s">
        <v>1142</v>
      </c>
      <c r="C307" s="98">
        <v>41596.362999999998</v>
      </c>
      <c r="D307" s="98" t="s">
        <v>1190</v>
      </c>
      <c r="E307" s="4">
        <f>+(C307-C$7)/C$8</f>
        <v>-817.99775516949614</v>
      </c>
      <c r="F307" s="48">
        <f>ROUND(2*E307,0)/2</f>
        <v>-818</v>
      </c>
      <c r="G307" s="48">
        <f>+C307-(C$7+F307*C$8)</f>
        <v>3.0684000012115575E-3</v>
      </c>
      <c r="I307" s="48">
        <f>G307</f>
        <v>3.0684000012115575E-3</v>
      </c>
      <c r="Q307" s="100">
        <f>+C307-15018.5</f>
        <v>26577.862999999998</v>
      </c>
      <c r="S307" s="53">
        <f>S$14</f>
        <v>0.1</v>
      </c>
      <c r="Z307" s="48">
        <f>F307</f>
        <v>-818</v>
      </c>
      <c r="AA307" s="54">
        <f>AB$3+AB$4*Z307+AB$5*Z307^2+AH307</f>
        <v>5.2808830809416771E-4</v>
      </c>
      <c r="AB307" s="54">
        <f>IF(S307&lt;&gt;0,G307-AH307, -9999)</f>
        <v>-5.2605884179427881E-3</v>
      </c>
      <c r="AC307" s="54">
        <f>+G307-P307</f>
        <v>3.0684000012115575E-3</v>
      </c>
      <c r="AD307" s="54">
        <f>IF(S307&lt;&gt;0,G307-AA307, -9999)</f>
        <v>2.5403116931173898E-3</v>
      </c>
      <c r="AE307" s="54">
        <f>+(G307-AA307)^2*S307</f>
        <v>6.4531834981889404E-7</v>
      </c>
      <c r="AF307" s="48">
        <f>IF(S307&lt;&gt;0,G307-P307, -9999)</f>
        <v>3.0684000012115575E-3</v>
      </c>
      <c r="AG307" s="3"/>
      <c r="AH307" s="48">
        <f>$AB$6*($AB$11/AI307*AJ307+$AB$12)</f>
        <v>8.3289884191543456E-3</v>
      </c>
      <c r="AI307" s="48">
        <f>1+$AB$7*COS(AL307)</f>
        <v>1.0541367533363497</v>
      </c>
      <c r="AJ307" s="48">
        <f>SIN(AL307+RADIANS($AB$9))</f>
        <v>0.97311962160782173</v>
      </c>
      <c r="AK307" s="48">
        <f>$AB$7*SIN(AL307)</f>
        <v>-0.3313092768183501</v>
      </c>
      <c r="AL307" s="48">
        <f>2*ATAN(AM307)</f>
        <v>-1.4088252982858169</v>
      </c>
      <c r="AM307" s="48">
        <f>SQRT((1+$AB$7)/(1-$AB$7))*TAN(AN307/2)</f>
        <v>-0.84985977219529152</v>
      </c>
      <c r="AN307" s="54">
        <f>$AU307+$AB$7*SIN(AO307)</f>
        <v>11.486502249356525</v>
      </c>
      <c r="AO307" s="54">
        <f>$AU307+$AB$7*SIN(AP307)</f>
        <v>11.48650751177779</v>
      </c>
      <c r="AP307" s="54">
        <f>$AU307+$AB$7*SIN(AQ307)</f>
        <v>11.486540761026911</v>
      </c>
      <c r="AQ307" s="54">
        <f>$AU307+$AB$7*SIN(AR307)</f>
        <v>11.486750790031149</v>
      </c>
      <c r="AR307" s="54">
        <f>$AU307+$AB$7*SIN(AS307)</f>
        <v>11.488075601477155</v>
      </c>
      <c r="AS307" s="54">
        <f>$AU307+$AB$7*SIN(AT307)</f>
        <v>11.496358044797692</v>
      </c>
      <c r="AT307" s="54">
        <f>$AU307+$AB$7*SIN(AU307)</f>
        <v>11.545554977136531</v>
      </c>
      <c r="AU307" s="54">
        <f>RADIANS($AB$9)+$AB$18*(F307-AB$15)</f>
        <v>11.7825566260654</v>
      </c>
    </row>
    <row r="308" spans="1:48" ht="12.95" customHeight="1" x14ac:dyDescent="0.2">
      <c r="A308" s="4" t="s">
        <v>984</v>
      </c>
      <c r="B308" s="4"/>
      <c r="C308" s="5">
        <v>41596.364999999998</v>
      </c>
      <c r="D308" s="5"/>
      <c r="E308" s="48">
        <f>+(C308-C$7)/C$8</f>
        <v>-817.99629197662466</v>
      </c>
      <c r="F308" s="48">
        <f>ROUND(2*E308,0)/2</f>
        <v>-818</v>
      </c>
      <c r="G308" s="48">
        <f>+C308-(C$7+F308*C$8)</f>
        <v>5.0684000016190112E-3</v>
      </c>
      <c r="I308" s="48">
        <f>G308</f>
        <v>5.0684000016190112E-3</v>
      </c>
      <c r="Q308" s="100">
        <f>+C308-15018.5</f>
        <v>26577.864999999998</v>
      </c>
      <c r="S308" s="53">
        <f>S$14</f>
        <v>0.1</v>
      </c>
      <c r="Z308" s="48">
        <f>F308</f>
        <v>-818</v>
      </c>
      <c r="AA308" s="54">
        <f>AB$3+AB$4*Z308+AB$5*Z308^2+AH308</f>
        <v>5.2808830809416771E-4</v>
      </c>
      <c r="AB308" s="54">
        <f>IF(S308&lt;&gt;0,G308-AH308, -9999)</f>
        <v>-3.2605884175353345E-3</v>
      </c>
      <c r="AC308" s="54">
        <f>+G308-P308</f>
        <v>5.0684000016190112E-3</v>
      </c>
      <c r="AD308" s="54">
        <f>IF(S308&lt;&gt;0,G308-AA308, -9999)</f>
        <v>4.5403116935248435E-3</v>
      </c>
      <c r="AE308" s="54">
        <f>+(G308-AA308)^2*S308</f>
        <v>2.0614430274358435E-6</v>
      </c>
      <c r="AF308" s="48">
        <f>IF(S308&lt;&gt;0,G308-P308, -9999)</f>
        <v>5.0684000016190112E-3</v>
      </c>
      <c r="AG308" s="3"/>
      <c r="AH308" s="48">
        <f>$AB$6*($AB$11/AI308*AJ308+$AB$12)</f>
        <v>8.3289884191543456E-3</v>
      </c>
      <c r="AI308" s="48">
        <f>1+$AB$7*COS(AL308)</f>
        <v>1.0541367533363497</v>
      </c>
      <c r="AJ308" s="48">
        <f>SIN(AL308+RADIANS($AB$9))</f>
        <v>0.97311962160782173</v>
      </c>
      <c r="AK308" s="48">
        <f>$AB$7*SIN(AL308)</f>
        <v>-0.3313092768183501</v>
      </c>
      <c r="AL308" s="48">
        <f>2*ATAN(AM308)</f>
        <v>-1.4088252982858169</v>
      </c>
      <c r="AM308" s="48">
        <f>SQRT((1+$AB$7)/(1-$AB$7))*TAN(AN308/2)</f>
        <v>-0.84985977219529152</v>
      </c>
      <c r="AN308" s="54">
        <f>$AU308+$AB$7*SIN(AO308)</f>
        <v>11.486502249356525</v>
      </c>
      <c r="AO308" s="54">
        <f>$AU308+$AB$7*SIN(AP308)</f>
        <v>11.48650751177779</v>
      </c>
      <c r="AP308" s="54">
        <f>$AU308+$AB$7*SIN(AQ308)</f>
        <v>11.486540761026911</v>
      </c>
      <c r="AQ308" s="54">
        <f>$AU308+$AB$7*SIN(AR308)</f>
        <v>11.486750790031149</v>
      </c>
      <c r="AR308" s="54">
        <f>$AU308+$AB$7*SIN(AS308)</f>
        <v>11.488075601477155</v>
      </c>
      <c r="AS308" s="54">
        <f>$AU308+$AB$7*SIN(AT308)</f>
        <v>11.496358044797692</v>
      </c>
      <c r="AT308" s="54">
        <f>$AU308+$AB$7*SIN(AU308)</f>
        <v>11.545554977136531</v>
      </c>
      <c r="AU308" s="54">
        <f>RADIANS($AB$9)+$AB$18*(F308-AB$15)</f>
        <v>11.7825566260654</v>
      </c>
    </row>
    <row r="309" spans="1:48" ht="12.95" customHeight="1" x14ac:dyDescent="0.2">
      <c r="A309" s="98" t="s">
        <v>1856</v>
      </c>
      <c r="B309" s="99" t="s">
        <v>1142</v>
      </c>
      <c r="C309" s="98">
        <v>41604.561000000002</v>
      </c>
      <c r="D309" s="98" t="s">
        <v>1190</v>
      </c>
      <c r="E309" s="4">
        <f>+(C309-C$7)/C$8</f>
        <v>-812.00012759041465</v>
      </c>
      <c r="F309" s="48">
        <f>ROUND(2*E309,0)/2</f>
        <v>-812</v>
      </c>
      <c r="G309" s="48">
        <f>+C309-(C$7+F309*C$8)</f>
        <v>-1.7439999646740034E-4</v>
      </c>
      <c r="I309" s="48">
        <f>G309</f>
        <v>-1.7439999646740034E-4</v>
      </c>
      <c r="Q309" s="100">
        <f>+C309-15018.5</f>
        <v>26586.061000000002</v>
      </c>
      <c r="S309" s="53">
        <f>S$14</f>
        <v>0.1</v>
      </c>
      <c r="Z309" s="48">
        <f>F309</f>
        <v>-812</v>
      </c>
      <c r="AA309" s="54">
        <f>AB$3+AB$4*Z309+AB$5*Z309^2+AH309</f>
        <v>5.5209768676041295E-4</v>
      </c>
      <c r="AB309" s="54">
        <f>IF(S309&lt;&gt;0,G309-AH309, -9999)</f>
        <v>-8.5006958520878802E-3</v>
      </c>
      <c r="AC309" s="54">
        <f>+G309-P309</f>
        <v>-1.7439999646740034E-4</v>
      </c>
      <c r="AD309" s="54">
        <f>IF(S309&lt;&gt;0,G309-AA309, -9999)</f>
        <v>-7.2649768322781329E-4</v>
      </c>
      <c r="AE309" s="54">
        <f>+(G309-AA309)^2*S309</f>
        <v>5.277988837353802E-8</v>
      </c>
      <c r="AF309" s="48">
        <f>IF(S309&lt;&gt;0,G309-P309, -9999)</f>
        <v>-1.7439999646740034E-4</v>
      </c>
      <c r="AG309" s="3"/>
      <c r="AH309" s="48">
        <f>$AB$6*($AB$11/AI309*AJ309+$AB$12)</f>
        <v>8.3262958556204799E-3</v>
      </c>
      <c r="AI309" s="48">
        <f>1+$AB$7*COS(AL309)</f>
        <v>1.0556908164527321</v>
      </c>
      <c r="AJ309" s="48">
        <f>SIN(AL309+RADIANS($AB$9))</f>
        <v>0.9741895850441038</v>
      </c>
      <c r="AK309" s="48">
        <f>$AB$7*SIN(AL309)</f>
        <v>-0.33105159406129886</v>
      </c>
      <c r="AL309" s="48">
        <f>2*ATAN(AM309)</f>
        <v>-1.4041328101480939</v>
      </c>
      <c r="AM309" s="48">
        <f>SQRT((1+$AB$7)/(1-$AB$7))*TAN(AN309/2)</f>
        <v>-0.84582695999584667</v>
      </c>
      <c r="AN309" s="54">
        <f>$AU309+$AB$7*SIN(AO309)</f>
        <v>11.490692329403563</v>
      </c>
      <c r="AO309" s="54">
        <f>$AU309+$AB$7*SIN(AP309)</f>
        <v>11.49069780714237</v>
      </c>
      <c r="AP309" s="54">
        <f>$AU309+$AB$7*SIN(AQ309)</f>
        <v>11.490732147922008</v>
      </c>
      <c r="AQ309" s="54">
        <f>$AU309+$AB$7*SIN(AR309)</f>
        <v>11.490947385768052</v>
      </c>
      <c r="AR309" s="54">
        <f>$AU309+$AB$7*SIN(AS309)</f>
        <v>11.492294485303468</v>
      </c>
      <c r="AS309" s="54">
        <f>$AU309+$AB$7*SIN(AT309)</f>
        <v>11.500650726266871</v>
      </c>
      <c r="AT309" s="54">
        <f>$AU309+$AB$7*SIN(AU309)</f>
        <v>11.549918659729125</v>
      </c>
      <c r="AU309" s="54">
        <f>RADIANS($AB$9)+$AB$18*(F309-AB$15)</f>
        <v>11.786080923596707</v>
      </c>
    </row>
    <row r="310" spans="1:48" ht="12.95" customHeight="1" x14ac:dyDescent="0.2">
      <c r="A310" s="98" t="s">
        <v>1926</v>
      </c>
      <c r="B310" s="99" t="s">
        <v>1142</v>
      </c>
      <c r="C310" s="98">
        <v>41604.563000000002</v>
      </c>
      <c r="D310" s="98" t="s">
        <v>1190</v>
      </c>
      <c r="E310" s="4">
        <f>+(C310-C$7)/C$8</f>
        <v>-811.99866439754305</v>
      </c>
      <c r="F310" s="48">
        <f>ROUND(2*E310,0)/2</f>
        <v>-812</v>
      </c>
      <c r="G310" s="48">
        <f>+C310-(C$7+F310*C$8)</f>
        <v>1.8256000039400533E-3</v>
      </c>
      <c r="I310" s="48">
        <f>G310</f>
        <v>1.8256000039400533E-3</v>
      </c>
      <c r="Q310" s="100">
        <f>+C310-15018.5</f>
        <v>26586.063000000002</v>
      </c>
      <c r="S310" s="53">
        <f>S$14</f>
        <v>0.1</v>
      </c>
      <c r="Z310" s="48">
        <f>F310</f>
        <v>-812</v>
      </c>
      <c r="AA310" s="54">
        <f>AB$3+AB$4*Z310+AB$5*Z310^2+AH310</f>
        <v>5.5209768676041295E-4</v>
      </c>
      <c r="AB310" s="54">
        <f>IF(S310&lt;&gt;0,G310-AH310, -9999)</f>
        <v>-6.5006958516804266E-3</v>
      </c>
      <c r="AC310" s="54">
        <f>+G310-P310</f>
        <v>1.8256000039400533E-3</v>
      </c>
      <c r="AD310" s="54">
        <f>IF(S310&lt;&gt;0,G310-AA310, -9999)</f>
        <v>1.2735023171796403E-3</v>
      </c>
      <c r="AE310" s="54">
        <f>+(G310-AA310)^2*S310</f>
        <v>1.6218081518619135E-7</v>
      </c>
      <c r="AF310" s="48">
        <f>IF(S310&lt;&gt;0,G310-P310, -9999)</f>
        <v>1.8256000039400533E-3</v>
      </c>
      <c r="AG310" s="3"/>
      <c r="AH310" s="48">
        <f>$AB$6*($AB$11/AI310*AJ310+$AB$12)</f>
        <v>8.3262958556204799E-3</v>
      </c>
      <c r="AI310" s="48">
        <f>1+$AB$7*COS(AL310)</f>
        <v>1.0556908164527321</v>
      </c>
      <c r="AJ310" s="48">
        <f>SIN(AL310+RADIANS($AB$9))</f>
        <v>0.9741895850441038</v>
      </c>
      <c r="AK310" s="48">
        <f>$AB$7*SIN(AL310)</f>
        <v>-0.33105159406129886</v>
      </c>
      <c r="AL310" s="48">
        <f>2*ATAN(AM310)</f>
        <v>-1.4041328101480939</v>
      </c>
      <c r="AM310" s="48">
        <f>SQRT((1+$AB$7)/(1-$AB$7))*TAN(AN310/2)</f>
        <v>-0.84582695999584667</v>
      </c>
      <c r="AN310" s="54">
        <f>$AU310+$AB$7*SIN(AO310)</f>
        <v>11.490692329403563</v>
      </c>
      <c r="AO310" s="54">
        <f>$AU310+$AB$7*SIN(AP310)</f>
        <v>11.49069780714237</v>
      </c>
      <c r="AP310" s="54">
        <f>$AU310+$AB$7*SIN(AQ310)</f>
        <v>11.490732147922008</v>
      </c>
      <c r="AQ310" s="54">
        <f>$AU310+$AB$7*SIN(AR310)</f>
        <v>11.490947385768052</v>
      </c>
      <c r="AR310" s="54">
        <f>$AU310+$AB$7*SIN(AS310)</f>
        <v>11.492294485303468</v>
      </c>
      <c r="AS310" s="54">
        <f>$AU310+$AB$7*SIN(AT310)</f>
        <v>11.500650726266871</v>
      </c>
      <c r="AT310" s="54">
        <f>$AU310+$AB$7*SIN(AU310)</f>
        <v>11.549918659729125</v>
      </c>
      <c r="AU310" s="54">
        <f>RADIANS($AB$9)+$AB$18*(F310-AB$15)</f>
        <v>11.786080923596707</v>
      </c>
    </row>
    <row r="311" spans="1:48" ht="12.95" customHeight="1" x14ac:dyDescent="0.2">
      <c r="A311" s="4" t="s">
        <v>984</v>
      </c>
      <c r="B311" s="4"/>
      <c r="C311" s="5">
        <v>41607.298000000003</v>
      </c>
      <c r="D311" s="5"/>
      <c r="E311" s="48">
        <f>+(C311-C$7)/C$8</f>
        <v>-809.99774814616671</v>
      </c>
      <c r="F311" s="48">
        <f>ROUND(2*E311,0)/2</f>
        <v>-810</v>
      </c>
      <c r="G311" s="48">
        <f>+C311-(C$7+F311*C$8)</f>
        <v>3.0780000088270754E-3</v>
      </c>
      <c r="I311" s="48">
        <f>G311</f>
        <v>3.0780000088270754E-3</v>
      </c>
      <c r="Q311" s="100">
        <f>+C311-15018.5</f>
        <v>26588.798000000003</v>
      </c>
      <c r="S311" s="53">
        <f>S$14</f>
        <v>0.1</v>
      </c>
      <c r="Z311" s="48">
        <f>F311</f>
        <v>-810</v>
      </c>
      <c r="AA311" s="54">
        <f>AB$3+AB$4*Z311+AB$5*Z311^2+AH311</f>
        <v>5.6007722264478713E-4</v>
      </c>
      <c r="AB311" s="54">
        <f>IF(S311&lt;&gt;0,G311-AH311, -9999)</f>
        <v>-5.2473649159843344E-3</v>
      </c>
      <c r="AC311" s="54">
        <f>+G311-P311</f>
        <v>3.0780000088270754E-3</v>
      </c>
      <c r="AD311" s="54">
        <f>IF(S311&lt;&gt;0,G311-AA311, -9999)</f>
        <v>2.5179227861822882E-3</v>
      </c>
      <c r="AE311" s="54">
        <f>+(G311-AA311)^2*S311</f>
        <v>6.3399351571759781E-7</v>
      </c>
      <c r="AF311" s="48">
        <f>IF(S311&lt;&gt;0,G311-P311, -9999)</f>
        <v>3.0780000088270754E-3</v>
      </c>
      <c r="AG311" s="3"/>
      <c r="AH311" s="48">
        <f>$AB$6*($AB$11/AI311*AJ311+$AB$12)</f>
        <v>8.3253649248114098E-3</v>
      </c>
      <c r="AI311" s="48">
        <f>1+$AB$7*COS(AL311)</f>
        <v>1.056209584698262</v>
      </c>
      <c r="AJ311" s="48">
        <f>SIN(AL311+RADIANS($AB$9))</f>
        <v>0.97454216340994082</v>
      </c>
      <c r="AK311" s="48">
        <f>$AB$7*SIN(AL311)</f>
        <v>-0.33096390672662152</v>
      </c>
      <c r="AL311" s="48">
        <f>2*ATAN(AM311)</f>
        <v>-1.4025655714996705</v>
      </c>
      <c r="AM311" s="48">
        <f>SQRT((1+$AB$7)/(1-$AB$7))*TAN(AN311/2)</f>
        <v>-0.84448361129596305</v>
      </c>
      <c r="AN311" s="54">
        <f>$AU311+$AB$7*SIN(AO311)</f>
        <v>11.492090395701464</v>
      </c>
      <c r="AO311" s="54">
        <f>$AU311+$AB$7*SIN(AP311)</f>
        <v>11.492095946663277</v>
      </c>
      <c r="AP311" s="54">
        <f>$AU311+$AB$7*SIN(AQ311)</f>
        <v>11.492130656643546</v>
      </c>
      <c r="AQ311" s="54">
        <f>$AU311+$AB$7*SIN(AR311)</f>
        <v>11.492347646601011</v>
      </c>
      <c r="AR311" s="54">
        <f>$AU311+$AB$7*SIN(AS311)</f>
        <v>11.493702199211512</v>
      </c>
      <c r="AS311" s="54">
        <f>$AU311+$AB$7*SIN(AT311)</f>
        <v>11.50208294415855</v>
      </c>
      <c r="AT311" s="54">
        <f>$AU311+$AB$7*SIN(AU311)</f>
        <v>11.551373872951723</v>
      </c>
      <c r="AU311" s="54">
        <f>RADIANS($AB$9)+$AB$18*(F311-AB$15)</f>
        <v>11.787255689440476</v>
      </c>
    </row>
    <row r="312" spans="1:48" ht="12.95" customHeight="1" x14ac:dyDescent="0.2">
      <c r="A312" s="4" t="s">
        <v>984</v>
      </c>
      <c r="B312" s="4"/>
      <c r="C312" s="5">
        <v>41637.368999999999</v>
      </c>
      <c r="D312" s="5"/>
      <c r="E312" s="48">
        <f>+(C312-C$7)/C$8</f>
        <v>-787.99791173113249</v>
      </c>
      <c r="F312" s="48">
        <f>ROUND(2*E312,0)/2</f>
        <v>-788</v>
      </c>
      <c r="G312" s="48">
        <f>+C312-(C$7+F312*C$8)</f>
        <v>2.8544000015244819E-3</v>
      </c>
      <c r="I312" s="48">
        <f>G312</f>
        <v>2.8544000015244819E-3</v>
      </c>
      <c r="Q312" s="100">
        <f>+C312-15018.5</f>
        <v>26618.868999999999</v>
      </c>
      <c r="S312" s="53">
        <f>S$14</f>
        <v>0.1</v>
      </c>
      <c r="Z312" s="48">
        <f>F312</f>
        <v>-788</v>
      </c>
      <c r="AA312" s="54">
        <f>AB$3+AB$4*Z312+AB$5*Z312^2+AH312</f>
        <v>6.4706621308417093E-4</v>
      </c>
      <c r="AB312" s="54">
        <f>IF(S312&lt;&gt;0,G312-AH312, -9999)</f>
        <v>-5.4596147434159553E-3</v>
      </c>
      <c r="AC312" s="54">
        <f>+G312-P312</f>
        <v>2.8544000015244819E-3</v>
      </c>
      <c r="AD312" s="54">
        <f>IF(S312&lt;&gt;0,G312-AA312, -9999)</f>
        <v>2.207333788440311E-3</v>
      </c>
      <c r="AE312" s="54">
        <f>+(G312-AA312)^2*S312</f>
        <v>4.8723224535902555E-7</v>
      </c>
      <c r="AF312" s="48">
        <f>IF(S312&lt;&gt;0,G312-P312, -9999)</f>
        <v>2.8544000015244819E-3</v>
      </c>
      <c r="AG312" s="3"/>
      <c r="AH312" s="48">
        <f>$AB$6*($AB$11/AI312*AJ312+$AB$12)</f>
        <v>8.3140147449404372E-3</v>
      </c>
      <c r="AI312" s="48">
        <f>1+$AB$7*COS(AL312)</f>
        <v>1.0619403368554523</v>
      </c>
      <c r="AJ312" s="48">
        <f>SIN(AL312+RADIANS($AB$9))</f>
        <v>0.9782835261717342</v>
      </c>
      <c r="AK312" s="48">
        <f>$AB$7*SIN(AL312)</f>
        <v>-0.32993941813298389</v>
      </c>
      <c r="AL312" s="48">
        <f>2*ATAN(AM312)</f>
        <v>-1.3852238262834935</v>
      </c>
      <c r="AM312" s="48">
        <f>SQRT((1+$AB$7)/(1-$AB$7))*TAN(AN312/2)</f>
        <v>-0.82973669697624775</v>
      </c>
      <c r="AN312" s="54">
        <f>$AU312+$AB$7*SIN(AO312)</f>
        <v>11.507514594718605</v>
      </c>
      <c r="AO312" s="54">
        <f>$AU312+$AB$7*SIN(AP312)</f>
        <v>11.507521000374595</v>
      </c>
      <c r="AP312" s="54">
        <f>$AU312+$AB$7*SIN(AQ312)</f>
        <v>11.507559950383326</v>
      </c>
      <c r="AQ312" s="54">
        <f>$AU312+$AB$7*SIN(AR312)</f>
        <v>11.507796730362017</v>
      </c>
      <c r="AR312" s="54">
        <f>$AU312+$AB$7*SIN(AS312)</f>
        <v>11.509233993825044</v>
      </c>
      <c r="AS312" s="54">
        <f>$AU312+$AB$7*SIN(AT312)</f>
        <v>11.517880964855705</v>
      </c>
      <c r="AT312" s="54">
        <f>$AU312+$AB$7*SIN(AU312)</f>
        <v>11.567402618209011</v>
      </c>
      <c r="AU312" s="54">
        <f>RADIANS($AB$9)+$AB$18*(F312-AB$15)</f>
        <v>11.800178113721936</v>
      </c>
      <c r="AV312" s="54"/>
    </row>
    <row r="313" spans="1:48" ht="12.95" customHeight="1" x14ac:dyDescent="0.2">
      <c r="A313" s="4" t="s">
        <v>984</v>
      </c>
      <c r="B313" s="4"/>
      <c r="C313" s="5">
        <v>41648.313000000002</v>
      </c>
      <c r="D313" s="5"/>
      <c r="E313" s="48">
        <f>+(C313-C$7)/C$8</f>
        <v>-779.99132033988394</v>
      </c>
      <c r="F313" s="48">
        <f>ROUND(2*E313,0)/2</f>
        <v>-780</v>
      </c>
      <c r="G313" s="48">
        <f>+C313-(C$7+F313*C$8)</f>
        <v>1.1864000007335562E-2</v>
      </c>
      <c r="I313" s="48">
        <f>G313</f>
        <v>1.1864000007335562E-2</v>
      </c>
      <c r="Q313" s="100">
        <f>+C313-15018.5</f>
        <v>26629.813000000002</v>
      </c>
      <c r="S313" s="53">
        <f>S$14</f>
        <v>0.1</v>
      </c>
      <c r="Z313" s="48">
        <f>F313</f>
        <v>-780</v>
      </c>
      <c r="AA313" s="54">
        <f>AB$3+AB$4*Z313+AB$5*Z313^2+AH313</f>
        <v>6.7833774822871184E-4</v>
      </c>
      <c r="AB313" s="54">
        <f>IF(S313&lt;&gt;0,G313-AH313, -9999)</f>
        <v>3.5546207149463778E-3</v>
      </c>
      <c r="AC313" s="54">
        <f>+G313-P313</f>
        <v>1.1864000007335562E-2</v>
      </c>
      <c r="AD313" s="54">
        <f>IF(S313&lt;&gt;0,G313-AA313, -9999)</f>
        <v>1.118566225910685E-2</v>
      </c>
      <c r="AE313" s="54">
        <f>+(G313-AA313)^2*S313</f>
        <v>1.2511904017480736E-5</v>
      </c>
      <c r="AF313" s="48">
        <f>IF(S313&lt;&gt;0,G313-P313, -9999)</f>
        <v>1.1864000007335562E-2</v>
      </c>
      <c r="AG313" s="3"/>
      <c r="AH313" s="48">
        <f>$AB$6*($AB$11/AI313*AJ313+$AB$12)</f>
        <v>8.3093792923891845E-3</v>
      </c>
      <c r="AI313" s="48">
        <f>1+$AB$7*COS(AL313)</f>
        <v>1.0640351132926751</v>
      </c>
      <c r="AJ313" s="48">
        <f>SIN(AL313+RADIANS($AB$9))</f>
        <v>0.97958052971105614</v>
      </c>
      <c r="AK313" s="48">
        <f>$AB$7*SIN(AL313)</f>
        <v>-0.32953926812034579</v>
      </c>
      <c r="AL313" s="48">
        <f>2*ATAN(AM313)</f>
        <v>-1.3788710223619109</v>
      </c>
      <c r="AM313" s="48">
        <f>SQRT((1+$AB$7)/(1-$AB$7))*TAN(AN313/2)</f>
        <v>-0.82438753996228709</v>
      </c>
      <c r="AN313" s="54">
        <f>$AU313+$AB$7*SIN(AO313)</f>
        <v>11.513144140072281</v>
      </c>
      <c r="AO313" s="54">
        <f>$AU313+$AB$7*SIN(AP313)</f>
        <v>11.513150879564565</v>
      </c>
      <c r="AP313" s="54">
        <f>$AU313+$AB$7*SIN(AQ313)</f>
        <v>11.513191453578701</v>
      </c>
      <c r="AQ313" s="54">
        <f>$AU313+$AB$7*SIN(AR313)</f>
        <v>11.513435661744213</v>
      </c>
      <c r="AR313" s="54">
        <f>$AU313+$AB$7*SIN(AS313)</f>
        <v>11.514903304741317</v>
      </c>
      <c r="AS313" s="54">
        <f>$AU313+$AB$7*SIN(AT313)</f>
        <v>11.523645492558241</v>
      </c>
      <c r="AT313" s="54">
        <f>$AU313+$AB$7*SIN(AU313)</f>
        <v>11.573240917624537</v>
      </c>
      <c r="AU313" s="54">
        <f>RADIANS($AB$9)+$AB$18*(F313-AB$15)</f>
        <v>11.80487717709701</v>
      </c>
      <c r="AV313" s="54"/>
    </row>
    <row r="314" spans="1:48" ht="12.95" customHeight="1" x14ac:dyDescent="0.2">
      <c r="A314" s="4" t="s">
        <v>985</v>
      </c>
      <c r="B314" s="4"/>
      <c r="C314" s="5">
        <v>41663.339999999997</v>
      </c>
      <c r="D314" s="5"/>
      <c r="E314" s="48">
        <f>+(C314-C$7)/C$8</f>
        <v>-768.99762070207203</v>
      </c>
      <c r="F314" s="48">
        <f>ROUND(2*E314,0)/2</f>
        <v>-769</v>
      </c>
      <c r="G314" s="48">
        <f>+C314-(C$7+F314*C$8)</f>
        <v>3.2521999964956194E-3</v>
      </c>
      <c r="I314" s="48">
        <f>G314</f>
        <v>3.2521999964956194E-3</v>
      </c>
      <c r="Q314" s="100">
        <f>+C314-15018.5</f>
        <v>26644.839999999997</v>
      </c>
      <c r="S314" s="53">
        <f>S$14</f>
        <v>0.1</v>
      </c>
      <c r="Z314" s="48">
        <f>F314</f>
        <v>-769</v>
      </c>
      <c r="AA314" s="54">
        <f>AB$3+AB$4*Z314+AB$5*Z314^2+AH314</f>
        <v>7.210178838687048E-4</v>
      </c>
      <c r="AB314" s="54">
        <f>IF(S314&lt;&gt;0,G314-AH314, -9999)</f>
        <v>-5.0503590589317006E-3</v>
      </c>
      <c r="AC314" s="54">
        <f>+G314-P314</f>
        <v>3.2521999964956194E-3</v>
      </c>
      <c r="AD314" s="54">
        <f>IF(S314&lt;&gt;0,G314-AA314, -9999)</f>
        <v>2.5311821126269146E-3</v>
      </c>
      <c r="AE314" s="54">
        <f>+(G314-AA314)^2*S314</f>
        <v>6.4068828872824509E-7</v>
      </c>
      <c r="AF314" s="48">
        <f>IF(S314&lt;&gt;0,G314-P314, -9999)</f>
        <v>3.2521999964956194E-3</v>
      </c>
      <c r="AG314" s="3"/>
      <c r="AH314" s="48">
        <f>$AB$6*($AB$11/AI314*AJ314+$AB$12)</f>
        <v>8.30255905542732E-3</v>
      </c>
      <c r="AI314" s="48">
        <f>1+$AB$7*COS(AL314)</f>
        <v>1.0669246847873284</v>
      </c>
      <c r="AJ314" s="48">
        <f>SIN(AL314+RADIANS($AB$9))</f>
        <v>0.9813072408128769</v>
      </c>
      <c r="AK314" s="48">
        <f>$AB$7*SIN(AL314)</f>
        <v>-0.3289646052903194</v>
      </c>
      <c r="AL314" s="48">
        <f>2*ATAN(AM314)</f>
        <v>-1.3700949070950945</v>
      </c>
      <c r="AM314" s="48">
        <f>SQRT((1+$AB$7)/(1-$AB$7))*TAN(AN314/2)</f>
        <v>-0.81704381185582997</v>
      </c>
      <c r="AN314" s="54">
        <f>$AU314+$AB$7*SIN(AO314)</f>
        <v>11.520902916173631</v>
      </c>
      <c r="AO314" s="54">
        <f>$AU314+$AB$7*SIN(AP314)</f>
        <v>11.520910135469762</v>
      </c>
      <c r="AP314" s="54">
        <f>$AU314+$AB$7*SIN(AQ314)</f>
        <v>11.520953014928015</v>
      </c>
      <c r="AQ314" s="54">
        <f>$AU314+$AB$7*SIN(AR314)</f>
        <v>11.521207634804821</v>
      </c>
      <c r="AR314" s="54">
        <f>$AU314+$AB$7*SIN(AS314)</f>
        <v>11.522717281717084</v>
      </c>
      <c r="AS314" s="54">
        <f>$AU314+$AB$7*SIN(AT314)</f>
        <v>11.531588911597099</v>
      </c>
      <c r="AT314" s="54">
        <f>$AU314+$AB$7*SIN(AU314)</f>
        <v>11.581276925670572</v>
      </c>
      <c r="AU314" s="54">
        <f>RADIANS($AB$9)+$AB$18*(F314-AB$15)</f>
        <v>11.81133838923774</v>
      </c>
      <c r="AV314" s="54"/>
    </row>
    <row r="315" spans="1:48" ht="12.95" customHeight="1" x14ac:dyDescent="0.2">
      <c r="A315" s="98" t="s">
        <v>1856</v>
      </c>
      <c r="B315" s="99" t="s">
        <v>1142</v>
      </c>
      <c r="C315" s="98">
        <v>41682.474999999999</v>
      </c>
      <c r="D315" s="98" t="s">
        <v>1190</v>
      </c>
      <c r="E315" s="4">
        <f>+(C315-C$7)/C$8</f>
        <v>-754.99852290679496</v>
      </c>
      <c r="F315" s="48">
        <f>ROUND(2*E315,0)/2</f>
        <v>-755</v>
      </c>
      <c r="G315" s="48">
        <f>+C315-(C$7+F315*C$8)</f>
        <v>2.0189999995636754E-3</v>
      </c>
      <c r="I315" s="48">
        <f>G315</f>
        <v>2.0189999995636754E-3</v>
      </c>
      <c r="Q315" s="100">
        <f>+C315-15018.5</f>
        <v>26663.974999999999</v>
      </c>
      <c r="S315" s="53">
        <f>S$14</f>
        <v>0.1</v>
      </c>
      <c r="Z315" s="48">
        <f>F315</f>
        <v>-755</v>
      </c>
      <c r="AA315" s="54">
        <f>AB$3+AB$4*Z315+AB$5*Z315^2+AH315</f>
        <v>7.7479975434684156E-4</v>
      </c>
      <c r="AB315" s="54">
        <f>IF(S315&lt;&gt;0,G315-AH315, -9999)</f>
        <v>-6.2741256550779365E-3</v>
      </c>
      <c r="AC315" s="54">
        <f>+G315-P315</f>
        <v>2.0189999995636754E-3</v>
      </c>
      <c r="AD315" s="54">
        <f>IF(S315&lt;&gt;0,G315-AA315, -9999)</f>
        <v>1.2442002452168338E-3</v>
      </c>
      <c r="AE315" s="54">
        <f>+(G315-AA315)^2*S315</f>
        <v>1.5480342501976294E-7</v>
      </c>
      <c r="AF315" s="48">
        <f>IF(S315&lt;&gt;0,G315-P315, -9999)</f>
        <v>2.0189999995636754E-3</v>
      </c>
      <c r="AG315" s="3"/>
      <c r="AH315" s="48">
        <f>$AB$6*($AB$11/AI315*AJ315+$AB$12)</f>
        <v>8.2931256546416119E-3</v>
      </c>
      <c r="AI315" s="48">
        <f>1+$AB$7*COS(AL315)</f>
        <v>1.0706175209597366</v>
      </c>
      <c r="AJ315" s="48">
        <f>SIN(AL315+RADIANS($AB$9))</f>
        <v>0.98340808703733085</v>
      </c>
      <c r="AK315" s="48">
        <f>$AB$7*SIN(AL315)</f>
        <v>-0.32819169809914461</v>
      </c>
      <c r="AL315" s="48">
        <f>2*ATAN(AM315)</f>
        <v>-1.3588561887461297</v>
      </c>
      <c r="AM315" s="48">
        <f>SQRT((1+$AB$7)/(1-$AB$7))*TAN(AN315/2)</f>
        <v>-0.80771591857744762</v>
      </c>
      <c r="AN315" s="54">
        <f>$AU315+$AB$7*SIN(AO315)</f>
        <v>11.530808231131239</v>
      </c>
      <c r="AO315" s="54">
        <f>$AU315+$AB$7*SIN(AP315)</f>
        <v>11.53081609681748</v>
      </c>
      <c r="AP315" s="54">
        <f>$AU315+$AB$7*SIN(AQ315)</f>
        <v>11.530862032735852</v>
      </c>
      <c r="AQ315" s="54">
        <f>$AU315+$AB$7*SIN(AR315)</f>
        <v>11.531130229282722</v>
      </c>
      <c r="AR315" s="54">
        <f>$AU315+$AB$7*SIN(AS315)</f>
        <v>11.532693680138138</v>
      </c>
      <c r="AS315" s="54">
        <f>$AU315+$AB$7*SIN(AT315)</f>
        <v>11.541727448298648</v>
      </c>
      <c r="AT315" s="54">
        <f>$AU315+$AB$7*SIN(AU315)</f>
        <v>11.591518454252812</v>
      </c>
      <c r="AU315" s="54">
        <f>RADIANS($AB$9)+$AB$18*(F315-AB$15)</f>
        <v>11.819561750144123</v>
      </c>
    </row>
    <row r="316" spans="1:48" ht="12.95" customHeight="1" x14ac:dyDescent="0.2">
      <c r="A316" s="98" t="s">
        <v>1915</v>
      </c>
      <c r="B316" s="99" t="s">
        <v>1142</v>
      </c>
      <c r="C316" s="98">
        <v>41805.482000000004</v>
      </c>
      <c r="D316" s="98" t="s">
        <v>1190</v>
      </c>
      <c r="E316" s="4">
        <f>+(C316-C$7)/C$8</f>
        <v>-665.00704015249448</v>
      </c>
      <c r="F316" s="48">
        <f>ROUND(2*E316,0)/2</f>
        <v>-665</v>
      </c>
      <c r="G316" s="48">
        <f>+C316-(C$7+F316*C$8)</f>
        <v>-9.62299999082461E-3</v>
      </c>
      <c r="I316" s="48">
        <f>G316</f>
        <v>-9.62299999082461E-3</v>
      </c>
      <c r="Q316" s="100">
        <f>+C316-15018.5</f>
        <v>26786.982000000004</v>
      </c>
      <c r="S316" s="53">
        <f>S$14</f>
        <v>0.1</v>
      </c>
      <c r="Z316" s="48">
        <f>F316</f>
        <v>-665</v>
      </c>
      <c r="AA316" s="54">
        <f>AB$3+AB$4*Z316+AB$5*Z316^2+AH316</f>
        <v>1.1056460736795668E-3</v>
      </c>
      <c r="AB316" s="54">
        <f>IF(S316&lt;&gt;0,G316-AH316, -9999)</f>
        <v>-1.7834843791459158E-2</v>
      </c>
      <c r="AC316" s="54">
        <f>+G316-P316</f>
        <v>-9.62299999082461E-3</v>
      </c>
      <c r="AD316" s="54">
        <f>IF(S316&lt;&gt;0,G316-AA316, -9999)</f>
        <v>-1.0728646064504178E-2</v>
      </c>
      <c r="AE316" s="54">
        <f>+(G316-AA316)^2*S316</f>
        <v>1.1510384637740098E-5</v>
      </c>
      <c r="AF316" s="48">
        <f>IF(S316&lt;&gt;0,G316-P316, -9999)</f>
        <v>-9.62299999082461E-3</v>
      </c>
      <c r="AG316" s="3"/>
      <c r="AH316" s="48">
        <f>$AB$6*($AB$11/AI316*AJ316+$AB$12)</f>
        <v>8.2118438006345464E-3</v>
      </c>
      <c r="AI316" s="48">
        <f>1+$AB$7*COS(AL316)</f>
        <v>1.0947325530270862</v>
      </c>
      <c r="AJ316" s="48">
        <f>SIN(AL316+RADIANS($AB$9))</f>
        <v>0.99414348425930443</v>
      </c>
      <c r="AK316" s="48">
        <f>$AB$7*SIN(AL316)</f>
        <v>-0.3220595726952844</v>
      </c>
      <c r="AL316" s="48">
        <f>2*ATAN(AM316)</f>
        <v>-1.2847187384195562</v>
      </c>
      <c r="AM316" s="48">
        <f>SQRT((1+$AB$7)/(1-$AB$7))*TAN(AN316/2)</f>
        <v>-0.74821755744017826</v>
      </c>
      <c r="AN316" s="54">
        <f>$AU316+$AB$7*SIN(AO316)</f>
        <v>11.595310998866248</v>
      </c>
      <c r="AO316" s="54">
        <f>$AU316+$AB$7*SIN(AP316)</f>
        <v>11.595324052917768</v>
      </c>
      <c r="AP316" s="54">
        <f>$AU316+$AB$7*SIN(AQ316)</f>
        <v>11.595392942466606</v>
      </c>
      <c r="AQ316" s="54">
        <f>$AU316+$AB$7*SIN(AR316)</f>
        <v>11.595756375257192</v>
      </c>
      <c r="AR316" s="54">
        <f>$AU316+$AB$7*SIN(AS316)</f>
        <v>11.597670511806454</v>
      </c>
      <c r="AS316" s="54">
        <f>$AU316+$AB$7*SIN(AT316)</f>
        <v>11.60766537066513</v>
      </c>
      <c r="AT316" s="54">
        <f>$AU316+$AB$7*SIN(AU316)</f>
        <v>11.657719077997058</v>
      </c>
      <c r="AU316" s="54">
        <f>RADIANS($AB$9)+$AB$18*(F316-AB$15)</f>
        <v>11.872426213113728</v>
      </c>
    </row>
    <row r="317" spans="1:48" ht="12.95" customHeight="1" x14ac:dyDescent="0.2">
      <c r="A317" s="98" t="s">
        <v>1915</v>
      </c>
      <c r="B317" s="99" t="s">
        <v>1142</v>
      </c>
      <c r="C317" s="98">
        <v>41805.485000000001</v>
      </c>
      <c r="D317" s="98" t="s">
        <v>1190</v>
      </c>
      <c r="E317" s="4">
        <f>+(C317-C$7)/C$8</f>
        <v>-665.00484536318993</v>
      </c>
      <c r="F317" s="48">
        <f>ROUND(2*E317,0)/2</f>
        <v>-665</v>
      </c>
      <c r="G317" s="48">
        <f>+C317-(C$7+F317*C$8)</f>
        <v>-6.6229999938514084E-3</v>
      </c>
      <c r="I317" s="48">
        <f>G317</f>
        <v>-6.6229999938514084E-3</v>
      </c>
      <c r="Q317" s="100">
        <f>+C317-15018.5</f>
        <v>26786.985000000001</v>
      </c>
      <c r="S317" s="53">
        <f>S$14</f>
        <v>0.1</v>
      </c>
      <c r="Z317" s="48">
        <f>F317</f>
        <v>-665</v>
      </c>
      <c r="AA317" s="54">
        <f>AB$3+AB$4*Z317+AB$5*Z317^2+AH317</f>
        <v>1.1056460736795668E-3</v>
      </c>
      <c r="AB317" s="54">
        <f>IF(S317&lt;&gt;0,G317-AH317, -9999)</f>
        <v>-1.4834843794485955E-2</v>
      </c>
      <c r="AC317" s="54">
        <f>+G317-P317</f>
        <v>-6.6229999938514084E-3</v>
      </c>
      <c r="AD317" s="54">
        <f>IF(S317&lt;&gt;0,G317-AA317, -9999)</f>
        <v>-7.7286460675309752E-3</v>
      </c>
      <c r="AE317" s="54">
        <f>+(G317-AA317)^2*S317</f>
        <v>5.9731970037162012E-6</v>
      </c>
      <c r="AF317" s="48">
        <f>IF(S317&lt;&gt;0,G317-P317, -9999)</f>
        <v>-6.6229999938514084E-3</v>
      </c>
      <c r="AG317" s="3"/>
      <c r="AH317" s="48">
        <f>$AB$6*($AB$11/AI317*AJ317+$AB$12)</f>
        <v>8.2118438006345464E-3</v>
      </c>
      <c r="AI317" s="48">
        <f>1+$AB$7*COS(AL317)</f>
        <v>1.0947325530270862</v>
      </c>
      <c r="AJ317" s="48">
        <f>SIN(AL317+RADIANS($AB$9))</f>
        <v>0.99414348425930443</v>
      </c>
      <c r="AK317" s="48">
        <f>$AB$7*SIN(AL317)</f>
        <v>-0.3220595726952844</v>
      </c>
      <c r="AL317" s="48">
        <f>2*ATAN(AM317)</f>
        <v>-1.2847187384195562</v>
      </c>
      <c r="AM317" s="48">
        <f>SQRT((1+$AB$7)/(1-$AB$7))*TAN(AN317/2)</f>
        <v>-0.74821755744017826</v>
      </c>
      <c r="AN317" s="54">
        <f>$AU317+$AB$7*SIN(AO317)</f>
        <v>11.595310998866248</v>
      </c>
      <c r="AO317" s="54">
        <f>$AU317+$AB$7*SIN(AP317)</f>
        <v>11.595324052917768</v>
      </c>
      <c r="AP317" s="54">
        <f>$AU317+$AB$7*SIN(AQ317)</f>
        <v>11.595392942466606</v>
      </c>
      <c r="AQ317" s="54">
        <f>$AU317+$AB$7*SIN(AR317)</f>
        <v>11.595756375257192</v>
      </c>
      <c r="AR317" s="54">
        <f>$AU317+$AB$7*SIN(AS317)</f>
        <v>11.597670511806454</v>
      </c>
      <c r="AS317" s="54">
        <f>$AU317+$AB$7*SIN(AT317)</f>
        <v>11.60766537066513</v>
      </c>
      <c r="AT317" s="54">
        <f>$AU317+$AB$7*SIN(AU317)</f>
        <v>11.657719077997058</v>
      </c>
      <c r="AU317" s="54">
        <f>RADIANS($AB$9)+$AB$18*(F317-AB$15)</f>
        <v>11.872426213113728</v>
      </c>
    </row>
    <row r="318" spans="1:48" ht="12.95" customHeight="1" x14ac:dyDescent="0.2">
      <c r="A318" s="98" t="s">
        <v>1915</v>
      </c>
      <c r="B318" s="99" t="s">
        <v>1142</v>
      </c>
      <c r="C318" s="98">
        <v>41887.504999999997</v>
      </c>
      <c r="D318" s="98" t="s">
        <v>1190</v>
      </c>
      <c r="E318" s="4">
        <f>+(C318-C$7)/C$8</f>
        <v>-604.99930571498192</v>
      </c>
      <c r="F318" s="48">
        <f>ROUND(2*E318,0)/2</f>
        <v>-605</v>
      </c>
      <c r="G318" s="48">
        <f>+C318-(C$7+F318*C$8)</f>
        <v>9.490000011282973E-4</v>
      </c>
      <c r="I318" s="48">
        <f>G318</f>
        <v>9.490000011282973E-4</v>
      </c>
      <c r="Q318" s="100">
        <f>+C318-15018.5</f>
        <v>26869.004999999997</v>
      </c>
      <c r="S318" s="53">
        <f>S$14</f>
        <v>0.1</v>
      </c>
      <c r="Z318" s="48">
        <f>F318</f>
        <v>-605</v>
      </c>
      <c r="AA318" s="54">
        <f>AB$3+AB$4*Z318+AB$5*Z318^2+AH318</f>
        <v>1.3112160657829646E-3</v>
      </c>
      <c r="AB318" s="54">
        <f>IF(S318&lt;&gt;0,G318-AH318, -9999)</f>
        <v>-7.1881383235078214E-3</v>
      </c>
      <c r="AC318" s="54">
        <f>+G318-P318</f>
        <v>9.490000011282973E-4</v>
      </c>
      <c r="AD318" s="54">
        <f>IF(S318&lt;&gt;0,G318-AA318, -9999)</f>
        <v>-3.6221606465466731E-4</v>
      </c>
      <c r="AE318" s="54">
        <f>+(G318-AA318)^2*S318</f>
        <v>1.3120047749391412E-8</v>
      </c>
      <c r="AF318" s="48">
        <f>IF(S318&lt;&gt;0,G318-P318, -9999)</f>
        <v>9.490000011282973E-4</v>
      </c>
      <c r="AG318" s="3"/>
      <c r="AH318" s="48">
        <f>$AB$6*($AB$11/AI318*AJ318+$AB$12)</f>
        <v>8.1371383246361187E-3</v>
      </c>
      <c r="AI318" s="48">
        <f>1+$AB$7*COS(AL318)</f>
        <v>1.1111203575312432</v>
      </c>
      <c r="AJ318" s="48">
        <f>SIN(AL318+RADIANS($AB$9))</f>
        <v>0.99837674303333535</v>
      </c>
      <c r="AK318" s="48">
        <f>$AB$7*SIN(AL318)</f>
        <v>-0.31677893097525844</v>
      </c>
      <c r="AL318" s="48">
        <f>2*ATAN(AM318)</f>
        <v>-1.2334249884039243</v>
      </c>
      <c r="AM318" s="48">
        <f>SQRT((1+$AB$7)/(1-$AB$7))*TAN(AN318/2)</f>
        <v>-0.70895757377777424</v>
      </c>
      <c r="AN318" s="54">
        <f>$AU318+$AB$7*SIN(AO318)</f>
        <v>11.639118962517658</v>
      </c>
      <c r="AO318" s="54">
        <f>$AU318+$AB$7*SIN(AP318)</f>
        <v>11.639136548971658</v>
      </c>
      <c r="AP318" s="54">
        <f>$AU318+$AB$7*SIN(AQ318)</f>
        <v>11.639223848298531</v>
      </c>
      <c r="AQ318" s="54">
        <f>$AU318+$AB$7*SIN(AR318)</f>
        <v>11.639657052724834</v>
      </c>
      <c r="AR318" s="54">
        <f>$AU318+$AB$7*SIN(AS318)</f>
        <v>11.641803052974472</v>
      </c>
      <c r="AS318" s="54">
        <f>$AU318+$AB$7*SIN(AT318)</f>
        <v>11.65234526233839</v>
      </c>
      <c r="AT318" s="54">
        <f>$AU318+$AB$7*SIN(AU318)</f>
        <v>11.702188470652183</v>
      </c>
      <c r="AU318" s="54">
        <f>RADIANS($AB$9)+$AB$18*(F318-AB$15)</f>
        <v>11.9076691884268</v>
      </c>
    </row>
    <row r="319" spans="1:48" ht="12.95" customHeight="1" x14ac:dyDescent="0.2">
      <c r="A319" s="98" t="s">
        <v>1915</v>
      </c>
      <c r="B319" s="99" t="s">
        <v>1142</v>
      </c>
      <c r="C319" s="98">
        <v>41898.445</v>
      </c>
      <c r="D319" s="98" t="s">
        <v>1190</v>
      </c>
      <c r="E319" s="4">
        <f>+(C319-C$7)/C$8</f>
        <v>-596.99564070947633</v>
      </c>
      <c r="F319" s="48">
        <f>ROUND(2*E319,0)/2</f>
        <v>-597</v>
      </c>
      <c r="G319" s="48">
        <f>+C319-(C$7+F319*C$8)</f>
        <v>5.9586000061244704E-3</v>
      </c>
      <c r="I319" s="48">
        <f>G319</f>
        <v>5.9586000061244704E-3</v>
      </c>
      <c r="Q319" s="100">
        <f>+C319-15018.5</f>
        <v>26879.945</v>
      </c>
      <c r="S319" s="53">
        <f>S$14</f>
        <v>0.1</v>
      </c>
      <c r="Z319" s="48">
        <f>F319</f>
        <v>-597</v>
      </c>
      <c r="AA319" s="54">
        <f>AB$3+AB$4*Z319+AB$5*Z319^2+AH319</f>
        <v>1.3376807446751765E-3</v>
      </c>
      <c r="AB319" s="54">
        <f>IF(S319&lt;&gt;0,G319-AH319, -9999)</f>
        <v>-2.1672990790144141E-3</v>
      </c>
      <c r="AC319" s="54">
        <f>+G319-P319</f>
        <v>5.9586000061244704E-3</v>
      </c>
      <c r="AD319" s="54">
        <f>IF(S319&lt;&gt;0,G319-AA319, -9999)</f>
        <v>4.6209192614492939E-3</v>
      </c>
      <c r="AE319" s="54">
        <f>+(G319-AA319)^2*S319</f>
        <v>2.135289482083309E-6</v>
      </c>
      <c r="AF319" s="48">
        <f>IF(S319&lt;&gt;0,G319-P319, -9999)</f>
        <v>5.9586000061244704E-3</v>
      </c>
      <c r="AG319" s="3"/>
      <c r="AH319" s="48">
        <f>$AB$6*($AB$11/AI319*AJ319+$AB$12)</f>
        <v>8.1258990851388845E-3</v>
      </c>
      <c r="AI319" s="48">
        <f>1+$AB$7*COS(AL319)</f>
        <v>1.1133208646000963</v>
      </c>
      <c r="AJ319" s="48">
        <f>SIN(AL319+RADIANS($AB$9))</f>
        <v>0.99874871799402931</v>
      </c>
      <c r="AK319" s="48">
        <f>$AB$7*SIN(AL319)</f>
        <v>-0.31599842818277674</v>
      </c>
      <c r="AL319" s="48">
        <f>2*ATAN(AM319)</f>
        <v>-1.226469941208794</v>
      </c>
      <c r="AM319" s="48">
        <f>SQRT((1+$AB$7)/(1-$AB$7))*TAN(AN319/2)</f>
        <v>-0.70374500448671495</v>
      </c>
      <c r="AN319" s="54">
        <f>$AU319+$AB$7*SIN(AO319)</f>
        <v>11.645009367762595</v>
      </c>
      <c r="AO319" s="54">
        <f>$AU319+$AB$7*SIN(AP319)</f>
        <v>11.645027626169666</v>
      </c>
      <c r="AP319" s="54">
        <f>$AU319+$AB$7*SIN(AQ319)</f>
        <v>11.645117556259716</v>
      </c>
      <c r="AQ319" s="54">
        <f>$AU319+$AB$7*SIN(AR319)</f>
        <v>11.645560343289592</v>
      </c>
      <c r="AR319" s="54">
        <f>$AU319+$AB$7*SIN(AS319)</f>
        <v>11.647736736365749</v>
      </c>
      <c r="AS319" s="54">
        <f>$AU319+$AB$7*SIN(AT319)</f>
        <v>11.658345430175844</v>
      </c>
      <c r="AT319" s="54">
        <f>$AU319+$AB$7*SIN(AU319)</f>
        <v>11.708137258227833</v>
      </c>
      <c r="AU319" s="54">
        <f>RADIANS($AB$9)+$AB$18*(F319-AB$15)</f>
        <v>11.912368251801874</v>
      </c>
    </row>
    <row r="320" spans="1:48" ht="12.95" customHeight="1" x14ac:dyDescent="0.2">
      <c r="A320" s="4" t="s">
        <v>986</v>
      </c>
      <c r="B320" s="4"/>
      <c r="C320" s="5">
        <v>41902.538</v>
      </c>
      <c r="D320" s="5"/>
      <c r="E320" s="48">
        <f>+(C320-C$7)/C$8</f>
        <v>-594.00121649855009</v>
      </c>
      <c r="F320" s="48">
        <f>ROUND(2*E320,0)/2</f>
        <v>-594</v>
      </c>
      <c r="G320" s="48">
        <f>+C320-(C$7+F320*C$8)</f>
        <v>-1.6627999939373694E-3</v>
      </c>
      <c r="I320" s="48">
        <f>G320</f>
        <v>-1.6627999939373694E-3</v>
      </c>
      <c r="Q320" s="100">
        <f>+C320-15018.5</f>
        <v>26884.038</v>
      </c>
      <c r="S320" s="53">
        <f>S$14</f>
        <v>0.1</v>
      </c>
      <c r="Z320" s="48">
        <f>F320</f>
        <v>-594</v>
      </c>
      <c r="AA320" s="54">
        <f>AB$3+AB$4*Z320+AB$5*Z320^2+AH320</f>
        <v>1.3475466773510397E-3</v>
      </c>
      <c r="AB320" s="54">
        <f>IF(S320&lt;&gt;0,G320-AH320, -9999)</f>
        <v>-9.7844057900634204E-3</v>
      </c>
      <c r="AC320" s="54">
        <f>+G320-P320</f>
        <v>-1.6627999939373694E-3</v>
      </c>
      <c r="AD320" s="54">
        <f>IF(S320&lt;&gt;0,G320-AA320, -9999)</f>
        <v>-3.0103466712884091E-3</v>
      </c>
      <c r="AE320" s="54">
        <f>+(G320-AA320)^2*S320</f>
        <v>9.0621870813372056E-7</v>
      </c>
      <c r="AF320" s="48">
        <f>IF(S320&lt;&gt;0,G320-P320, -9999)</f>
        <v>-1.6627999939373694E-3</v>
      </c>
      <c r="AG320" s="3"/>
      <c r="AH320" s="48">
        <f>$AB$6*($AB$11/AI320*AJ320+$AB$12)</f>
        <v>8.121605796126051E-3</v>
      </c>
      <c r="AI320" s="48">
        <f>1+$AB$7*COS(AL320)</f>
        <v>1.1141468901043783</v>
      </c>
      <c r="AJ320" s="48">
        <f>SIN(AL320+RADIANS($AB$9))</f>
        <v>0.99887609082829909</v>
      </c>
      <c r="AK320" s="48">
        <f>$AB$7*SIN(AL320)</f>
        <v>-0.31570098581917333</v>
      </c>
      <c r="AL320" s="48">
        <f>2*ATAN(AM320)</f>
        <v>-1.2238546940986299</v>
      </c>
      <c r="AM320" s="48">
        <f>SQRT((1+$AB$7)/(1-$AB$7))*TAN(AN320/2)</f>
        <v>-0.70179156767633244</v>
      </c>
      <c r="AN320" s="54">
        <f>$AU320+$AB$7*SIN(AO320)</f>
        <v>11.647221277304281</v>
      </c>
      <c r="AO320" s="54">
        <f>$AU320+$AB$7*SIN(AP320)</f>
        <v>11.647239791811405</v>
      </c>
      <c r="AP320" s="54">
        <f>$AU320+$AB$7*SIN(AQ320)</f>
        <v>11.647330718592478</v>
      </c>
      <c r="AQ320" s="54">
        <f>$AU320+$AB$7*SIN(AR320)</f>
        <v>11.64777711283665</v>
      </c>
      <c r="AR320" s="54">
        <f>$AU320+$AB$7*SIN(AS320)</f>
        <v>11.649964859950321</v>
      </c>
      <c r="AS320" s="54">
        <f>$AU320+$AB$7*SIN(AT320)</f>
        <v>11.660598069321601</v>
      </c>
      <c r="AT320" s="54">
        <f>$AU320+$AB$7*SIN(AU320)</f>
        <v>11.710369217699853</v>
      </c>
      <c r="AU320" s="54">
        <f>RADIANS($AB$9)+$AB$18*(F320-AB$15)</f>
        <v>11.914130400567528</v>
      </c>
    </row>
    <row r="321" spans="1:48" ht="12.95" customHeight="1" x14ac:dyDescent="0.2">
      <c r="A321" s="4" t="s">
        <v>986</v>
      </c>
      <c r="B321" s="4"/>
      <c r="C321" s="5">
        <v>41913.478000000003</v>
      </c>
      <c r="D321" s="5"/>
      <c r="E321" s="48">
        <f>+(C321-C$7)/C$8</f>
        <v>-585.99755149304463</v>
      </c>
      <c r="F321" s="48">
        <f>ROUND(2*E321,0)/2</f>
        <v>-586</v>
      </c>
      <c r="G321" s="48">
        <f>+C321-(C$7+F321*C$8)</f>
        <v>3.346800003782846E-3</v>
      </c>
      <c r="I321" s="48">
        <f>G321</f>
        <v>3.346800003782846E-3</v>
      </c>
      <c r="Q321" s="100">
        <f>+C321-15018.5</f>
        <v>26894.978000000003</v>
      </c>
      <c r="S321" s="53">
        <f>S$14</f>
        <v>0.1</v>
      </c>
      <c r="Z321" s="48">
        <f>F321</f>
        <v>-586</v>
      </c>
      <c r="AA321" s="54">
        <f>AB$3+AB$4*Z321+AB$5*Z321^2+AH321</f>
        <v>1.3736995916893745E-3</v>
      </c>
      <c r="AB321" s="54">
        <f>IF(S321&lt;&gt;0,G321-AH321, -9999)</f>
        <v>-4.763146776064606E-3</v>
      </c>
      <c r="AC321" s="54">
        <f>+G321-P321</f>
        <v>3.346800003782846E-3</v>
      </c>
      <c r="AD321" s="54">
        <f>IF(S321&lt;&gt;0,G321-AA321, -9999)</f>
        <v>1.9731004120934715E-3</v>
      </c>
      <c r="AE321" s="54">
        <f>+(G321-AA321)^2*S321</f>
        <v>3.8931252362034277E-7</v>
      </c>
      <c r="AF321" s="48">
        <f>IF(S321&lt;&gt;0,G321-P321, -9999)</f>
        <v>3.346800003782846E-3</v>
      </c>
      <c r="AG321" s="3"/>
      <c r="AH321" s="48">
        <f>$AB$6*($AB$11/AI321*AJ321+$AB$12)</f>
        <v>8.1099467798474521E-3</v>
      </c>
      <c r="AI321" s="48">
        <f>1+$AB$7*COS(AL321)</f>
        <v>1.116351774603352</v>
      </c>
      <c r="AJ321" s="48">
        <f>SIN(AL321+RADIANS($AB$9))</f>
        <v>0.99918311732319842</v>
      </c>
      <c r="AK321" s="48">
        <f>$AB$7*SIN(AL321)</f>
        <v>-0.31489504523626544</v>
      </c>
      <c r="AL321" s="48">
        <f>2*ATAN(AM321)</f>
        <v>-1.2168617052273747</v>
      </c>
      <c r="AM321" s="48">
        <f>SQRT((1+$AB$7)/(1-$AB$7))*TAN(AN321/2)</f>
        <v>-0.69658576269896</v>
      </c>
      <c r="AN321" s="54">
        <f>$AU321+$AB$7*SIN(AO321)</f>
        <v>11.653127732181179</v>
      </c>
      <c r="AO321" s="54">
        <f>$AU321+$AB$7*SIN(AP321)</f>
        <v>11.653146940588247</v>
      </c>
      <c r="AP321" s="54">
        <f>$AU321+$AB$7*SIN(AQ321)</f>
        <v>11.653240551835456</v>
      </c>
      <c r="AQ321" s="54">
        <f>$AU321+$AB$7*SIN(AR321)</f>
        <v>11.653696599474692</v>
      </c>
      <c r="AR321" s="54">
        <f>$AU321+$AB$7*SIN(AS321)</f>
        <v>11.655914500216875</v>
      </c>
      <c r="AS321" s="54">
        <f>$AU321+$AB$7*SIN(AT321)</f>
        <v>11.666611959509943</v>
      </c>
      <c r="AT321" s="54">
        <f>$AU321+$AB$7*SIN(AU321)</f>
        <v>11.716324198918315</v>
      </c>
      <c r="AU321" s="54">
        <f>RADIANS($AB$9)+$AB$18*(F321-AB$15)</f>
        <v>11.918829463942604</v>
      </c>
    </row>
    <row r="322" spans="1:48" ht="12.95" customHeight="1" x14ac:dyDescent="0.2">
      <c r="A322" s="98" t="s">
        <v>1915</v>
      </c>
      <c r="B322" s="99" t="s">
        <v>1142</v>
      </c>
      <c r="C322" s="98">
        <v>41928.504999999997</v>
      </c>
      <c r="D322" s="98" t="s">
        <v>1190</v>
      </c>
      <c r="E322" s="4">
        <f>+(C322-C$7)/C$8</f>
        <v>-575.00385185523271</v>
      </c>
      <c r="F322" s="48">
        <f>ROUND(2*E322,0)/2</f>
        <v>-575</v>
      </c>
      <c r="G322" s="48">
        <f>+C322-(C$7+F322*C$8)</f>
        <v>-5.2649999997811392E-3</v>
      </c>
      <c r="I322" s="48">
        <f>G322</f>
        <v>-5.2649999997811392E-3</v>
      </c>
      <c r="Q322" s="100">
        <f>+C322-15018.5</f>
        <v>26910.004999999997</v>
      </c>
      <c r="S322" s="53">
        <f>S$14</f>
        <v>0.1</v>
      </c>
      <c r="Z322" s="48">
        <f>F322</f>
        <v>-575</v>
      </c>
      <c r="AA322" s="54">
        <f>AB$3+AB$4*Z322+AB$5*Z322^2+AH322</f>
        <v>1.4092868292406068E-3</v>
      </c>
      <c r="AB322" s="54">
        <f>IF(S322&lt;&gt;0,G322-AH322, -9999)</f>
        <v>-1.3358414348061398E-2</v>
      </c>
      <c r="AC322" s="54">
        <f>+G322-P322</f>
        <v>-5.2649999997811392E-3</v>
      </c>
      <c r="AD322" s="54">
        <f>IF(S322&lt;&gt;0,G322-AA322, -9999)</f>
        <v>-6.674286829021746E-3</v>
      </c>
      <c r="AE322" s="54">
        <f>+(G322-AA322)^2*S322</f>
        <v>4.4546104676053156E-6</v>
      </c>
      <c r="AF322" s="48">
        <f>IF(S322&lt;&gt;0,G322-P322, -9999)</f>
        <v>-5.2649999997811392E-3</v>
      </c>
      <c r="AG322" s="3"/>
      <c r="AH322" s="48">
        <f>$AB$6*($AB$11/AI322*AJ322+$AB$12)</f>
        <v>8.093414348280259E-3</v>
      </c>
      <c r="AI322" s="48">
        <f>1+$AB$7*COS(AL322)</f>
        <v>1.119388378000816</v>
      </c>
      <c r="AJ322" s="48">
        <f>SIN(AL322+RADIANS($AB$9))</f>
        <v>0.99952688700480741</v>
      </c>
      <c r="AK322" s="48">
        <f>$AB$7*SIN(AL322)</f>
        <v>-0.31375633884597959</v>
      </c>
      <c r="AL322" s="48">
        <f>2*ATAN(AM322)</f>
        <v>-1.2072010893192111</v>
      </c>
      <c r="AM322" s="48">
        <f>SQRT((1+$AB$7)/(1-$AB$7))*TAN(AN322/2)</f>
        <v>-0.6894356386684849</v>
      </c>
      <c r="AN322" s="54">
        <f>$AU322+$AB$7*SIN(AO322)</f>
        <v>11.661268201846388</v>
      </c>
      <c r="AO322" s="54">
        <f>$AU322+$AB$7*SIN(AP322)</f>
        <v>11.661288390345302</v>
      </c>
      <c r="AP322" s="54">
        <f>$AU322+$AB$7*SIN(AQ322)</f>
        <v>11.661385754625693</v>
      </c>
      <c r="AQ322" s="54">
        <f>$AU322+$AB$7*SIN(AR322)</f>
        <v>11.661855149816816</v>
      </c>
      <c r="AR322" s="54">
        <f>$AU322+$AB$7*SIN(AS322)</f>
        <v>11.664114194503771</v>
      </c>
      <c r="AS322" s="54">
        <f>$AU322+$AB$7*SIN(AT322)</f>
        <v>11.67489728424065</v>
      </c>
      <c r="AT322" s="54">
        <f>$AU322+$AB$7*SIN(AU322)</f>
        <v>11.724519593619808</v>
      </c>
      <c r="AU322" s="54">
        <f>RADIANS($AB$9)+$AB$18*(F322-AB$15)</f>
        <v>11.925290676083334</v>
      </c>
      <c r="AV322" s="54"/>
    </row>
    <row r="323" spans="1:48" ht="12.95" customHeight="1" x14ac:dyDescent="0.2">
      <c r="A323" s="4" t="s">
        <v>987</v>
      </c>
      <c r="B323" s="4"/>
      <c r="C323" s="5">
        <v>41961.32</v>
      </c>
      <c r="D323" s="5"/>
      <c r="E323" s="48">
        <f>+(C323-C$7)/C$8</f>
        <v>-550.99651482089769</v>
      </c>
      <c r="F323" s="48">
        <f>ROUND(2*E323,0)/2</f>
        <v>-551</v>
      </c>
      <c r="G323" s="48">
        <f>+C323-(C$7+F323*C$8)</f>
        <v>4.7638000032748096E-3</v>
      </c>
      <c r="I323" s="48">
        <f>G323</f>
        <v>4.7638000032748096E-3</v>
      </c>
      <c r="Q323" s="100">
        <f>+C323-15018.5</f>
        <v>26942.82</v>
      </c>
      <c r="S323" s="53">
        <f>S$14</f>
        <v>0.1</v>
      </c>
      <c r="Z323" s="48">
        <f>F323</f>
        <v>-551</v>
      </c>
      <c r="AA323" s="54">
        <f>AB$3+AB$4*Z323+AB$5*Z323^2+AH323</f>
        <v>1.4854173410898753E-3</v>
      </c>
      <c r="AB323" s="54">
        <f>IF(S323&lt;&gt;0,G323-AH323, -9999)</f>
        <v>-3.2915137022378731E-3</v>
      </c>
      <c r="AC323" s="54">
        <f>+G323-P323</f>
        <v>4.7638000032748096E-3</v>
      </c>
      <c r="AD323" s="54">
        <f>IF(S323&lt;&gt;0,G323-AA323, -9999)</f>
        <v>3.2783826621849343E-3</v>
      </c>
      <c r="AE323" s="54">
        <f>+(G323-AA323)^2*S323</f>
        <v>1.0747792879714778E-6</v>
      </c>
      <c r="AF323" s="48">
        <f>IF(S323&lt;&gt;0,G323-P323, -9999)</f>
        <v>4.7638000032748096E-3</v>
      </c>
      <c r="AG323" s="3"/>
      <c r="AH323" s="48">
        <f>$AB$6*($AB$11/AI323*AJ323+$AB$12)</f>
        <v>8.0553137055126827E-3</v>
      </c>
      <c r="AI323" s="48">
        <f>1+$AB$7*COS(AL323)</f>
        <v>1.1260315621360366</v>
      </c>
      <c r="AJ323" s="48">
        <f>SIN(AL323+RADIANS($AB$9))</f>
        <v>0.99995486265987577</v>
      </c>
      <c r="AK323" s="48">
        <f>$AB$7*SIN(AL323)</f>
        <v>-0.31114734502040864</v>
      </c>
      <c r="AL323" s="48">
        <f>2*ATAN(AM323)</f>
        <v>-1.1859404244537193</v>
      </c>
      <c r="AM323" s="48">
        <f>SQRT((1+$AB$7)/(1-$AB$7))*TAN(AN323/2)</f>
        <v>-0.67386600296907595</v>
      </c>
      <c r="AN323" s="54">
        <f>$AU323+$AB$7*SIN(AO323)</f>
        <v>11.679106146337404</v>
      </c>
      <c r="AO323" s="54">
        <f>$AU323+$AB$7*SIN(AP323)</f>
        <v>11.679128576769529</v>
      </c>
      <c r="AP323" s="54">
        <f>$AU323+$AB$7*SIN(AQ323)</f>
        <v>11.679234366703138</v>
      </c>
      <c r="AQ323" s="54">
        <f>$AU323+$AB$7*SIN(AR323)</f>
        <v>11.679733124798517</v>
      </c>
      <c r="AR323" s="54">
        <f>$AU323+$AB$7*SIN(AS323)</f>
        <v>11.682080478804359</v>
      </c>
      <c r="AS323" s="54">
        <f>$AU323+$AB$7*SIN(AT323)</f>
        <v>11.693039173913101</v>
      </c>
      <c r="AT323" s="54">
        <f>$AU323+$AB$7*SIN(AU323)</f>
        <v>11.742429448496567</v>
      </c>
      <c r="AU323" s="54">
        <f>RADIANS($AB$9)+$AB$18*(F323-AB$15)</f>
        <v>11.939387866208563</v>
      </c>
      <c r="AV323" s="54"/>
    </row>
    <row r="324" spans="1:48" ht="12.95" customHeight="1" x14ac:dyDescent="0.2">
      <c r="A324" s="4" t="s">
        <v>987</v>
      </c>
      <c r="B324" s="4"/>
      <c r="C324" s="5">
        <v>41987.29</v>
      </c>
      <c r="D324" s="5"/>
      <c r="E324" s="48">
        <f>+(C324-C$7)/C$8</f>
        <v>-531.99695538827029</v>
      </c>
      <c r="F324" s="48">
        <f>ROUND(2*E324,0)/2</f>
        <v>-532</v>
      </c>
      <c r="G324" s="48">
        <f>+C324-(C$7+F324*C$8)</f>
        <v>4.1616000016801991E-3</v>
      </c>
      <c r="I324" s="48">
        <f>G324</f>
        <v>4.1616000016801991E-3</v>
      </c>
      <c r="Q324" s="100">
        <f>+C324-15018.5</f>
        <v>26968.79</v>
      </c>
      <c r="S324" s="53">
        <f>S$14</f>
        <v>0.1</v>
      </c>
      <c r="Z324" s="48">
        <f>F324</f>
        <v>-532</v>
      </c>
      <c r="AA324" s="54">
        <f>AB$3+AB$4*Z324+AB$5*Z324^2+AH324</f>
        <v>1.5441962224389278E-3</v>
      </c>
      <c r="AB324" s="54">
        <f>IF(S324&lt;&gt;0,G324-AH324, -9999)</f>
        <v>-3.8615581901068913E-3</v>
      </c>
      <c r="AC324" s="54">
        <f>+G324-P324</f>
        <v>4.1616000016801991E-3</v>
      </c>
      <c r="AD324" s="54">
        <f>IF(S324&lt;&gt;0,G324-AA324, -9999)</f>
        <v>2.6174037792412713E-3</v>
      </c>
      <c r="AE324" s="54">
        <f>+(G324-AA324)^2*S324</f>
        <v>6.8508025435864896E-7</v>
      </c>
      <c r="AF324" s="48">
        <f>IF(S324&lt;&gt;0,G324-P324, -9999)</f>
        <v>4.1616000016801991E-3</v>
      </c>
      <c r="AG324" s="3"/>
      <c r="AH324" s="48">
        <f>$AB$6*($AB$11/AI324*AJ324+$AB$12)</f>
        <v>8.0231581917870904E-3</v>
      </c>
      <c r="AI324" s="48">
        <f>1+$AB$7*COS(AL324)</f>
        <v>1.131305864071575</v>
      </c>
      <c r="AJ324" s="48">
        <f>SIN(AL324+RADIANS($AB$9))</f>
        <v>0.999971805890842</v>
      </c>
      <c r="AK324" s="48">
        <f>$AB$7*SIN(AL324)</f>
        <v>-0.30895856522860138</v>
      </c>
      <c r="AL324" s="48">
        <f>2*ATAN(AM324)</f>
        <v>-1.1689298632992156</v>
      </c>
      <c r="AM324" s="48">
        <f>SQRT((1+$AB$7)/(1-$AB$7))*TAN(AN324/2)</f>
        <v>-0.66156869817339059</v>
      </c>
      <c r="AN324" s="54">
        <f>$AU324+$AB$7*SIN(AO324)</f>
        <v>11.693302859812851</v>
      </c>
      <c r="AO324" s="54">
        <f>$AU324+$AB$7*SIN(AP324)</f>
        <v>11.693327164174178</v>
      </c>
      <c r="AP324" s="54">
        <f>$AU324+$AB$7*SIN(AQ324)</f>
        <v>11.693439839345292</v>
      </c>
      <c r="AQ324" s="54">
        <f>$AU324+$AB$7*SIN(AR324)</f>
        <v>11.693962004517722</v>
      </c>
      <c r="AR324" s="54">
        <f>$AU324+$AB$7*SIN(AS324)</f>
        <v>11.696377624119386</v>
      </c>
      <c r="AS324" s="54">
        <f>$AU324+$AB$7*SIN(AT324)</f>
        <v>11.707464042922396</v>
      </c>
      <c r="AT324" s="54">
        <f>$AU324+$AB$7*SIN(AU324)</f>
        <v>11.756635880078624</v>
      </c>
      <c r="AU324" s="54">
        <f>RADIANS($AB$9)+$AB$18*(F324-AB$15)</f>
        <v>11.950548141724367</v>
      </c>
      <c r="AV324" s="54"/>
    </row>
    <row r="325" spans="1:48" ht="12.95" customHeight="1" x14ac:dyDescent="0.2">
      <c r="A325" s="102" t="s">
        <v>1134</v>
      </c>
      <c r="B325" s="102" t="s">
        <v>1122</v>
      </c>
      <c r="C325" s="103">
        <v>41988.653420000002</v>
      </c>
      <c r="D325" s="104">
        <v>5.4000000000000001E-4</v>
      </c>
      <c r="E325" s="4">
        <f>+(C325-C$7)/C$8</f>
        <v>-530.99948217603855</v>
      </c>
      <c r="F325" s="48">
        <f>ROUND(2*E325,0)/2</f>
        <v>-531</v>
      </c>
      <c r="G325" s="48">
        <f>+C325-(C$7+F325*C$8)</f>
        <v>7.0780000532977283E-4</v>
      </c>
      <c r="K325" s="48">
        <f>G325</f>
        <v>7.0780000532977283E-4</v>
      </c>
      <c r="O325" s="48">
        <f ca="1">+C$11+C$12*F325</f>
        <v>-4.494345020867041E-2</v>
      </c>
      <c r="Q325" s="100">
        <f>+C325-15018.5</f>
        <v>26970.153420000002</v>
      </c>
      <c r="S325" s="53">
        <f>S$16</f>
        <v>1</v>
      </c>
      <c r="Z325" s="48">
        <f>F325</f>
        <v>-531</v>
      </c>
      <c r="AA325" s="54">
        <f>AB$3+AB$4*Z325+AB$5*Z325^2+AH325</f>
        <v>1.5472529884474062E-3</v>
      </c>
      <c r="AB325" s="54">
        <f>IF(S325&lt;&gt;0,G325-AH325, -9999)</f>
        <v>-7.3136166575556334E-3</v>
      </c>
      <c r="AC325" s="54">
        <f>+G325-P325</f>
        <v>7.0780000532977283E-4</v>
      </c>
      <c r="AD325" s="54">
        <f>IF(S325&lt;&gt;0,G325-AA325, -9999)</f>
        <v>-8.3945298311763339E-4</v>
      </c>
      <c r="AE325" s="54">
        <f>+(G325-AA325)^2*S325</f>
        <v>7.0468131086509367E-7</v>
      </c>
      <c r="AF325" s="48">
        <f>IF(S325&lt;&gt;0,G325-P325, -9999)</f>
        <v>7.0780000532977283E-4</v>
      </c>
      <c r="AG325" s="3"/>
      <c r="AH325" s="48">
        <f>$AB$6*($AB$11/AI325*AJ325+$AB$12)</f>
        <v>8.0214166628854063E-3</v>
      </c>
      <c r="AI325" s="48">
        <f>1+$AB$7*COS(AL325)</f>
        <v>1.1315837820237495</v>
      </c>
      <c r="AJ325" s="48">
        <f>SIN(AL325+RADIANS($AB$9))</f>
        <v>0.99996464515524341</v>
      </c>
      <c r="AK325" s="48">
        <f>$AB$7*SIN(AL325)</f>
        <v>-0.30884030384006755</v>
      </c>
      <c r="AL325" s="48">
        <f>2*ATAN(AM325)</f>
        <v>-1.1680301596987659</v>
      </c>
      <c r="AM325" s="48">
        <f>SQRT((1+$AB$7)/(1-$AB$7))*TAN(AN325/2)</f>
        <v>-0.66092215069615001</v>
      </c>
      <c r="AN325" s="54">
        <f>$AU325+$AB$7*SIN(AO325)</f>
        <v>11.694051894869666</v>
      </c>
      <c r="AO325" s="54">
        <f>$AU325+$AB$7*SIN(AP325)</f>
        <v>11.694076300240081</v>
      </c>
      <c r="AP325" s="54">
        <f>$AU325+$AB$7*SIN(AQ325)</f>
        <v>11.694189342708137</v>
      </c>
      <c r="AQ325" s="54">
        <f>$AU325+$AB$7*SIN(AR325)</f>
        <v>11.694712742272099</v>
      </c>
      <c r="AR325" s="54">
        <f>$AU325+$AB$7*SIN(AS325)</f>
        <v>11.697131909961209</v>
      </c>
      <c r="AS325" s="54">
        <f>$AU325+$AB$7*SIN(AT325)</f>
        <v>11.70822476713381</v>
      </c>
      <c r="AT325" s="54">
        <f>$AU325+$AB$7*SIN(AU325)</f>
        <v>11.75738425936305</v>
      </c>
      <c r="AU325" s="54">
        <f>RADIANS($AB$9)+$AB$18*(F325-AB$15)</f>
        <v>11.951135524646253</v>
      </c>
    </row>
    <row r="326" spans="1:48" ht="12.95" customHeight="1" x14ac:dyDescent="0.2">
      <c r="A326" s="98" t="s">
        <v>1982</v>
      </c>
      <c r="B326" s="99" t="s">
        <v>1142</v>
      </c>
      <c r="C326" s="98">
        <v>42003.690999999999</v>
      </c>
      <c r="D326" s="98" t="s">
        <v>1190</v>
      </c>
      <c r="E326" s="4">
        <f>+(C326-C$7)/C$8</f>
        <v>-519.9980422479365</v>
      </c>
      <c r="F326" s="48">
        <f>ROUND(2*E326,0)/2</f>
        <v>-520</v>
      </c>
      <c r="G326" s="48">
        <f>+C326-(C$7+F326*C$8)</f>
        <v>2.6760000037029386E-3</v>
      </c>
      <c r="I326" s="48">
        <f>G326</f>
        <v>2.6760000037029386E-3</v>
      </c>
      <c r="Q326" s="100">
        <f>+C326-15018.5</f>
        <v>26985.190999999999</v>
      </c>
      <c r="S326" s="53">
        <f>S$14</f>
        <v>0.1</v>
      </c>
      <c r="Z326" s="48">
        <f>F326</f>
        <v>-520</v>
      </c>
      <c r="AA326" s="54">
        <f>AB$3+AB$4*Z326+AB$5*Z326^2+AH326</f>
        <v>1.5806325099785258E-3</v>
      </c>
      <c r="AB326" s="54">
        <f>IF(S326&lt;&gt;0,G326-AH326, -9999)</f>
        <v>-5.325933927531187E-3</v>
      </c>
      <c r="AC326" s="54">
        <f>+G326-P326</f>
        <v>2.6760000037029386E-3</v>
      </c>
      <c r="AD326" s="54">
        <f>IF(S326&lt;&gt;0,G326-AA326, -9999)</f>
        <v>1.0953674937244128E-3</v>
      </c>
      <c r="AE326" s="54">
        <f>+(G326-AA326)^2*S326</f>
        <v>1.1998299463081013E-7</v>
      </c>
      <c r="AF326" s="48">
        <f>IF(S326&lt;&gt;0,G326-P326, -9999)</f>
        <v>2.6760000037029386E-3</v>
      </c>
      <c r="AG326" s="3"/>
      <c r="AH326" s="48">
        <f>$AB$6*($AB$11/AI326*AJ326+$AB$12)</f>
        <v>8.0019339312341255E-3</v>
      </c>
      <c r="AI326" s="48">
        <f>1+$AB$7*COS(AL326)</f>
        <v>1.1346427858522259</v>
      </c>
      <c r="AJ326" s="48">
        <f>SIN(AL326+RADIANS($AB$9))</f>
        <v>0.99983192062607473</v>
      </c>
      <c r="AK326" s="48">
        <f>$AB$7*SIN(AL326)</f>
        <v>-0.30751901597405412</v>
      </c>
      <c r="AL326" s="48">
        <f>2*ATAN(AM326)</f>
        <v>-1.1581042005561446</v>
      </c>
      <c r="AM326" s="48">
        <f>SQRT((1+$AB$7)/(1-$AB$7))*TAN(AN326/2)</f>
        <v>-0.65381450760143389</v>
      </c>
      <c r="AN326" s="54">
        <f>$AU326+$AB$7*SIN(AO326)</f>
        <v>11.702303435905963</v>
      </c>
      <c r="AO326" s="54">
        <f>$AU326+$AB$7*SIN(AP326)</f>
        <v>11.702328967835657</v>
      </c>
      <c r="AP326" s="54">
        <f>$AU326+$AB$7*SIN(AQ326)</f>
        <v>11.702446081267706</v>
      </c>
      <c r="AQ326" s="54">
        <f>$AU326+$AB$7*SIN(AR326)</f>
        <v>11.702983067954671</v>
      </c>
      <c r="AR326" s="54">
        <f>$AU326+$AB$7*SIN(AS326)</f>
        <v>11.705440947442309</v>
      </c>
      <c r="AS326" s="54">
        <f>$AU326+$AB$7*SIN(AT326)</f>
        <v>11.716602719413304</v>
      </c>
      <c r="AT326" s="54">
        <f>$AU326+$AB$7*SIN(AU326)</f>
        <v>11.765620831210237</v>
      </c>
      <c r="AU326" s="54">
        <f>RADIANS($AB$9)+$AB$18*(F326-AB$15)</f>
        <v>11.957596736786982</v>
      </c>
    </row>
    <row r="327" spans="1:48" ht="12.95" customHeight="1" x14ac:dyDescent="0.2">
      <c r="A327" s="102" t="s">
        <v>1134</v>
      </c>
      <c r="B327" s="102" t="s">
        <v>1122</v>
      </c>
      <c r="C327" s="103">
        <v>42003.691400000003</v>
      </c>
      <c r="D327" s="104">
        <v>1.2999999999999999E-3</v>
      </c>
      <c r="E327" s="105">
        <f>+(C327-C$7)/C$8</f>
        <v>-519.99774960935895</v>
      </c>
      <c r="F327" s="48">
        <f>ROUND(2*E327,0)/2</f>
        <v>-520</v>
      </c>
      <c r="G327" s="48">
        <f>+C327-(C$7+F327*C$8)</f>
        <v>3.0760000081500039E-3</v>
      </c>
      <c r="K327" s="48">
        <f>G327</f>
        <v>3.0760000081500039E-3</v>
      </c>
      <c r="O327" s="48">
        <f ca="1">+C$11+C$12*F327</f>
        <v>-4.4778899045162308E-2</v>
      </c>
      <c r="Q327" s="100">
        <f>+C327-15018.5</f>
        <v>26985.191400000003</v>
      </c>
      <c r="S327" s="53">
        <f>S$16</f>
        <v>1</v>
      </c>
      <c r="Z327" s="48">
        <f>F327</f>
        <v>-520</v>
      </c>
      <c r="AA327" s="54">
        <f>AB$3+AB$4*Z327+AB$5*Z327^2+AH327</f>
        <v>1.5806325099785258E-3</v>
      </c>
      <c r="AB327" s="54">
        <f>IF(S327&lt;&gt;0,G327-AH327, -9999)</f>
        <v>-4.9259339230841217E-3</v>
      </c>
      <c r="AC327" s="54">
        <f>+G327-P327</f>
        <v>3.0760000081500039E-3</v>
      </c>
      <c r="AD327" s="54">
        <f>IF(S327&lt;&gt;0,G327-AA327, -9999)</f>
        <v>1.4953674981714781E-3</v>
      </c>
      <c r="AE327" s="54">
        <f>+(G327-AA327)^2*S327</f>
        <v>2.2361239545876257E-6</v>
      </c>
      <c r="AF327" s="48">
        <f>IF(S327&lt;&gt;0,G327-P327, -9999)</f>
        <v>3.0760000081500039E-3</v>
      </c>
      <c r="AG327" s="3"/>
      <c r="AH327" s="48">
        <f>$AB$6*($AB$11/AI327*AJ327+$AB$12)</f>
        <v>8.0019339312341255E-3</v>
      </c>
      <c r="AI327" s="48">
        <f>1+$AB$7*COS(AL327)</f>
        <v>1.1346427858522259</v>
      </c>
      <c r="AJ327" s="48">
        <f>SIN(AL327+RADIANS($AB$9))</f>
        <v>0.99983192062607473</v>
      </c>
      <c r="AK327" s="48">
        <f>$AB$7*SIN(AL327)</f>
        <v>-0.30751901597405412</v>
      </c>
      <c r="AL327" s="48">
        <f>2*ATAN(AM327)</f>
        <v>-1.1581042005561446</v>
      </c>
      <c r="AM327" s="48">
        <f>SQRT((1+$AB$7)/(1-$AB$7))*TAN(AN327/2)</f>
        <v>-0.65381450760143389</v>
      </c>
      <c r="AN327" s="54">
        <f>$AU327+$AB$7*SIN(AO327)</f>
        <v>11.702303435905963</v>
      </c>
      <c r="AO327" s="54">
        <f>$AU327+$AB$7*SIN(AP327)</f>
        <v>11.702328967835657</v>
      </c>
      <c r="AP327" s="54">
        <f>$AU327+$AB$7*SIN(AQ327)</f>
        <v>11.702446081267706</v>
      </c>
      <c r="AQ327" s="54">
        <f>$AU327+$AB$7*SIN(AR327)</f>
        <v>11.702983067954671</v>
      </c>
      <c r="AR327" s="54">
        <f>$AU327+$AB$7*SIN(AS327)</f>
        <v>11.705440947442309</v>
      </c>
      <c r="AS327" s="54">
        <f>$AU327+$AB$7*SIN(AT327)</f>
        <v>11.716602719413304</v>
      </c>
      <c r="AT327" s="54">
        <f>$AU327+$AB$7*SIN(AU327)</f>
        <v>11.765620831210237</v>
      </c>
      <c r="AU327" s="54">
        <f>RADIANS($AB$9)+$AB$18*(F327-AB$15)</f>
        <v>11.957596736786982</v>
      </c>
    </row>
    <row r="328" spans="1:48" ht="12.95" customHeight="1" x14ac:dyDescent="0.2">
      <c r="A328" s="4" t="s">
        <v>988</v>
      </c>
      <c r="B328" s="4"/>
      <c r="C328" s="5">
        <v>42036.493000000002</v>
      </c>
      <c r="D328" s="5"/>
      <c r="E328" s="48">
        <f>+(C328-C$7)/C$8</f>
        <v>-496.00021596726356</v>
      </c>
      <c r="F328" s="48">
        <f>ROUND(2*E328,0)/2</f>
        <v>-496</v>
      </c>
      <c r="G328" s="48">
        <f>+C328-(C$7+F328*C$8)</f>
        <v>-2.9519999225158244E-4</v>
      </c>
      <c r="I328" s="48">
        <f>G328</f>
        <v>-2.9519999225158244E-4</v>
      </c>
      <c r="Q328" s="100">
        <f>+C328-15018.5</f>
        <v>27017.993000000002</v>
      </c>
      <c r="S328" s="53">
        <f>S$14</f>
        <v>0.1</v>
      </c>
      <c r="Z328" s="48">
        <f>F328</f>
        <v>-496</v>
      </c>
      <c r="AA328" s="54">
        <f>AB$3+AB$4*Z328+AB$5*Z328^2+AH328</f>
        <v>1.6518902318405021E-3</v>
      </c>
      <c r="AB328" s="54">
        <f>IF(S328&lt;&gt;0,G328-AH328, -9999)</f>
        <v>-8.2525403073185309E-3</v>
      </c>
      <c r="AC328" s="54">
        <f>+G328-P328</f>
        <v>-2.9519999225158244E-4</v>
      </c>
      <c r="AD328" s="54">
        <f>IF(S328&lt;&gt;0,G328-AA328, -9999)</f>
        <v>-1.9470902240920846E-3</v>
      </c>
      <c r="AE328" s="54">
        <f>+(G328-AA328)^2*S328</f>
        <v>3.7911603407549645E-7</v>
      </c>
      <c r="AF328" s="48">
        <f>IF(S328&lt;&gt;0,G328-P328, -9999)</f>
        <v>-2.9519999225158244E-4</v>
      </c>
      <c r="AG328" s="3"/>
      <c r="AH328" s="48">
        <f>$AB$6*($AB$11/AI328*AJ328+$AB$12)</f>
        <v>7.9573403150669485E-3</v>
      </c>
      <c r="AI328" s="48">
        <f>1+$AB$7*COS(AL328)</f>
        <v>1.1413273742929713</v>
      </c>
      <c r="AJ328" s="48">
        <f>SIN(AL328+RADIANS($AB$9))</f>
        <v>0.99919296351326514</v>
      </c>
      <c r="AK328" s="48">
        <f>$AB$7*SIN(AL328)</f>
        <v>-0.30450484108327952</v>
      </c>
      <c r="AL328" s="48">
        <f>2*ATAN(AM328)</f>
        <v>-1.1362608603794315</v>
      </c>
      <c r="AM328" s="48">
        <f>SQRT((1+$AB$7)/(1-$AB$7))*TAN(AN328/2)</f>
        <v>-0.63833404051940223</v>
      </c>
      <c r="AN328" s="54">
        <f>$AU328+$AB$7*SIN(AO328)</f>
        <v>11.72038423842397</v>
      </c>
      <c r="AO328" s="54">
        <f>$AU328+$AB$7*SIN(AP328)</f>
        <v>11.720412324374077</v>
      </c>
      <c r="AP328" s="54">
        <f>$AU328+$AB$7*SIN(AQ328)</f>
        <v>11.720538501287173</v>
      </c>
      <c r="AQ328" s="54">
        <f>$AU328+$AB$7*SIN(AR328)</f>
        <v>11.721105133029706</v>
      </c>
      <c r="AR328" s="54">
        <f>$AU328+$AB$7*SIN(AS328)</f>
        <v>11.723645299067176</v>
      </c>
      <c r="AS328" s="54">
        <f>$AU328+$AB$7*SIN(AT328)</f>
        <v>11.734945054639157</v>
      </c>
      <c r="AT328" s="54">
        <f>$AU328+$AB$7*SIN(AU328)</f>
        <v>11.783619250317711</v>
      </c>
      <c r="AU328" s="54">
        <f>RADIANS($AB$9)+$AB$18*(F328-AB$15)</f>
        <v>11.971693926912209</v>
      </c>
    </row>
    <row r="329" spans="1:48" ht="12.95" customHeight="1" x14ac:dyDescent="0.2">
      <c r="A329" s="98" t="s">
        <v>1989</v>
      </c>
      <c r="B329" s="99" t="s">
        <v>1142</v>
      </c>
      <c r="C329" s="98">
        <v>42327.646000000001</v>
      </c>
      <c r="D329" s="98" t="s">
        <v>1190</v>
      </c>
      <c r="E329" s="4">
        <f>+(C329-C$7)/C$8</f>
        <v>-282.99371895195867</v>
      </c>
      <c r="F329" s="48">
        <f>ROUND(2*E329,0)/2</f>
        <v>-283</v>
      </c>
      <c r="G329" s="48">
        <f>+C329-(C$7+F329*C$8)</f>
        <v>8.5854000062681735E-3</v>
      </c>
      <c r="I329" s="48">
        <f>G329</f>
        <v>8.5854000062681735E-3</v>
      </c>
      <c r="Q329" s="100">
        <f>+C329-15018.5</f>
        <v>27309.146000000001</v>
      </c>
      <c r="S329" s="53">
        <f>S$14</f>
        <v>0.1</v>
      </c>
      <c r="Z329" s="48">
        <f>F329</f>
        <v>-283</v>
      </c>
      <c r="AA329" s="54">
        <f>AB$3+AB$4*Z329+AB$5*Z329^2+AH329</f>
        <v>2.1855642840780658E-3</v>
      </c>
      <c r="AB329" s="54">
        <f>IF(S329&lt;&gt;0,G329-AH329, -9999)</f>
        <v>1.1535467483802901E-3</v>
      </c>
      <c r="AC329" s="54">
        <f>+G329-P329</f>
        <v>8.5854000062681735E-3</v>
      </c>
      <c r="AD329" s="54">
        <f>IF(S329&lt;&gt;0,G329-AA329, -9999)</f>
        <v>6.3998357221901076E-3</v>
      </c>
      <c r="AE329" s="54">
        <f>+(G329-AA329)^2*S329</f>
        <v>4.0957897271020577E-6</v>
      </c>
      <c r="AF329" s="48">
        <f>IF(S329&lt;&gt;0,G329-P329, -9999)</f>
        <v>8.5854000062681735E-3</v>
      </c>
      <c r="AG329" s="3"/>
      <c r="AH329" s="48">
        <f>$AB$6*($AB$11/AI329*AJ329+$AB$12)</f>
        <v>7.4318532578878833E-3</v>
      </c>
      <c r="AI329" s="48">
        <f>1+$AB$7*COS(AL329)</f>
        <v>1.2004397852723825</v>
      </c>
      <c r="AJ329" s="48">
        <f>SIN(AL329+RADIANS($AB$9))</f>
        <v>0.97001789307300856</v>
      </c>
      <c r="AK329" s="48">
        <f>$AB$7*SIN(AL329)</f>
        <v>-0.26929633760536009</v>
      </c>
      <c r="AL329" s="48">
        <f>2*ATAN(AM329)</f>
        <v>-0.93094718540608257</v>
      </c>
      <c r="AM329" s="48">
        <f>SQRT((1+$AB$7)/(1-$AB$7))*TAN(AN329/2)</f>
        <v>-0.50228456795880561</v>
      </c>
      <c r="AN329" s="54">
        <f>$AU329+$AB$7*SIN(AO329)</f>
        <v>11.885507810302993</v>
      </c>
      <c r="AO329" s="54">
        <f>$AU329+$AB$7*SIN(AP329)</f>
        <v>11.885562556526105</v>
      </c>
      <c r="AP329" s="54">
        <f>$AU329+$AB$7*SIN(AQ329)</f>
        <v>11.885772404514363</v>
      </c>
      <c r="AQ329" s="54">
        <f>$AU329+$AB$7*SIN(AR329)</f>
        <v>11.886576443796566</v>
      </c>
      <c r="AR329" s="54">
        <f>$AU329+$AB$7*SIN(AS329)</f>
        <v>11.889652325666871</v>
      </c>
      <c r="AS329" s="54">
        <f>$AU329+$AB$7*SIN(AT329)</f>
        <v>11.901349981345939</v>
      </c>
      <c r="AT329" s="54">
        <f>$AU329+$AB$7*SIN(AU329)</f>
        <v>11.944901595963893</v>
      </c>
      <c r="AU329" s="54">
        <f>RADIANS($AB$9)+$AB$18*(F329-AB$15)</f>
        <v>12.096806489273609</v>
      </c>
    </row>
    <row r="330" spans="1:48" ht="12.95" customHeight="1" x14ac:dyDescent="0.2">
      <c r="A330" s="4" t="s">
        <v>989</v>
      </c>
      <c r="B330" s="4"/>
      <c r="C330" s="5">
        <v>42367.283000000003</v>
      </c>
      <c r="D330" s="5"/>
      <c r="E330" s="48">
        <f>+(C330-C$7)/C$8</f>
        <v>-253.99543103393546</v>
      </c>
      <c r="F330" s="48">
        <f>ROUND(2*E330,0)/2</f>
        <v>-254</v>
      </c>
      <c r="G330" s="48">
        <f>+C330-(C$7+F330*C$8)</f>
        <v>6.245200005650986E-3</v>
      </c>
      <c r="I330" s="48">
        <f>G330</f>
        <v>6.245200005650986E-3</v>
      </c>
      <c r="Q330" s="100">
        <f>+C330-15018.5</f>
        <v>27348.783000000003</v>
      </c>
      <c r="S330" s="53">
        <f>S$14</f>
        <v>0.1</v>
      </c>
      <c r="Z330" s="48">
        <f>F330</f>
        <v>-254</v>
      </c>
      <c r="AA330" s="54">
        <f>AB$3+AB$4*Z330+AB$5*Z330^2+AH330</f>
        <v>2.2439553970832055E-3</v>
      </c>
      <c r="AB330" s="54">
        <f>IF(S330&lt;&gt;0,G330-AH330, -9999)</f>
        <v>-1.0965323439945385E-3</v>
      </c>
      <c r="AC330" s="54">
        <f>+G330-P330</f>
        <v>6.245200005650986E-3</v>
      </c>
      <c r="AD330" s="54">
        <f>IF(S330&lt;&gt;0,G330-AA330, -9999)</f>
        <v>4.0012446085677805E-3</v>
      </c>
      <c r="AE330" s="54">
        <f>+(G330-AA330)^2*S330</f>
        <v>1.6009958417592732E-6</v>
      </c>
      <c r="AF330" s="48">
        <f>IF(S330&lt;&gt;0,G330-P330, -9999)</f>
        <v>6.245200005650986E-3</v>
      </c>
      <c r="AG330" s="3"/>
      <c r="AH330" s="48">
        <f>$AB$6*($AB$11/AI330*AJ330+$AB$12)</f>
        <v>7.3417323496455245E-3</v>
      </c>
      <c r="AI330" s="48">
        <f>1+$AB$7*COS(AL330)</f>
        <v>1.2083127054347704</v>
      </c>
      <c r="AJ330" s="48">
        <f>SIN(AL330+RADIANS($AB$9))</f>
        <v>0.96240981759387867</v>
      </c>
      <c r="AK330" s="48">
        <f>$AB$7*SIN(AL330)</f>
        <v>-0.2632535692486343</v>
      </c>
      <c r="AL330" s="48">
        <f>2*ATAN(AM330)</f>
        <v>-0.90138245694141772</v>
      </c>
      <c r="AM330" s="48">
        <f>SQRT((1+$AB$7)/(1-$AB$7))*TAN(AN330/2)</f>
        <v>-0.4839078717458643</v>
      </c>
      <c r="AN330" s="54">
        <f>$AU330+$AB$7*SIN(AO330)</f>
        <v>11.908630798542116</v>
      </c>
      <c r="AO330" s="54">
        <f>$AU330+$AB$7*SIN(AP330)</f>
        <v>11.908689324324806</v>
      </c>
      <c r="AP330" s="54">
        <f>$AU330+$AB$7*SIN(AQ330)</f>
        <v>11.908909592799359</v>
      </c>
      <c r="AQ330" s="54">
        <f>$AU330+$AB$7*SIN(AR330)</f>
        <v>11.909738262906949</v>
      </c>
      <c r="AR330" s="54">
        <f>$AU330+$AB$7*SIN(AS330)</f>
        <v>11.912851070634478</v>
      </c>
      <c r="AS330" s="54">
        <f>$AU330+$AB$7*SIN(AT330)</f>
        <v>11.924478531102936</v>
      </c>
      <c r="AT330" s="54">
        <f>$AU330+$AB$7*SIN(AU330)</f>
        <v>11.967056967199271</v>
      </c>
      <c r="AU330" s="54">
        <f>RADIANS($AB$9)+$AB$18*(F330-AB$15)</f>
        <v>12.113840594008259</v>
      </c>
    </row>
    <row r="331" spans="1:48" ht="12.95" customHeight="1" x14ac:dyDescent="0.2">
      <c r="A331" s="4" t="s">
        <v>990</v>
      </c>
      <c r="B331" s="4"/>
      <c r="C331" s="5">
        <v>42453.387000000002</v>
      </c>
      <c r="D331" s="5"/>
      <c r="E331" s="48">
        <f>+(C331-C$7)/C$8</f>
        <v>-191.0020515427203</v>
      </c>
      <c r="F331" s="48">
        <f>ROUND(2*E331,0)/2</f>
        <v>-191</v>
      </c>
      <c r="G331" s="48">
        <f>+C331-(C$7+F331*C$8)</f>
        <v>-2.8041999903507531E-3</v>
      </c>
      <c r="I331" s="48">
        <f>G331</f>
        <v>-2.8041999903507531E-3</v>
      </c>
      <c r="Q331" s="100">
        <f>+C331-15018.5</f>
        <v>27434.887000000002</v>
      </c>
      <c r="S331" s="53">
        <f>S$14</f>
        <v>0.1</v>
      </c>
      <c r="Z331" s="48">
        <f>F331</f>
        <v>-191</v>
      </c>
      <c r="AA331" s="54">
        <f>AB$3+AB$4*Z331+AB$5*Z331^2+AH331</f>
        <v>2.3586610504832926E-3</v>
      </c>
      <c r="AB331" s="54">
        <f>IF(S331&lt;&gt;0,G331-AH331, -9999)</f>
        <v>-9.9344513909595984E-3</v>
      </c>
      <c r="AC331" s="54">
        <f>+G331-P331</f>
        <v>-2.8041999903507531E-3</v>
      </c>
      <c r="AD331" s="54">
        <f>IF(S331&lt;&gt;0,G331-AA331, -9999)</f>
        <v>-5.1628610408340457E-3</v>
      </c>
      <c r="AE331" s="54">
        <f>+(G331-AA331)^2*S331</f>
        <v>2.665513412696201E-6</v>
      </c>
      <c r="AF331" s="48">
        <f>IF(S331&lt;&gt;0,G331-P331, -9999)</f>
        <v>-2.8041999903507531E-3</v>
      </c>
      <c r="AG331" s="3"/>
      <c r="AH331" s="48">
        <f>$AB$6*($AB$11/AI331*AJ331+$AB$12)</f>
        <v>7.1302514006088462E-3</v>
      </c>
      <c r="AI331" s="48">
        <f>1+$AB$7*COS(AL331)</f>
        <v>1.2251101082153735</v>
      </c>
      <c r="AJ331" s="48">
        <f>SIN(AL331+RADIANS($AB$9))</f>
        <v>0.94255102685208902</v>
      </c>
      <c r="AK331" s="48">
        <f>$AB$7*SIN(AL331)</f>
        <v>-0.24904229389194465</v>
      </c>
      <c r="AL331" s="48">
        <f>2*ATAN(AM331)</f>
        <v>-0.83582898159028607</v>
      </c>
      <c r="AM331" s="48">
        <f>SQRT((1+$AB$7)/(1-$AB$7))*TAN(AN331/2)</f>
        <v>-0.4440734540133594</v>
      </c>
      <c r="AN331" s="54">
        <f>$AU331+$AB$7*SIN(AO331)</f>
        <v>11.959379320197705</v>
      </c>
      <c r="AO331" s="54">
        <f>$AU331+$AB$7*SIN(AP331)</f>
        <v>11.959445650607462</v>
      </c>
      <c r="AP331" s="54">
        <f>$AU331+$AB$7*SIN(AQ331)</f>
        <v>11.959686177277101</v>
      </c>
      <c r="AQ331" s="54">
        <f>$AU331+$AB$7*SIN(AR331)</f>
        <v>11.960558036225919</v>
      </c>
      <c r="AR331" s="54">
        <f>$AU331+$AB$7*SIN(AS331)</f>
        <v>11.963713943789463</v>
      </c>
      <c r="AS331" s="54">
        <f>$AU331+$AB$7*SIN(AT331)</f>
        <v>11.97508089961441</v>
      </c>
      <c r="AT331" s="54">
        <f>$AU331+$AB$7*SIN(AU331)</f>
        <v>12.01533234297262</v>
      </c>
      <c r="AU331" s="54">
        <f>RADIANS($AB$9)+$AB$18*(F331-AB$15)</f>
        <v>12.150845718086982</v>
      </c>
    </row>
    <row r="332" spans="1:48" ht="12.95" customHeight="1" x14ac:dyDescent="0.2">
      <c r="A332" s="98" t="s">
        <v>1996</v>
      </c>
      <c r="B332" s="99" t="s">
        <v>1142</v>
      </c>
      <c r="C332" s="98">
        <v>42453.387999999999</v>
      </c>
      <c r="D332" s="98" t="s">
        <v>1190</v>
      </c>
      <c r="E332" s="4">
        <f>+(C332-C$7)/C$8</f>
        <v>-191.0013199462872</v>
      </c>
      <c r="F332" s="48">
        <f>ROUND(2*E332,0)/2</f>
        <v>-191</v>
      </c>
      <c r="G332" s="48">
        <f>+C332-(C$7+F332*C$8)</f>
        <v>-1.8041999937850051E-3</v>
      </c>
      <c r="I332" s="48">
        <f>G332</f>
        <v>-1.8041999937850051E-3</v>
      </c>
      <c r="Q332" s="100">
        <f>+C332-15018.5</f>
        <v>27434.887999999999</v>
      </c>
      <c r="S332" s="53">
        <f>S$14</f>
        <v>0.1</v>
      </c>
      <c r="Z332" s="48">
        <f>F332</f>
        <v>-191</v>
      </c>
      <c r="AA332" s="54">
        <f>AB$3+AB$4*Z332+AB$5*Z332^2+AH332</f>
        <v>2.3586610504832926E-3</v>
      </c>
      <c r="AB332" s="54">
        <f>IF(S332&lt;&gt;0,G332-AH332, -9999)</f>
        <v>-8.9344513943938504E-3</v>
      </c>
      <c r="AC332" s="54">
        <f>+G332-P332</f>
        <v>-1.8041999937850051E-3</v>
      </c>
      <c r="AD332" s="54">
        <f>IF(S332&lt;&gt;0,G332-AA332, -9999)</f>
        <v>-4.1628610442682977E-3</v>
      </c>
      <c r="AE332" s="54">
        <f>+(G332-AA332)^2*S332</f>
        <v>1.7329412073886543E-6</v>
      </c>
      <c r="AF332" s="48">
        <f>IF(S332&lt;&gt;0,G332-P332, -9999)</f>
        <v>-1.8041999937850051E-3</v>
      </c>
      <c r="AG332" s="3"/>
      <c r="AH332" s="48">
        <f>$AB$6*($AB$11/AI332*AJ332+$AB$12)</f>
        <v>7.1302514006088462E-3</v>
      </c>
      <c r="AI332" s="48">
        <f>1+$AB$7*COS(AL332)</f>
        <v>1.2251101082153735</v>
      </c>
      <c r="AJ332" s="48">
        <f>SIN(AL332+RADIANS($AB$9))</f>
        <v>0.94255102685208902</v>
      </c>
      <c r="AK332" s="48">
        <f>$AB$7*SIN(AL332)</f>
        <v>-0.24904229389194465</v>
      </c>
      <c r="AL332" s="48">
        <f>2*ATAN(AM332)</f>
        <v>-0.83582898159028607</v>
      </c>
      <c r="AM332" s="48">
        <f>SQRT((1+$AB$7)/(1-$AB$7))*TAN(AN332/2)</f>
        <v>-0.4440734540133594</v>
      </c>
      <c r="AN332" s="54">
        <f>$AU332+$AB$7*SIN(AO332)</f>
        <v>11.959379320197705</v>
      </c>
      <c r="AO332" s="54">
        <f>$AU332+$AB$7*SIN(AP332)</f>
        <v>11.959445650607462</v>
      </c>
      <c r="AP332" s="54">
        <f>$AU332+$AB$7*SIN(AQ332)</f>
        <v>11.959686177277101</v>
      </c>
      <c r="AQ332" s="54">
        <f>$AU332+$AB$7*SIN(AR332)</f>
        <v>11.960558036225919</v>
      </c>
      <c r="AR332" s="54">
        <f>$AU332+$AB$7*SIN(AS332)</f>
        <v>11.963713943789463</v>
      </c>
      <c r="AS332" s="54">
        <f>$AU332+$AB$7*SIN(AT332)</f>
        <v>11.97508089961441</v>
      </c>
      <c r="AT332" s="54">
        <f>$AU332+$AB$7*SIN(AU332)</f>
        <v>12.01533234297262</v>
      </c>
      <c r="AU332" s="54">
        <f>RADIANS($AB$9)+$AB$18*(F332-AB$15)</f>
        <v>12.150845718086982</v>
      </c>
    </row>
    <row r="333" spans="1:48" ht="12.95" customHeight="1" x14ac:dyDescent="0.2">
      <c r="A333" s="102" t="s">
        <v>1134</v>
      </c>
      <c r="B333" s="102" t="s">
        <v>1122</v>
      </c>
      <c r="C333" s="103">
        <v>42491.657099999997</v>
      </c>
      <c r="D333" s="104">
        <v>1.2999999999999999E-3</v>
      </c>
      <c r="E333" s="4">
        <f>+(C333-C$7)/C$8</f>
        <v>-163.00378279252971</v>
      </c>
      <c r="F333" s="48">
        <f>ROUND(2*E333,0)/2</f>
        <v>-163</v>
      </c>
      <c r="G333" s="48">
        <f>+C333-(C$7+F333*C$8)</f>
        <v>-5.1706000012927689E-3</v>
      </c>
      <c r="K333" s="48">
        <f>G333</f>
        <v>-5.1706000012927689E-3</v>
      </c>
      <c r="O333" s="48">
        <f ca="1">+C$11+C$12*F333</f>
        <v>-3.9438465829490302E-2</v>
      </c>
      <c r="Q333" s="100">
        <f>+C333-15018.5</f>
        <v>27473.157099999997</v>
      </c>
      <c r="S333" s="53">
        <f>S$16</f>
        <v>1</v>
      </c>
      <c r="Z333" s="48">
        <f>F333</f>
        <v>-163</v>
      </c>
      <c r="AA333" s="54">
        <f>AB$3+AB$4*Z333+AB$5*Z333^2+AH333</f>
        <v>2.4042731805873751E-3</v>
      </c>
      <c r="AB333" s="54">
        <f>IF(S333&lt;&gt;0,G333-AH333, -9999)</f>
        <v>-1.2199927986225255E-2</v>
      </c>
      <c r="AC333" s="54">
        <f>+G333-P333</f>
        <v>-5.1706000012927689E-3</v>
      </c>
      <c r="AD333" s="54">
        <f>IF(S333&lt;&gt;0,G333-AA333, -9999)</f>
        <v>-7.574873181880144E-3</v>
      </c>
      <c r="AE333" s="54">
        <f>+(G333-AA333)^2*S333</f>
        <v>5.7378703721567013E-5</v>
      </c>
      <c r="AF333" s="48">
        <f>IF(S333&lt;&gt;0,G333-P333, -9999)</f>
        <v>-5.1706000012927689E-3</v>
      </c>
      <c r="AG333" s="3"/>
      <c r="AH333" s="48">
        <f>$AB$6*($AB$11/AI333*AJ333+$AB$12)</f>
        <v>7.0293279849324864E-3</v>
      </c>
      <c r="AI333" s="48">
        <f>1+$AB$7*COS(AL333)</f>
        <v>1.2324094114617417</v>
      </c>
      <c r="AJ333" s="48">
        <f>SIN(AL333+RADIANS($AB$9))</f>
        <v>0.93221051328487581</v>
      </c>
      <c r="AK333" s="48">
        <f>$AB$7*SIN(AL333)</f>
        <v>-0.24224469123534109</v>
      </c>
      <c r="AL333" s="48">
        <f>2*ATAN(AM333)</f>
        <v>-0.80611613984281216</v>
      </c>
      <c r="AM333" s="48">
        <f>SQRT((1+$AB$7)/(1-$AB$7))*TAN(AN333/2)</f>
        <v>-0.4264026091588845</v>
      </c>
      <c r="AN333" s="54">
        <f>$AU333+$AB$7*SIN(AO333)</f>
        <v>11.982156953892936</v>
      </c>
      <c r="AO333" s="54">
        <f>$AU333+$AB$7*SIN(AP333)</f>
        <v>11.982226462823611</v>
      </c>
      <c r="AP333" s="54">
        <f>$AU333+$AB$7*SIN(AQ333)</f>
        <v>11.982474654650177</v>
      </c>
      <c r="AQ333" s="54">
        <f>$AU333+$AB$7*SIN(AR333)</f>
        <v>11.983360528122013</v>
      </c>
      <c r="AR333" s="54">
        <f>$AU333+$AB$7*SIN(AS333)</f>
        <v>11.986518278064553</v>
      </c>
      <c r="AS333" s="54">
        <f>$AU333+$AB$7*SIN(AT333)</f>
        <v>11.997721742036038</v>
      </c>
      <c r="AT333" s="54">
        <f>$AU333+$AB$7*SIN(AU333)</f>
        <v>12.036848550914055</v>
      </c>
      <c r="AU333" s="54">
        <f>RADIANS($AB$9)+$AB$18*(F333-AB$15)</f>
        <v>12.167292439899748</v>
      </c>
    </row>
    <row r="334" spans="1:48" ht="12.95" customHeight="1" x14ac:dyDescent="0.2">
      <c r="A334" s="98" t="s">
        <v>2003</v>
      </c>
      <c r="B334" s="99" t="s">
        <v>1142</v>
      </c>
      <c r="C334" s="98">
        <v>42491.658000000003</v>
      </c>
      <c r="D334" s="98" t="s">
        <v>1190</v>
      </c>
      <c r="E334" s="4">
        <f>+(C334-C$7)/C$8</f>
        <v>-163.00312435573301</v>
      </c>
      <c r="F334" s="48">
        <f>ROUND(2*E334,0)/2</f>
        <v>-163</v>
      </c>
      <c r="G334" s="48">
        <f>+C334-(C$7+F334*C$8)</f>
        <v>-4.2705999949248508E-3</v>
      </c>
      <c r="I334" s="48">
        <f>G334</f>
        <v>-4.2705999949248508E-3</v>
      </c>
      <c r="Q334" s="100">
        <f>+C334-15018.5</f>
        <v>27473.158000000003</v>
      </c>
      <c r="S334" s="53">
        <f>S$14</f>
        <v>0.1</v>
      </c>
      <c r="Z334" s="48">
        <f>F334</f>
        <v>-163</v>
      </c>
      <c r="AA334" s="54">
        <f>AB$3+AB$4*Z334+AB$5*Z334^2+AH334</f>
        <v>2.4042731805873751E-3</v>
      </c>
      <c r="AB334" s="54">
        <f>IF(S334&lt;&gt;0,G334-AH334, -9999)</f>
        <v>-1.1299927979857337E-2</v>
      </c>
      <c r="AC334" s="54">
        <f>+G334-P334</f>
        <v>-4.2705999949248508E-3</v>
      </c>
      <c r="AD334" s="54">
        <f>IF(S334&lt;&gt;0,G334-AA334, -9999)</f>
        <v>-6.6748731755122259E-3</v>
      </c>
      <c r="AE334" s="54">
        <f>+(G334-AA334)^2*S334</f>
        <v>4.455393190917267E-6</v>
      </c>
      <c r="AF334" s="48">
        <f>IF(S334&lt;&gt;0,G334-P334, -9999)</f>
        <v>-4.2705999949248508E-3</v>
      </c>
      <c r="AG334" s="3"/>
      <c r="AH334" s="48">
        <f>$AB$6*($AB$11/AI334*AJ334+$AB$12)</f>
        <v>7.0293279849324864E-3</v>
      </c>
      <c r="AI334" s="48">
        <f>1+$AB$7*COS(AL334)</f>
        <v>1.2324094114617417</v>
      </c>
      <c r="AJ334" s="48">
        <f>SIN(AL334+RADIANS($AB$9))</f>
        <v>0.93221051328487581</v>
      </c>
      <c r="AK334" s="48">
        <f>$AB$7*SIN(AL334)</f>
        <v>-0.24224469123534109</v>
      </c>
      <c r="AL334" s="48">
        <f>2*ATAN(AM334)</f>
        <v>-0.80611613984281216</v>
      </c>
      <c r="AM334" s="48">
        <f>SQRT((1+$AB$7)/(1-$AB$7))*TAN(AN334/2)</f>
        <v>-0.4264026091588845</v>
      </c>
      <c r="AN334" s="54">
        <f>$AU334+$AB$7*SIN(AO334)</f>
        <v>11.982156953892936</v>
      </c>
      <c r="AO334" s="54">
        <f>$AU334+$AB$7*SIN(AP334)</f>
        <v>11.982226462823611</v>
      </c>
      <c r="AP334" s="54">
        <f>$AU334+$AB$7*SIN(AQ334)</f>
        <v>11.982474654650177</v>
      </c>
      <c r="AQ334" s="54">
        <f>$AU334+$AB$7*SIN(AR334)</f>
        <v>11.983360528122013</v>
      </c>
      <c r="AR334" s="54">
        <f>$AU334+$AB$7*SIN(AS334)</f>
        <v>11.986518278064553</v>
      </c>
      <c r="AS334" s="54">
        <f>$AU334+$AB$7*SIN(AT334)</f>
        <v>11.997721742036038</v>
      </c>
      <c r="AT334" s="54">
        <f>$AU334+$AB$7*SIN(AU334)</f>
        <v>12.036848550914055</v>
      </c>
      <c r="AU334" s="54">
        <f>RADIANS($AB$9)+$AB$18*(F334-AB$15)</f>
        <v>12.167292439899748</v>
      </c>
    </row>
    <row r="335" spans="1:48" ht="12.95" customHeight="1" x14ac:dyDescent="0.2">
      <c r="A335" s="4" t="s">
        <v>991</v>
      </c>
      <c r="B335" s="4"/>
      <c r="C335" s="5">
        <v>42606.483</v>
      </c>
      <c r="D335" s="5"/>
      <c r="E335" s="48">
        <f>+(C335-C$7)/C$8</f>
        <v>-78.997563637547387</v>
      </c>
      <c r="F335" s="48">
        <f>ROUND(2*E335,0)/2</f>
        <v>-79</v>
      </c>
      <c r="G335" s="48">
        <f>+C335-(C$7+F335*C$8)</f>
        <v>3.3302000010735355E-3</v>
      </c>
      <c r="I335" s="48">
        <f>G335</f>
        <v>3.3302000010735355E-3</v>
      </c>
      <c r="Q335" s="100">
        <f>+C335-15018.5</f>
        <v>27587.983</v>
      </c>
      <c r="S335" s="53">
        <f>S$14</f>
        <v>0.1</v>
      </c>
      <c r="Z335" s="48">
        <f>F335</f>
        <v>-79</v>
      </c>
      <c r="AA335" s="54">
        <f>AB$3+AB$4*Z335+AB$5*Z335^2+AH335</f>
        <v>2.5212611777725123E-3</v>
      </c>
      <c r="AB335" s="54">
        <f>IF(S335&lt;&gt;0,G335-AH335, -9999)</f>
        <v>-3.370735599178892E-3</v>
      </c>
      <c r="AC335" s="54">
        <f>+G335-P335</f>
        <v>3.3302000010735355E-3</v>
      </c>
      <c r="AD335" s="54">
        <f>IF(S335&lt;&gt;0,G335-AA335, -9999)</f>
        <v>8.0893882330102321E-4</v>
      </c>
      <c r="AE335" s="54">
        <f>+(G335-AA335)^2*S335</f>
        <v>6.5438201984364405E-8</v>
      </c>
      <c r="AF335" s="48">
        <f>IF(S335&lt;&gt;0,G335-P335, -9999)</f>
        <v>3.3302000010735355E-3</v>
      </c>
      <c r="AG335" s="3"/>
      <c r="AH335" s="48">
        <f>$AB$6*($AB$11/AI335*AJ335+$AB$12)</f>
        <v>6.7009356002524275E-3</v>
      </c>
      <c r="AI335" s="48">
        <f>1+$AB$7*COS(AL335)</f>
        <v>1.2535114948291002</v>
      </c>
      <c r="AJ335" s="48">
        <f>SIN(AL335+RADIANS($AB$9))</f>
        <v>0.89536353722325979</v>
      </c>
      <c r="AK335" s="48">
        <f>$AB$7*SIN(AL335)</f>
        <v>-0.22006486988434562</v>
      </c>
      <c r="AL335" s="48">
        <f>2*ATAN(AM335)</f>
        <v>-0.7148896183670147</v>
      </c>
      <c r="AM335" s="48">
        <f>SQRT((1+$AB$7)/(1-$AB$7))*TAN(AN335/2)</f>
        <v>-0.37348844035613132</v>
      </c>
      <c r="AN335" s="54">
        <f>$AU335+$AB$7*SIN(AO335)</f>
        <v>12.051284539209002</v>
      </c>
      <c r="AO335" s="54">
        <f>$AU335+$AB$7*SIN(AP335)</f>
        <v>12.051361882424384</v>
      </c>
      <c r="AP335" s="54">
        <f>$AU335+$AB$7*SIN(AQ335)</f>
        <v>12.051626592844345</v>
      </c>
      <c r="AQ335" s="54">
        <f>$AU335+$AB$7*SIN(AR335)</f>
        <v>12.052532275751734</v>
      </c>
      <c r="AR335" s="54">
        <f>$AU335+$AB$7*SIN(AS335)</f>
        <v>12.055627497306105</v>
      </c>
      <c r="AS335" s="54">
        <f>$AU335+$AB$7*SIN(AT335)</f>
        <v>12.066165481586594</v>
      </c>
      <c r="AT335" s="54">
        <f>$AU335+$AB$7*SIN(AU335)</f>
        <v>12.101603343919855</v>
      </c>
      <c r="AU335" s="54">
        <f>RADIANS($AB$9)+$AB$18*(F335-AB$15)</f>
        <v>12.216632605338047</v>
      </c>
    </row>
    <row r="336" spans="1:48" ht="12.95" customHeight="1" x14ac:dyDescent="0.2">
      <c r="A336" s="98" t="s">
        <v>2003</v>
      </c>
      <c r="B336" s="99" t="s">
        <v>1142</v>
      </c>
      <c r="C336" s="98">
        <v>42618.775999999998</v>
      </c>
      <c r="D336" s="98" t="s">
        <v>1190</v>
      </c>
      <c r="E336" s="4">
        <f>+(C336-C$7)/C$8</f>
        <v>-70.00404865467344</v>
      </c>
      <c r="F336" s="48">
        <f>ROUND(2*E336,0)/2</f>
        <v>-70</v>
      </c>
      <c r="G336" s="48">
        <f>+C336-(C$7+F336*C$8)</f>
        <v>-5.5339999962598085E-3</v>
      </c>
      <c r="I336" s="48">
        <f>G336</f>
        <v>-5.5339999962598085E-3</v>
      </c>
      <c r="Q336" s="100">
        <f>+C336-15018.5</f>
        <v>27600.275999999998</v>
      </c>
      <c r="S336" s="53">
        <f>S$14</f>
        <v>0.1</v>
      </c>
      <c r="Z336" s="48">
        <f>F336</f>
        <v>-70</v>
      </c>
      <c r="AA336" s="54">
        <f>AB$3+AB$4*Z336+AB$5*Z336^2+AH336</f>
        <v>2.5320359988350999E-3</v>
      </c>
      <c r="AB336" s="54">
        <f>IF(S336&lt;&gt;0,G336-AH336, -9999)</f>
        <v>-1.2197477419160007E-2</v>
      </c>
      <c r="AC336" s="54">
        <f>+G336-P336</f>
        <v>-5.5339999962598085E-3</v>
      </c>
      <c r="AD336" s="54">
        <f>IF(S336&lt;&gt;0,G336-AA336, -9999)</f>
        <v>-8.0660359950949084E-3</v>
      </c>
      <c r="AE336" s="54">
        <f>+(G336-AA336)^2*S336</f>
        <v>6.5060936674166719E-6</v>
      </c>
      <c r="AF336" s="48">
        <f>IF(S336&lt;&gt;0,G336-P336, -9999)</f>
        <v>-5.5339999962598085E-3</v>
      </c>
      <c r="AG336" s="3"/>
      <c r="AH336" s="48">
        <f>$AB$6*($AB$11/AI336*AJ336+$AB$12)</f>
        <v>6.6634774229001976E-3</v>
      </c>
      <c r="AI336" s="48">
        <f>1+$AB$7*COS(AL336)</f>
        <v>1.25568989202295</v>
      </c>
      <c r="AJ336" s="48">
        <f>SIN(AL336+RADIANS($AB$9))</f>
        <v>0.8908854044971336</v>
      </c>
      <c r="AK336" s="48">
        <f>$AB$7*SIN(AL336)</f>
        <v>-0.21753000732080865</v>
      </c>
      <c r="AL336" s="48">
        <f>2*ATAN(AM336)</f>
        <v>-0.70493347256707461</v>
      </c>
      <c r="AM336" s="48">
        <f>SQRT((1+$AB$7)/(1-$AB$7))*TAN(AN336/2)</f>
        <v>-0.36782643839306084</v>
      </c>
      <c r="AN336" s="54">
        <f>$AU336+$AB$7*SIN(AO336)</f>
        <v>12.058759710906887</v>
      </c>
      <c r="AO336" s="54">
        <f>$AU336+$AB$7*SIN(AP336)</f>
        <v>12.058837703296902</v>
      </c>
      <c r="AP336" s="54">
        <f>$AU336+$AB$7*SIN(AQ336)</f>
        <v>12.059103518593089</v>
      </c>
      <c r="AQ336" s="54">
        <f>$AU336+$AB$7*SIN(AR336)</f>
        <v>12.060009181111829</v>
      </c>
      <c r="AR336" s="54">
        <f>$AU336+$AB$7*SIN(AS336)</f>
        <v>12.06309146994302</v>
      </c>
      <c r="AS336" s="54">
        <f>$AU336+$AB$7*SIN(AT336)</f>
        <v>12.073542789192796</v>
      </c>
      <c r="AT336" s="54">
        <f>$AU336+$AB$7*SIN(AU336)</f>
        <v>12.108558632143971</v>
      </c>
      <c r="AU336" s="54">
        <f>RADIANS($AB$9)+$AB$18*(F336-AB$15)</f>
        <v>12.221919051635007</v>
      </c>
    </row>
    <row r="337" spans="1:48" ht="12.95" customHeight="1" x14ac:dyDescent="0.2">
      <c r="A337" s="102" t="s">
        <v>1134</v>
      </c>
      <c r="B337" s="102" t="s">
        <v>1122</v>
      </c>
      <c r="C337" s="103">
        <v>42618.776270000002</v>
      </c>
      <c r="D337" s="104">
        <v>5.1999999999999995E-4</v>
      </c>
      <c r="E337" s="105">
        <f>+(C337-C$7)/C$8</f>
        <v>-70.003851123632842</v>
      </c>
      <c r="F337" s="48">
        <f>ROUND(2*E337,0)/2</f>
        <v>-70</v>
      </c>
      <c r="G337" s="48">
        <f>+C337-(C$7+F337*C$8)</f>
        <v>-5.2639999921666458E-3</v>
      </c>
      <c r="K337" s="48">
        <f>G337</f>
        <v>-5.2639999921666458E-3</v>
      </c>
      <c r="O337" s="48">
        <f ca="1">+C$11+C$12*F337</f>
        <v>-3.8047260538012717E-2</v>
      </c>
      <c r="Q337" s="100">
        <f>+C337-15018.5</f>
        <v>27600.276270000002</v>
      </c>
      <c r="S337" s="53">
        <f>S$16</f>
        <v>1</v>
      </c>
      <c r="Z337" s="48">
        <f>F337</f>
        <v>-70</v>
      </c>
      <c r="AA337" s="54">
        <f>AB$3+AB$4*Z337+AB$5*Z337^2+AH337</f>
        <v>2.5320359988350999E-3</v>
      </c>
      <c r="AB337" s="54">
        <f>IF(S337&lt;&gt;0,G337-AH337, -9999)</f>
        <v>-1.1927477415066844E-2</v>
      </c>
      <c r="AC337" s="54">
        <f>+G337-P337</f>
        <v>-5.2639999921666458E-3</v>
      </c>
      <c r="AD337" s="54">
        <f>IF(S337&lt;&gt;0,G337-AA337, -9999)</f>
        <v>-7.7960359910017457E-3</v>
      </c>
      <c r="AE337" s="54">
        <f>+(G337-AA337)^2*S337</f>
        <v>6.0778177172994571E-5</v>
      </c>
      <c r="AF337" s="48">
        <f>IF(S337&lt;&gt;0,G337-P337, -9999)</f>
        <v>-5.2639999921666458E-3</v>
      </c>
      <c r="AG337" s="3"/>
      <c r="AH337" s="48">
        <f>$AB$6*($AB$11/AI337*AJ337+$AB$12)</f>
        <v>6.6634774229001976E-3</v>
      </c>
      <c r="AI337" s="48">
        <f>1+$AB$7*COS(AL337)</f>
        <v>1.25568989202295</v>
      </c>
      <c r="AJ337" s="48">
        <f>SIN(AL337+RADIANS($AB$9))</f>
        <v>0.8908854044971336</v>
      </c>
      <c r="AK337" s="48">
        <f>$AB$7*SIN(AL337)</f>
        <v>-0.21753000732080865</v>
      </c>
      <c r="AL337" s="48">
        <f>2*ATAN(AM337)</f>
        <v>-0.70493347256707461</v>
      </c>
      <c r="AM337" s="48">
        <f>SQRT((1+$AB$7)/(1-$AB$7))*TAN(AN337/2)</f>
        <v>-0.36782643839306084</v>
      </c>
      <c r="AN337" s="54">
        <f>$AU337+$AB$7*SIN(AO337)</f>
        <v>12.058759710906887</v>
      </c>
      <c r="AO337" s="54">
        <f>$AU337+$AB$7*SIN(AP337)</f>
        <v>12.058837703296902</v>
      </c>
      <c r="AP337" s="54">
        <f>$AU337+$AB$7*SIN(AQ337)</f>
        <v>12.059103518593089</v>
      </c>
      <c r="AQ337" s="54">
        <f>$AU337+$AB$7*SIN(AR337)</f>
        <v>12.060009181111829</v>
      </c>
      <c r="AR337" s="54">
        <f>$AU337+$AB$7*SIN(AS337)</f>
        <v>12.06309146994302</v>
      </c>
      <c r="AS337" s="54">
        <f>$AU337+$AB$7*SIN(AT337)</f>
        <v>12.073542789192796</v>
      </c>
      <c r="AT337" s="54">
        <f>$AU337+$AB$7*SIN(AU337)</f>
        <v>12.108558632143971</v>
      </c>
      <c r="AU337" s="54">
        <f>RADIANS($AB$9)+$AB$18*(F337-AB$15)</f>
        <v>12.221919051635007</v>
      </c>
    </row>
    <row r="338" spans="1:48" ht="12.95" customHeight="1" x14ac:dyDescent="0.2">
      <c r="A338" s="98" t="s">
        <v>2003</v>
      </c>
      <c r="B338" s="99" t="s">
        <v>1142</v>
      </c>
      <c r="C338" s="98">
        <v>42633.82</v>
      </c>
      <c r="D338" s="98" t="s">
        <v>1190</v>
      </c>
      <c r="E338" s="4">
        <f>+(C338-C$7)/C$8</f>
        <v>-58.997911877451081</v>
      </c>
      <c r="F338" s="48">
        <f>ROUND(2*E338,0)/2</f>
        <v>-59</v>
      </c>
      <c r="G338" s="48">
        <f>+C338-(C$7+F338*C$8)</f>
        <v>2.8542000000015832E-3</v>
      </c>
      <c r="I338" s="48">
        <f>G338</f>
        <v>2.8542000000015832E-3</v>
      </c>
      <c r="Q338" s="100">
        <f>+C338-15018.5</f>
        <v>27615.32</v>
      </c>
      <c r="S338" s="53">
        <f>S$14</f>
        <v>0.1</v>
      </c>
      <c r="Z338" s="48">
        <f>F338</f>
        <v>-59</v>
      </c>
      <c r="AA338" s="54">
        <f>AB$3+AB$4*Z338+AB$5*Z338^2+AH338</f>
        <v>2.5447455113736467E-3</v>
      </c>
      <c r="AB338" s="54">
        <f>IF(S338&lt;&gt;0,G338-AH338, -9999)</f>
        <v>-3.7629004776458044E-3</v>
      </c>
      <c r="AC338" s="54">
        <f>+G338-P338</f>
        <v>2.8542000000015832E-3</v>
      </c>
      <c r="AD338" s="54">
        <f>IF(S338&lt;&gt;0,G338-AA338, -9999)</f>
        <v>3.0945448862793653E-4</v>
      </c>
      <c r="AE338" s="54">
        <f>+(G338-AA338)^2*S338</f>
        <v>9.5762080531977712E-9</v>
      </c>
      <c r="AF338" s="48">
        <f>IF(S338&lt;&gt;0,G338-P338, -9999)</f>
        <v>2.8542000000015832E-3</v>
      </c>
      <c r="AG338" s="3"/>
      <c r="AH338" s="48">
        <f>$AB$6*($AB$11/AI338*AJ338+$AB$12)</f>
        <v>6.6171004776473877E-3</v>
      </c>
      <c r="AI338" s="48">
        <f>1+$AB$7*COS(AL338)</f>
        <v>1.25832795902874</v>
      </c>
      <c r="AJ338" s="48">
        <f>SIN(AL338+RADIANS($AB$9))</f>
        <v>0.8852705123198682</v>
      </c>
      <c r="AK338" s="48">
        <f>$AB$7*SIN(AL338)</f>
        <v>-0.2143905094721886</v>
      </c>
      <c r="AL338" s="48">
        <f>2*ATAN(AM338)</f>
        <v>-0.69271810376737053</v>
      </c>
      <c r="AM338" s="48">
        <f>SQRT((1+$AB$7)/(1-$AB$7))*TAN(AN338/2)</f>
        <v>-0.36090786397742564</v>
      </c>
      <c r="AN338" s="54">
        <f>$AU338+$AB$7*SIN(AO338)</f>
        <v>12.067913551473483</v>
      </c>
      <c r="AO338" s="54">
        <f>$AU338+$AB$7*SIN(AP338)</f>
        <v>12.067992278747619</v>
      </c>
      <c r="AP338" s="54">
        <f>$AU338+$AB$7*SIN(AQ338)</f>
        <v>12.068259251060345</v>
      </c>
      <c r="AQ338" s="54">
        <f>$AU338+$AB$7*SIN(AR338)</f>
        <v>12.069164293382725</v>
      </c>
      <c r="AR338" s="54">
        <f>$AU338+$AB$7*SIN(AS338)</f>
        <v>12.07222911001757</v>
      </c>
      <c r="AS338" s="54">
        <f>$AU338+$AB$7*SIN(AT338)</f>
        <v>12.082570535461635</v>
      </c>
      <c r="AT338" s="54">
        <f>$AU338+$AB$7*SIN(AU338)</f>
        <v>12.117063837525759</v>
      </c>
      <c r="AU338" s="54">
        <f>RADIANS($AB$9)+$AB$18*(F338-AB$15)</f>
        <v>12.228380263775737</v>
      </c>
    </row>
    <row r="339" spans="1:48" ht="12.95" customHeight="1" x14ac:dyDescent="0.2">
      <c r="A339" s="102" t="s">
        <v>1134</v>
      </c>
      <c r="B339" s="102" t="s">
        <v>1122</v>
      </c>
      <c r="C339" s="103">
        <v>42633.821949999998</v>
      </c>
      <c r="D339" s="104">
        <v>9.8999999999999999E-4</v>
      </c>
      <c r="E339" s="105">
        <f>+(C339-C$7)/C$8</f>
        <v>-58.996485264403091</v>
      </c>
      <c r="F339" s="48">
        <f>ROUND(2*E339,0)/2</f>
        <v>-59</v>
      </c>
      <c r="G339" s="48">
        <f>+C339-(C$7+F339*C$8)</f>
        <v>4.8041999980341643E-3</v>
      </c>
      <c r="K339" s="48">
        <f>G339</f>
        <v>4.8041999980341643E-3</v>
      </c>
      <c r="O339" s="48">
        <f ca="1">+C$11+C$12*F339</f>
        <v>-3.7882709374504615E-2</v>
      </c>
      <c r="Q339" s="100">
        <f>+C339-15018.5</f>
        <v>27615.321949999998</v>
      </c>
      <c r="S339" s="53">
        <f>S$16</f>
        <v>1</v>
      </c>
      <c r="Z339" s="48">
        <f>F339</f>
        <v>-59</v>
      </c>
      <c r="AA339" s="54">
        <f>AB$3+AB$4*Z339+AB$5*Z339^2+AH339</f>
        <v>2.5447455113736467E-3</v>
      </c>
      <c r="AB339" s="54">
        <f>IF(S339&lt;&gt;0,G339-AH339, -9999)</f>
        <v>-1.8129004796132234E-3</v>
      </c>
      <c r="AC339" s="54">
        <f>+G339-P339</f>
        <v>4.8041999980341643E-3</v>
      </c>
      <c r="AD339" s="54">
        <f>IF(S339&lt;&gt;0,G339-AA339, -9999)</f>
        <v>2.2594544866605176E-3</v>
      </c>
      <c r="AE339" s="54">
        <f>+(G339-AA339)^2*S339</f>
        <v>5.1051345772903434E-6</v>
      </c>
      <c r="AF339" s="48">
        <f>IF(S339&lt;&gt;0,G339-P339, -9999)</f>
        <v>4.8041999980341643E-3</v>
      </c>
      <c r="AG339" s="3"/>
      <c r="AH339" s="48">
        <f>$AB$6*($AB$11/AI339*AJ339+$AB$12)</f>
        <v>6.6171004776473877E-3</v>
      </c>
      <c r="AI339" s="48">
        <f>1+$AB$7*COS(AL339)</f>
        <v>1.25832795902874</v>
      </c>
      <c r="AJ339" s="48">
        <f>SIN(AL339+RADIANS($AB$9))</f>
        <v>0.8852705123198682</v>
      </c>
      <c r="AK339" s="48">
        <f>$AB$7*SIN(AL339)</f>
        <v>-0.2143905094721886</v>
      </c>
      <c r="AL339" s="48">
        <f>2*ATAN(AM339)</f>
        <v>-0.69271810376737053</v>
      </c>
      <c r="AM339" s="48">
        <f>SQRT((1+$AB$7)/(1-$AB$7))*TAN(AN339/2)</f>
        <v>-0.36090786397742564</v>
      </c>
      <c r="AN339" s="54">
        <f>$AU339+$AB$7*SIN(AO339)</f>
        <v>12.067913551473483</v>
      </c>
      <c r="AO339" s="54">
        <f>$AU339+$AB$7*SIN(AP339)</f>
        <v>12.067992278747619</v>
      </c>
      <c r="AP339" s="54">
        <f>$AU339+$AB$7*SIN(AQ339)</f>
        <v>12.068259251060345</v>
      </c>
      <c r="AQ339" s="54">
        <f>$AU339+$AB$7*SIN(AR339)</f>
        <v>12.069164293382725</v>
      </c>
      <c r="AR339" s="54">
        <f>$AU339+$AB$7*SIN(AS339)</f>
        <v>12.07222911001757</v>
      </c>
      <c r="AS339" s="54">
        <f>$AU339+$AB$7*SIN(AT339)</f>
        <v>12.082570535461635</v>
      </c>
      <c r="AT339" s="54">
        <f>$AU339+$AB$7*SIN(AU339)</f>
        <v>12.117063837525759</v>
      </c>
      <c r="AU339" s="54">
        <f>RADIANS($AB$9)+$AB$18*(F339-AB$15)</f>
        <v>12.228380263775737</v>
      </c>
    </row>
    <row r="340" spans="1:48" ht="12.95" customHeight="1" x14ac:dyDescent="0.2">
      <c r="A340" s="102" t="s">
        <v>1134</v>
      </c>
      <c r="B340" s="102" t="s">
        <v>1122</v>
      </c>
      <c r="C340" s="103">
        <v>42692.589379999998</v>
      </c>
      <c r="D340" s="104">
        <v>2.7E-4</v>
      </c>
      <c r="E340" s="4">
        <f>+(C340-C$7)/C$8</f>
        <v>-16.002442946816878</v>
      </c>
      <c r="F340" s="48">
        <f>ROUND(2*E340,0)/2</f>
        <v>-16</v>
      </c>
      <c r="G340" s="48">
        <f>+C340-(C$7+F340*C$8)</f>
        <v>-3.3391999968443997E-3</v>
      </c>
      <c r="K340" s="48">
        <f>G340</f>
        <v>-3.3391999968443997E-3</v>
      </c>
      <c r="O340" s="48">
        <f ca="1">+C$11+C$12*F340</f>
        <v>-3.7239463917154762E-2</v>
      </c>
      <c r="Q340" s="100">
        <f>+C340-15018.5</f>
        <v>27674.089379999998</v>
      </c>
      <c r="S340" s="53">
        <f>S$16</f>
        <v>1</v>
      </c>
      <c r="Z340" s="48">
        <f>F340</f>
        <v>-16</v>
      </c>
      <c r="AA340" s="54">
        <f>AB$3+AB$4*Z340+AB$5*Z340^2+AH340</f>
        <v>2.5896042771416002E-3</v>
      </c>
      <c r="AB340" s="54">
        <f>IF(S340&lt;&gt;0,G340-AH340, -9999)</f>
        <v>-9.7687598803013354E-3</v>
      </c>
      <c r="AC340" s="54">
        <f>+G340-P340</f>
        <v>-3.3391999968443997E-3</v>
      </c>
      <c r="AD340" s="54">
        <f>IF(S340&lt;&gt;0,G340-AA340, -9999)</f>
        <v>-5.9288042739859999E-3</v>
      </c>
      <c r="AE340" s="54">
        <f>+(G340-AA340)^2*S340</f>
        <v>3.5150720119234656E-5</v>
      </c>
      <c r="AF340" s="48">
        <f>IF(S340&lt;&gt;0,G340-P340, -9999)</f>
        <v>-3.3391999968443997E-3</v>
      </c>
      <c r="AG340" s="3"/>
      <c r="AH340" s="48">
        <f>$AB$6*($AB$11/AI340*AJ340+$AB$12)</f>
        <v>6.4295598834569357E-3</v>
      </c>
      <c r="AI340" s="48">
        <f>1+$AB$7*COS(AL340)</f>
        <v>1.2683648742363105</v>
      </c>
      <c r="AJ340" s="48">
        <f>SIN(AL340+RADIANS($AB$9))</f>
        <v>0.86181596289816431</v>
      </c>
      <c r="AK340" s="48">
        <f>$AB$7*SIN(AL340)</f>
        <v>-0.20168519837565707</v>
      </c>
      <c r="AL340" s="48">
        <f>2*ATAN(AM340)</f>
        <v>-0.6444818388884096</v>
      </c>
      <c r="AM340" s="48">
        <f>SQRT((1+$AB$7)/(1-$AB$7))*TAN(AN340/2)</f>
        <v>-0.33387827250289959</v>
      </c>
      <c r="AN340" s="54">
        <f>$AU340+$AB$7*SIN(AO340)</f>
        <v>12.103877884694985</v>
      </c>
      <c r="AO340" s="54">
        <f>$AU340+$AB$7*SIN(AP340)</f>
        <v>12.103958815257302</v>
      </c>
      <c r="AP340" s="54">
        <f>$AU340+$AB$7*SIN(AQ340)</f>
        <v>12.104228164043928</v>
      </c>
      <c r="AQ340" s="54">
        <f>$AU340+$AB$7*SIN(AR340)</f>
        <v>12.105124336274979</v>
      </c>
      <c r="AR340" s="54">
        <f>$AU340+$AB$7*SIN(AS340)</f>
        <v>12.10810319858895</v>
      </c>
      <c r="AS340" s="54">
        <f>$AU340+$AB$7*SIN(AT340)</f>
        <v>12.117973730472086</v>
      </c>
      <c r="AT340" s="54">
        <f>$AU340+$AB$7*SIN(AU340)</f>
        <v>12.150355251472895</v>
      </c>
      <c r="AU340" s="54">
        <f>RADIANS($AB$9)+$AB$18*(F340-AB$15)</f>
        <v>12.253637729416772</v>
      </c>
    </row>
    <row r="341" spans="1:48" ht="12.95" customHeight="1" x14ac:dyDescent="0.2">
      <c r="A341" s="98" t="s">
        <v>2003</v>
      </c>
      <c r="B341" s="99" t="s">
        <v>1142</v>
      </c>
      <c r="C341" s="98">
        <v>42692.591999999997</v>
      </c>
      <c r="D341" s="98" t="s">
        <v>1190</v>
      </c>
      <c r="E341" s="4">
        <f>+(C341-C$7)/C$8</f>
        <v>-16.00052616415611</v>
      </c>
      <c r="F341" s="48">
        <f>ROUND(2*E341,0)/2</f>
        <v>-16</v>
      </c>
      <c r="G341" s="48">
        <f>+C341-(C$7+F341*C$8)</f>
        <v>-7.1919999754754826E-4</v>
      </c>
      <c r="I341" s="48">
        <f>G341</f>
        <v>-7.1919999754754826E-4</v>
      </c>
      <c r="Q341" s="100">
        <f>+C341-15018.5</f>
        <v>27674.091999999997</v>
      </c>
      <c r="S341" s="53">
        <f>S$14</f>
        <v>0.1</v>
      </c>
      <c r="Z341" s="48">
        <f>F341</f>
        <v>-16</v>
      </c>
      <c r="AA341" s="54">
        <f>AB$3+AB$4*Z341+AB$5*Z341^2+AH341</f>
        <v>2.5896042771416002E-3</v>
      </c>
      <c r="AB341" s="54">
        <f>IF(S341&lt;&gt;0,G341-AH341, -9999)</f>
        <v>-7.148759881004484E-3</v>
      </c>
      <c r="AC341" s="54">
        <f>+G341-P341</f>
        <v>-7.1919999754754826E-4</v>
      </c>
      <c r="AD341" s="54">
        <f>IF(S341&lt;&gt;0,G341-AA341, -9999)</f>
        <v>-3.3088042746891484E-3</v>
      </c>
      <c r="AE341" s="54">
        <f>+(G341-AA341)^2*S341</f>
        <v>1.0948185728201182E-6</v>
      </c>
      <c r="AF341" s="48">
        <f>IF(S341&lt;&gt;0,G341-P341, -9999)</f>
        <v>-7.1919999754754826E-4</v>
      </c>
      <c r="AG341" s="3"/>
      <c r="AH341" s="48">
        <f>$AB$6*($AB$11/AI341*AJ341+$AB$12)</f>
        <v>6.4295598834569357E-3</v>
      </c>
      <c r="AI341" s="48">
        <f>1+$AB$7*COS(AL341)</f>
        <v>1.2683648742363105</v>
      </c>
      <c r="AJ341" s="48">
        <f>SIN(AL341+RADIANS($AB$9))</f>
        <v>0.86181596289816431</v>
      </c>
      <c r="AK341" s="48">
        <f>$AB$7*SIN(AL341)</f>
        <v>-0.20168519837565707</v>
      </c>
      <c r="AL341" s="48">
        <f>2*ATAN(AM341)</f>
        <v>-0.6444818388884096</v>
      </c>
      <c r="AM341" s="48">
        <f>SQRT((1+$AB$7)/(1-$AB$7))*TAN(AN341/2)</f>
        <v>-0.33387827250289959</v>
      </c>
      <c r="AN341" s="54">
        <f>$AU341+$AB$7*SIN(AO341)</f>
        <v>12.103877884694985</v>
      </c>
      <c r="AO341" s="54">
        <f>$AU341+$AB$7*SIN(AP341)</f>
        <v>12.103958815257302</v>
      </c>
      <c r="AP341" s="54">
        <f>$AU341+$AB$7*SIN(AQ341)</f>
        <v>12.104228164043928</v>
      </c>
      <c r="AQ341" s="54">
        <f>$AU341+$AB$7*SIN(AR341)</f>
        <v>12.105124336274979</v>
      </c>
      <c r="AR341" s="54">
        <f>$AU341+$AB$7*SIN(AS341)</f>
        <v>12.10810319858895</v>
      </c>
      <c r="AS341" s="54">
        <f>$AU341+$AB$7*SIN(AT341)</f>
        <v>12.117973730472086</v>
      </c>
      <c r="AT341" s="54">
        <f>$AU341+$AB$7*SIN(AU341)</f>
        <v>12.150355251472895</v>
      </c>
      <c r="AU341" s="54">
        <f>RADIANS($AB$9)+$AB$18*(F341-AB$15)</f>
        <v>12.253637729416772</v>
      </c>
    </row>
    <row r="342" spans="1:48" ht="12.95" customHeight="1" x14ac:dyDescent="0.2">
      <c r="A342" s="4" t="s">
        <v>992</v>
      </c>
      <c r="B342" s="4"/>
      <c r="C342" s="5">
        <v>42710.362999999998</v>
      </c>
      <c r="D342" s="5"/>
      <c r="E342" s="48">
        <f>+(C342-C$7)/C$8</f>
        <v>-2.9993259070433917</v>
      </c>
      <c r="F342" s="48">
        <f>ROUND(2*E342,0)/2</f>
        <v>-3</v>
      </c>
      <c r="G342" s="48">
        <f>+C342-(C$7+F342*C$8)</f>
        <v>9.214000019710511E-4</v>
      </c>
      <c r="I342" s="48">
        <f>G342</f>
        <v>9.214000019710511E-4</v>
      </c>
      <c r="Q342" s="100">
        <f>+C342-15018.5</f>
        <v>27691.862999999998</v>
      </c>
      <c r="S342" s="53">
        <f>S$14</f>
        <v>0.1</v>
      </c>
      <c r="Z342" s="48">
        <f>F342</f>
        <v>-3</v>
      </c>
      <c r="AA342" s="54">
        <f>AB$3+AB$4*Z342+AB$5*Z342^2+AH342</f>
        <v>2.6016651013616868E-3</v>
      </c>
      <c r="AB342" s="54">
        <f>IF(S342&lt;&gt;0,G342-AH342, -9999)</f>
        <v>-5.4495136562405788E-3</v>
      </c>
      <c r="AC342" s="54">
        <f>+G342-P342</f>
        <v>9.214000019710511E-4</v>
      </c>
      <c r="AD342" s="54">
        <f>IF(S342&lt;&gt;0,G342-AA342, -9999)</f>
        <v>-1.6802650993906357E-3</v>
      </c>
      <c r="AE342" s="54">
        <f>+(G342-AA342)^2*S342</f>
        <v>2.8232908042302229E-7</v>
      </c>
      <c r="AF342" s="48">
        <f>IF(S342&lt;&gt;0,G342-P342, -9999)</f>
        <v>9.214000019710511E-4</v>
      </c>
      <c r="AG342" s="3"/>
      <c r="AH342" s="48">
        <f>$AB$6*($AB$11/AI342*AJ342+$AB$12)</f>
        <v>6.3709136582116299E-3</v>
      </c>
      <c r="AI342" s="48">
        <f>1+$AB$7*COS(AL342)</f>
        <v>1.2713069235639383</v>
      </c>
      <c r="AJ342" s="48">
        <f>SIN(AL342+RADIANS($AB$9))</f>
        <v>0.85425019667924129</v>
      </c>
      <c r="AK342" s="48">
        <f>$AB$7*SIN(AL342)</f>
        <v>-0.19770983332644382</v>
      </c>
      <c r="AL342" s="48">
        <f>2*ATAN(AM342)</f>
        <v>-0.62974957693139844</v>
      </c>
      <c r="AM342" s="48">
        <f>SQRT((1+$AB$7)/(1-$AB$7))*TAN(AN342/2)</f>
        <v>-0.32571094321401201</v>
      </c>
      <c r="AN342" s="54">
        <f>$AU342+$AB$7*SIN(AO342)</f>
        <v>12.114806280695976</v>
      </c>
      <c r="AO342" s="54">
        <f>$AU342+$AB$7*SIN(AP342)</f>
        <v>12.114887651154252</v>
      </c>
      <c r="AP342" s="54">
        <f>$AU342+$AB$7*SIN(AQ342)</f>
        <v>12.115157013226241</v>
      </c>
      <c r="AQ342" s="54">
        <f>$AU342+$AB$7*SIN(AR342)</f>
        <v>12.116048436668239</v>
      </c>
      <c r="AR342" s="54">
        <f>$AU342+$AB$7*SIN(AS342)</f>
        <v>12.118995770533086</v>
      </c>
      <c r="AS342" s="54">
        <f>$AU342+$AB$7*SIN(AT342)</f>
        <v>12.128711211641592</v>
      </c>
      <c r="AT342" s="54">
        <f>$AU342+$AB$7*SIN(AU342)</f>
        <v>12.160433303542664</v>
      </c>
      <c r="AU342" s="54">
        <f>RADIANS($AB$9)+$AB$18*(F342-AB$15)</f>
        <v>12.261273707401269</v>
      </c>
    </row>
    <row r="343" spans="1:48" ht="12.95" customHeight="1" x14ac:dyDescent="0.2">
      <c r="A343" s="4" t="s">
        <v>1120</v>
      </c>
      <c r="B343" s="4"/>
      <c r="C343" s="5">
        <v>42714.462699999996</v>
      </c>
      <c r="D343" s="5" t="s">
        <v>1122</v>
      </c>
      <c r="E343" s="48">
        <f>+(C343-C$7)/C$8</f>
        <v>0</v>
      </c>
      <c r="F343" s="48">
        <f>ROUND(2*E343,0)/2</f>
        <v>0</v>
      </c>
      <c r="G343" s="48">
        <f>+C343-(C$7+F343*C$8)</f>
        <v>0</v>
      </c>
      <c r="J343" s="48">
        <f>+G343</f>
        <v>0</v>
      </c>
      <c r="Q343" s="100">
        <f>+C343-15018.5</f>
        <v>27695.962699999996</v>
      </c>
      <c r="S343" s="53">
        <f>S$15</f>
        <v>1</v>
      </c>
      <c r="Z343" s="48">
        <f>F343</f>
        <v>0</v>
      </c>
      <c r="AA343" s="54">
        <f>AB$3+AB$4*Z343+AB$5*Z343^2+AH343</f>
        <v>2.6043501489489375E-3</v>
      </c>
      <c r="AB343" s="54">
        <f>IF(S343&lt;&gt;0,G343-AH343, -9999)</f>
        <v>-6.3572522365035657E-3</v>
      </c>
      <c r="AC343" s="54">
        <f>+G343-P343</f>
        <v>0</v>
      </c>
      <c r="AD343" s="54">
        <f>IF(S343&lt;&gt;0,G343-AA343, -9999)</f>
        <v>-2.6043501489489375E-3</v>
      </c>
      <c r="AE343" s="54">
        <f>+(G343-AA343)^2*S343</f>
        <v>6.7826396983303529E-6</v>
      </c>
      <c r="AF343" s="48">
        <f>IF(S343&lt;&gt;0,G343-P343, -9999)</f>
        <v>0</v>
      </c>
      <c r="AG343" s="3"/>
      <c r="AH343" s="48">
        <f>$AB$6*($AB$11/AI343*AJ343+$AB$12)</f>
        <v>6.3572522365035657E-3</v>
      </c>
      <c r="AI343" s="48">
        <f>1+$AB$7*COS(AL343)</f>
        <v>1.2719794186823774</v>
      </c>
      <c r="AJ343" s="48">
        <f>SIN(AL343+RADIANS($AB$9))</f>
        <v>0.85247281377629358</v>
      </c>
      <c r="AK343" s="48">
        <f>$AB$7*SIN(AL343)</f>
        <v>-0.19678369033254486</v>
      </c>
      <c r="AL343" s="48">
        <f>2*ATAN(AM343)</f>
        <v>-0.62634017005052089</v>
      </c>
      <c r="AM343" s="48">
        <f>SQRT((1+$AB$7)/(1-$AB$7))*TAN(AN343/2)</f>
        <v>-0.32382643637445357</v>
      </c>
      <c r="AN343" s="54">
        <f>$AU343+$AB$7*SIN(AO343)</f>
        <v>12.11733179339665</v>
      </c>
      <c r="AO343" s="54">
        <f>$AU343+$AB$7*SIN(AP343)</f>
        <v>12.117413249557375</v>
      </c>
      <c r="AP343" s="54">
        <f>$AU343+$AB$7*SIN(AQ343)</f>
        <v>12.117682566494606</v>
      </c>
      <c r="AQ343" s="54">
        <f>$AU343+$AB$7*SIN(AR343)</f>
        <v>12.118572755528827</v>
      </c>
      <c r="AR343" s="54">
        <f>$AU343+$AB$7*SIN(AS343)</f>
        <v>12.121512448703054</v>
      </c>
      <c r="AS343" s="54">
        <f>$AU343+$AB$7*SIN(AT343)</f>
        <v>12.131191274831632</v>
      </c>
      <c r="AT343" s="54">
        <f>$AU343+$AB$7*SIN(AU343)</f>
        <v>12.162759848058181</v>
      </c>
      <c r="AU343" s="54">
        <f>RADIANS($AB$9)+$AB$18*(F343-AB$15)</f>
        <v>12.263035856166923</v>
      </c>
    </row>
    <row r="344" spans="1:48" ht="12.95" customHeight="1" x14ac:dyDescent="0.2">
      <c r="A344" s="98" t="s">
        <v>2003</v>
      </c>
      <c r="B344" s="99" t="s">
        <v>1142</v>
      </c>
      <c r="C344" s="98">
        <v>42722.663999999997</v>
      </c>
      <c r="D344" s="98" t="s">
        <v>1190</v>
      </c>
      <c r="E344" s="4">
        <f>+(C344-C$7)/C$8</f>
        <v>6.0000418473165764</v>
      </c>
      <c r="F344" s="48">
        <f>ROUND(2*E344,0)/2</f>
        <v>6</v>
      </c>
      <c r="G344" s="48">
        <f>+C344-(C$7+F344*C$8)</f>
        <v>5.7199998991563916E-5</v>
      </c>
      <c r="I344" s="48">
        <f>G344</f>
        <v>5.7199998991563916E-5</v>
      </c>
      <c r="Q344" s="100">
        <f>+C344-15018.5</f>
        <v>27704.163999999997</v>
      </c>
      <c r="S344" s="53">
        <f>S$14</f>
        <v>0.1</v>
      </c>
      <c r="Z344" s="48">
        <f>F344</f>
        <v>6</v>
      </c>
      <c r="AA344" s="54">
        <f>AB$3+AB$4*Z344+AB$5*Z344^2+AH344</f>
        <v>2.6096101046004837E-3</v>
      </c>
      <c r="AB344" s="54">
        <f>IF(S344&lt;&gt;0,G344-AH344, -9999)</f>
        <v>-6.2725861144576674E-3</v>
      </c>
      <c r="AC344" s="54">
        <f>+G344-P344</f>
        <v>5.7199998991563916E-5</v>
      </c>
      <c r="AD344" s="54">
        <f>IF(S344&lt;&gt;0,G344-AA344, -9999)</f>
        <v>-2.5524101056089198E-3</v>
      </c>
      <c r="AE344" s="54">
        <f>+(G344-AA344)^2*S344</f>
        <v>6.5147973472145374E-7</v>
      </c>
      <c r="AF344" s="48">
        <f>IF(S344&lt;&gt;0,G344-P344, -9999)</f>
        <v>5.7199998991563916E-5</v>
      </c>
      <c r="AG344" s="3"/>
      <c r="AH344" s="48">
        <f>$AB$6*($AB$11/AI344*AJ344+$AB$12)</f>
        <v>6.3297861134492314E-3</v>
      </c>
      <c r="AI344" s="48">
        <f>1+$AB$7*COS(AL344)</f>
        <v>1.2733170176782735</v>
      </c>
      <c r="AJ344" s="48">
        <f>SIN(AL344+RADIANS($AB$9))</f>
        <v>0.84888264376521438</v>
      </c>
      <c r="AK344" s="48">
        <f>$AB$7*SIN(AL344)</f>
        <v>-0.19492160684529888</v>
      </c>
      <c r="AL344" s="48">
        <f>2*ATAN(AM344)</f>
        <v>-0.61951057746468741</v>
      </c>
      <c r="AM344" s="48">
        <f>SQRT((1+$AB$7)/(1-$AB$7))*TAN(AN344/2)</f>
        <v>-0.32005770520155491</v>
      </c>
      <c r="AN344" s="54">
        <f>$AU344+$AB$7*SIN(AO344)</f>
        <v>12.122386805132626</v>
      </c>
      <c r="AO344" s="54">
        <f>$AU344+$AB$7*SIN(AP344)</f>
        <v>12.122468414556199</v>
      </c>
      <c r="AP344" s="54">
        <f>$AU344+$AB$7*SIN(AQ344)</f>
        <v>12.122737586352649</v>
      </c>
      <c r="AQ344" s="54">
        <f>$AU344+$AB$7*SIN(AR344)</f>
        <v>12.123625149962697</v>
      </c>
      <c r="AR344" s="54">
        <f>$AU344+$AB$7*SIN(AS344)</f>
        <v>12.126549151847433</v>
      </c>
      <c r="AS344" s="54">
        <f>$AU344+$AB$7*SIN(AT344)</f>
        <v>12.136153826687703</v>
      </c>
      <c r="AT344" s="54">
        <f>$AU344+$AB$7*SIN(AU344)</f>
        <v>12.167413869457103</v>
      </c>
      <c r="AU344" s="54">
        <f>RADIANS($AB$9)+$AB$18*(F344-AB$15)</f>
        <v>12.266560153698229</v>
      </c>
    </row>
    <row r="345" spans="1:48" ht="12.95" customHeight="1" x14ac:dyDescent="0.2">
      <c r="A345" s="102" t="s">
        <v>1134</v>
      </c>
      <c r="B345" s="102" t="s">
        <v>1122</v>
      </c>
      <c r="C345" s="103">
        <v>42722.667300000001</v>
      </c>
      <c r="D345" s="104">
        <v>1.4E-3</v>
      </c>
      <c r="E345" s="105">
        <f>+(C345-C$7)/C$8</f>
        <v>6.0024561155569556</v>
      </c>
      <c r="F345" s="48">
        <f>ROUND(2*E345,0)/2</f>
        <v>6</v>
      </c>
      <c r="G345" s="48">
        <f>+C345-(C$7+F345*C$8)</f>
        <v>3.3572000029380433E-3</v>
      </c>
      <c r="K345" s="48">
        <f>G345</f>
        <v>3.3572000029380433E-3</v>
      </c>
      <c r="O345" s="48">
        <f ca="1">+C$11+C$12*F345</f>
        <v>-3.6910361590138566E-2</v>
      </c>
      <c r="Q345" s="100">
        <f>+C345-15018.5</f>
        <v>27704.167300000001</v>
      </c>
      <c r="S345" s="53">
        <f>S$16</f>
        <v>1</v>
      </c>
      <c r="Z345" s="48">
        <f>F345</f>
        <v>6</v>
      </c>
      <c r="AA345" s="54">
        <f>AB$3+AB$4*Z345+AB$5*Z345^2+AH345</f>
        <v>2.6096101046004837E-3</v>
      </c>
      <c r="AB345" s="54">
        <f>IF(S345&lt;&gt;0,G345-AH345, -9999)</f>
        <v>-2.972586110511188E-3</v>
      </c>
      <c r="AC345" s="54">
        <f>+G345-P345</f>
        <v>3.3572000029380433E-3</v>
      </c>
      <c r="AD345" s="54">
        <f>IF(S345&lt;&gt;0,G345-AA345, -9999)</f>
        <v>7.4758989833755961E-4</v>
      </c>
      <c r="AE345" s="54">
        <f>+(G345-AA345)^2*S345</f>
        <v>5.5889065609636275E-7</v>
      </c>
      <c r="AF345" s="48">
        <f>IF(S345&lt;&gt;0,G345-P345, -9999)</f>
        <v>3.3572000029380433E-3</v>
      </c>
      <c r="AG345" s="3"/>
      <c r="AH345" s="48">
        <f>$AB$6*($AB$11/AI345*AJ345+$AB$12)</f>
        <v>6.3297861134492314E-3</v>
      </c>
      <c r="AI345" s="48">
        <f>1+$AB$7*COS(AL345)</f>
        <v>1.2733170176782735</v>
      </c>
      <c r="AJ345" s="48">
        <f>SIN(AL345+RADIANS($AB$9))</f>
        <v>0.84888264376521438</v>
      </c>
      <c r="AK345" s="48">
        <f>$AB$7*SIN(AL345)</f>
        <v>-0.19492160684529888</v>
      </c>
      <c r="AL345" s="48">
        <f>2*ATAN(AM345)</f>
        <v>-0.61951057746468741</v>
      </c>
      <c r="AM345" s="48">
        <f>SQRT((1+$AB$7)/(1-$AB$7))*TAN(AN345/2)</f>
        <v>-0.32005770520155491</v>
      </c>
      <c r="AN345" s="54">
        <f>$AU345+$AB$7*SIN(AO345)</f>
        <v>12.122386805132626</v>
      </c>
      <c r="AO345" s="54">
        <f>$AU345+$AB$7*SIN(AP345)</f>
        <v>12.122468414556199</v>
      </c>
      <c r="AP345" s="54">
        <f>$AU345+$AB$7*SIN(AQ345)</f>
        <v>12.122737586352649</v>
      </c>
      <c r="AQ345" s="54">
        <f>$AU345+$AB$7*SIN(AR345)</f>
        <v>12.123625149962697</v>
      </c>
      <c r="AR345" s="54">
        <f>$AU345+$AB$7*SIN(AS345)</f>
        <v>12.126549151847433</v>
      </c>
      <c r="AS345" s="54">
        <f>$AU345+$AB$7*SIN(AT345)</f>
        <v>12.136153826687703</v>
      </c>
      <c r="AT345" s="54">
        <f>$AU345+$AB$7*SIN(AU345)</f>
        <v>12.167413869457103</v>
      </c>
      <c r="AU345" s="54">
        <f>RADIANS($AB$9)+$AB$18*(F345-AB$15)</f>
        <v>12.266560153698229</v>
      </c>
    </row>
    <row r="346" spans="1:48" ht="12.95" customHeight="1" x14ac:dyDescent="0.2">
      <c r="A346" s="98" t="s">
        <v>2003</v>
      </c>
      <c r="B346" s="99" t="s">
        <v>1142</v>
      </c>
      <c r="C346" s="98">
        <v>42722.667999999998</v>
      </c>
      <c r="D346" s="98" t="s">
        <v>1190</v>
      </c>
      <c r="E346" s="4">
        <f>+(C346-C$7)/C$8</f>
        <v>6.0029682330595868</v>
      </c>
      <c r="F346" s="48">
        <f>ROUND(2*E346,0)/2</f>
        <v>6</v>
      </c>
      <c r="G346" s="48">
        <f>+C346-(C$7+F346*C$8)</f>
        <v>4.0571999998064712E-3</v>
      </c>
      <c r="I346" s="48">
        <f>G346</f>
        <v>4.0571999998064712E-3</v>
      </c>
      <c r="Q346" s="100">
        <f>+C346-15018.5</f>
        <v>27704.167999999998</v>
      </c>
      <c r="S346" s="53">
        <f>S$14</f>
        <v>0.1</v>
      </c>
      <c r="Z346" s="48">
        <f>F346</f>
        <v>6</v>
      </c>
      <c r="AA346" s="54">
        <f>AB$3+AB$4*Z346+AB$5*Z346^2+AH346</f>
        <v>2.6096101046004837E-3</v>
      </c>
      <c r="AB346" s="54">
        <f>IF(S346&lt;&gt;0,G346-AH346, -9999)</f>
        <v>-2.2725861136427602E-3</v>
      </c>
      <c r="AC346" s="54">
        <f>+G346-P346</f>
        <v>4.0571999998064712E-3</v>
      </c>
      <c r="AD346" s="54">
        <f>IF(S346&lt;&gt;0,G346-AA346, -9999)</f>
        <v>1.4475898952059875E-3</v>
      </c>
      <c r="AE346" s="54">
        <f>+(G346-AA346)^2*S346</f>
        <v>2.095516504702482E-7</v>
      </c>
      <c r="AF346" s="48">
        <f>IF(S346&lt;&gt;0,G346-P346, -9999)</f>
        <v>4.0571999998064712E-3</v>
      </c>
      <c r="AG346" s="3"/>
      <c r="AH346" s="48">
        <f>$AB$6*($AB$11/AI346*AJ346+$AB$12)</f>
        <v>6.3297861134492314E-3</v>
      </c>
      <c r="AI346" s="48">
        <f>1+$AB$7*COS(AL346)</f>
        <v>1.2733170176782735</v>
      </c>
      <c r="AJ346" s="48">
        <f>SIN(AL346+RADIANS($AB$9))</f>
        <v>0.84888264376521438</v>
      </c>
      <c r="AK346" s="48">
        <f>$AB$7*SIN(AL346)</f>
        <v>-0.19492160684529888</v>
      </c>
      <c r="AL346" s="48">
        <f>2*ATAN(AM346)</f>
        <v>-0.61951057746468741</v>
      </c>
      <c r="AM346" s="48">
        <f>SQRT((1+$AB$7)/(1-$AB$7))*TAN(AN346/2)</f>
        <v>-0.32005770520155491</v>
      </c>
      <c r="AN346" s="54">
        <f>$AU346+$AB$7*SIN(AO346)</f>
        <v>12.122386805132626</v>
      </c>
      <c r="AO346" s="54">
        <f>$AU346+$AB$7*SIN(AP346)</f>
        <v>12.122468414556199</v>
      </c>
      <c r="AP346" s="54">
        <f>$AU346+$AB$7*SIN(AQ346)</f>
        <v>12.122737586352649</v>
      </c>
      <c r="AQ346" s="54">
        <f>$AU346+$AB$7*SIN(AR346)</f>
        <v>12.123625149962697</v>
      </c>
      <c r="AR346" s="54">
        <f>$AU346+$AB$7*SIN(AS346)</f>
        <v>12.126549151847433</v>
      </c>
      <c r="AS346" s="54">
        <f>$AU346+$AB$7*SIN(AT346)</f>
        <v>12.136153826687703</v>
      </c>
      <c r="AT346" s="54">
        <f>$AU346+$AB$7*SIN(AU346)</f>
        <v>12.167413869457103</v>
      </c>
      <c r="AU346" s="54">
        <f>RADIANS($AB$9)+$AB$18*(F346-AB$15)</f>
        <v>12.266560153698229</v>
      </c>
    </row>
    <row r="347" spans="1:48" ht="12.95" customHeight="1" x14ac:dyDescent="0.2">
      <c r="A347" s="4" t="s">
        <v>994</v>
      </c>
      <c r="B347" s="4"/>
      <c r="C347" s="5">
        <v>42789.642</v>
      </c>
      <c r="D347" s="5"/>
      <c r="E347" s="48">
        <f>+(C347-C$7)/C$8</f>
        <v>55.000907911179084</v>
      </c>
      <c r="F347" s="48">
        <f>ROUND(2*E347,0)/2</f>
        <v>55</v>
      </c>
      <c r="G347" s="48">
        <f>+C347-(C$7+F347*C$8)</f>
        <v>1.241000005393289E-3</v>
      </c>
      <c r="I347" s="48">
        <f>G347</f>
        <v>1.241000005393289E-3</v>
      </c>
      <c r="Q347" s="100">
        <f>+C347-15018.5</f>
        <v>27771.142</v>
      </c>
      <c r="S347" s="53">
        <f>S$14</f>
        <v>0.1</v>
      </c>
      <c r="Z347" s="48">
        <f>F347</f>
        <v>55</v>
      </c>
      <c r="AA347" s="54">
        <f>AB$3+AB$4*Z347+AB$5*Z347^2+AH347</f>
        <v>2.6471225974623652E-3</v>
      </c>
      <c r="AB347" s="54">
        <f>IF(S347&lt;&gt;0,G347-AH347, -9999)</f>
        <v>-4.8573816875863976E-3</v>
      </c>
      <c r="AC347" s="54">
        <f>+G347-P347</f>
        <v>1.241000005393289E-3</v>
      </c>
      <c r="AD347" s="54">
        <f>IF(S347&lt;&gt;0,G347-AA347, -9999)</f>
        <v>-1.4061225920690762E-3</v>
      </c>
      <c r="AE347" s="54">
        <f>+(G347-AA347)^2*S347</f>
        <v>1.9771807439270578E-7</v>
      </c>
      <c r="AF347" s="48">
        <f>IF(S347&lt;&gt;0,G347-P347, -9999)</f>
        <v>1.241000005393289E-3</v>
      </c>
      <c r="AG347" s="3"/>
      <c r="AH347" s="48">
        <f>$AB$6*($AB$11/AI347*AJ347+$AB$12)</f>
        <v>6.0983816929796866E-3</v>
      </c>
      <c r="AI347" s="48">
        <f>1+$AB$7*COS(AL347)</f>
        <v>1.2838525111221244</v>
      </c>
      <c r="AJ347" s="48">
        <f>SIN(AL347+RADIANS($AB$9))</f>
        <v>0.8177934235199078</v>
      </c>
      <c r="AK347" s="48">
        <f>$AB$7*SIN(AL347)</f>
        <v>-0.17923274504778183</v>
      </c>
      <c r="AL347" s="48">
        <f>2*ATAN(AM347)</f>
        <v>-0.56320915935043181</v>
      </c>
      <c r="AM347" s="48">
        <f>SQRT((1+$AB$7)/(1-$AB$7))*TAN(AN347/2)</f>
        <v>-0.28929238752345288</v>
      </c>
      <c r="AN347" s="54">
        <f>$AU347+$AB$7*SIN(AO347)</f>
        <v>12.163863422497203</v>
      </c>
      <c r="AO347" s="54">
        <f>$AU347+$AB$7*SIN(AP347)</f>
        <v>12.16394533543658</v>
      </c>
      <c r="AP347" s="54">
        <f>$AU347+$AB$7*SIN(AQ347)</f>
        <v>12.164210509466642</v>
      </c>
      <c r="AQ347" s="54">
        <f>$AU347+$AB$7*SIN(AR347)</f>
        <v>12.16506874355874</v>
      </c>
      <c r="AR347" s="54">
        <f>$AU347+$AB$7*SIN(AS347)</f>
        <v>12.167844275859947</v>
      </c>
      <c r="AS347" s="54">
        <f>$AU347+$AB$7*SIN(AT347)</f>
        <v>12.176798341885721</v>
      </c>
      <c r="AT347" s="54">
        <f>$AU347+$AB$7*SIN(AU347)</f>
        <v>12.205466547074758</v>
      </c>
      <c r="AU347" s="54">
        <f>RADIANS($AB$9)+$AB$18*(F347-AB$15)</f>
        <v>12.295341916870571</v>
      </c>
      <c r="AV347" s="54"/>
    </row>
    <row r="348" spans="1:48" ht="12.95" customHeight="1" x14ac:dyDescent="0.2">
      <c r="A348" s="4" t="s">
        <v>996</v>
      </c>
      <c r="B348" s="4"/>
      <c r="C348" s="5">
        <v>42829.279000000002</v>
      </c>
      <c r="D348" s="5"/>
      <c r="E348" s="48">
        <f>+(C348-C$7)/C$8</f>
        <v>83.999195829202279</v>
      </c>
      <c r="F348" s="48">
        <f>ROUND(2*E348,0)/2</f>
        <v>84</v>
      </c>
      <c r="G348" s="48">
        <f>+C348-(C$7+F348*C$8)</f>
        <v>-1.0991999952238984E-3</v>
      </c>
      <c r="I348" s="48">
        <f>G348</f>
        <v>-1.0991999952238984E-3</v>
      </c>
      <c r="Q348" s="100">
        <f>+C348-15018.5</f>
        <v>27810.779000000002</v>
      </c>
      <c r="S348" s="53">
        <f>S$14</f>
        <v>0.1</v>
      </c>
      <c r="Z348" s="48">
        <f>F348</f>
        <v>84</v>
      </c>
      <c r="AA348" s="54">
        <f>AB$3+AB$4*Z348+AB$5*Z348^2+AH348</f>
        <v>2.6648280806850218E-3</v>
      </c>
      <c r="AB348" s="54">
        <f>IF(S348&lt;&gt;0,G348-AH348, -9999)</f>
        <v>-7.0547440609306667E-3</v>
      </c>
      <c r="AC348" s="54">
        <f>+G348-P348</f>
        <v>-1.0991999952238984E-3</v>
      </c>
      <c r="AD348" s="54">
        <f>IF(S348&lt;&gt;0,G348-AA348, -9999)</f>
        <v>-3.7640280759089202E-3</v>
      </c>
      <c r="AE348" s="54">
        <f>+(G348-AA348)^2*S348</f>
        <v>1.416790735623061E-6</v>
      </c>
      <c r="AF348" s="48">
        <f>IF(S348&lt;&gt;0,G348-P348, -9999)</f>
        <v>-1.0991999952238984E-3</v>
      </c>
      <c r="AG348" s="3"/>
      <c r="AH348" s="48">
        <f>$AB$6*($AB$11/AI348*AJ348+$AB$12)</f>
        <v>5.9555440657067683E-3</v>
      </c>
      <c r="AI348" s="48">
        <f>1+$AB$7*COS(AL348)</f>
        <v>1.2897384755227337</v>
      </c>
      <c r="AJ348" s="48">
        <f>SIN(AL348+RADIANS($AB$9))</f>
        <v>0.79790909645333519</v>
      </c>
      <c r="AK348" s="48">
        <f>$AB$7*SIN(AL348)</f>
        <v>-0.16955306181093027</v>
      </c>
      <c r="AL348" s="48">
        <f>2*ATAN(AM348)</f>
        <v>-0.52946119349379694</v>
      </c>
      <c r="AM348" s="48">
        <f>SQRT((1+$AB$7)/(1-$AB$7))*TAN(AN348/2)</f>
        <v>-0.27109333117146145</v>
      </c>
      <c r="AN348" s="54">
        <f>$AU348+$AB$7*SIN(AO348)</f>
        <v>12.188567333047887</v>
      </c>
      <c r="AO348" s="54">
        <f>$AU348+$AB$7*SIN(AP348)</f>
        <v>12.188648584273908</v>
      </c>
      <c r="AP348" s="54">
        <f>$AU348+$AB$7*SIN(AQ348)</f>
        <v>12.188908959281274</v>
      </c>
      <c r="AQ348" s="54">
        <f>$AU348+$AB$7*SIN(AR348)</f>
        <v>12.189743167535207</v>
      </c>
      <c r="AR348" s="54">
        <f>$AU348+$AB$7*SIN(AS348)</f>
        <v>12.192414015484612</v>
      </c>
      <c r="AS348" s="54">
        <f>$AU348+$AB$7*SIN(AT348)</f>
        <v>12.200946479622768</v>
      </c>
      <c r="AT348" s="54">
        <f>$AU348+$AB$7*SIN(AU348)</f>
        <v>12.22802308274216</v>
      </c>
      <c r="AU348" s="54">
        <f>RADIANS($AB$9)+$AB$18*(F348-AB$15)</f>
        <v>12.312376021605221</v>
      </c>
    </row>
    <row r="349" spans="1:48" ht="12.95" customHeight="1" x14ac:dyDescent="0.2">
      <c r="A349" s="102" t="s">
        <v>1134</v>
      </c>
      <c r="B349" s="102" t="s">
        <v>1122</v>
      </c>
      <c r="C349" s="103">
        <v>42860.71744</v>
      </c>
      <c r="D349" s="104">
        <v>7.3999999999999999E-4</v>
      </c>
      <c r="E349" s="4">
        <f>+(C349-C$7)/C$8</f>
        <v>106.9994464741397</v>
      </c>
      <c r="F349" s="48">
        <f>ROUND(2*E349,0)/2</f>
        <v>107</v>
      </c>
      <c r="G349" s="48">
        <f>+C349-(C$7+F349*C$8)</f>
        <v>-7.5659999856725335E-4</v>
      </c>
      <c r="K349" s="48">
        <f>G349</f>
        <v>-7.5659999856725335E-4</v>
      </c>
      <c r="O349" s="48">
        <f ca="1">+C$11+C$12*F349</f>
        <v>-3.5399482725200541E-2</v>
      </c>
      <c r="Q349" s="100">
        <f>+C349-15018.5</f>
        <v>27842.21744</v>
      </c>
      <c r="S349" s="53">
        <f>S$16</f>
        <v>1</v>
      </c>
      <c r="Z349" s="48">
        <f>F349</f>
        <v>107</v>
      </c>
      <c r="AA349" s="54">
        <f>AB$3+AB$4*Z349+AB$5*Z349^2+AH349</f>
        <v>2.6765470713382925E-3</v>
      </c>
      <c r="AB349" s="54">
        <f>IF(S349&lt;&gt;0,G349-AH349, -9999)</f>
        <v>-6.5958017682140758E-3</v>
      </c>
      <c r="AC349" s="54">
        <f>+G349-P349</f>
        <v>-7.5659999856725335E-4</v>
      </c>
      <c r="AD349" s="54">
        <f>IF(S349&lt;&gt;0,G349-AA349, -9999)</f>
        <v>-3.4331470699055459E-3</v>
      </c>
      <c r="AE349" s="54">
        <f>+(G349-AA349)^2*S349</f>
        <v>1.1786498803601036E-5</v>
      </c>
      <c r="AF349" s="48">
        <f>IF(S349&lt;&gt;0,G349-P349, -9999)</f>
        <v>-7.5659999856725335E-4</v>
      </c>
      <c r="AG349" s="3"/>
      <c r="AH349" s="48">
        <f>$AB$6*($AB$11/AI349*AJ349+$AB$12)</f>
        <v>5.8392017696468224E-3</v>
      </c>
      <c r="AI349" s="48">
        <f>1+$AB$7*COS(AL349)</f>
        <v>1.2942071411274036</v>
      </c>
      <c r="AJ349" s="48">
        <f>SIN(AL349+RADIANS($AB$9))</f>
        <v>0.78135724912737603</v>
      </c>
      <c r="AK349" s="48">
        <f>$AB$7*SIN(AL349)</f>
        <v>-0.16167493026854507</v>
      </c>
      <c r="AL349" s="48">
        <f>2*ATAN(AM349)</f>
        <v>-0.50248041515870989</v>
      </c>
      <c r="AM349" s="48">
        <f>SQRT((1+$AB$7)/(1-$AB$7))*TAN(AN349/2)</f>
        <v>-0.25666340887266931</v>
      </c>
      <c r="AN349" s="54">
        <f>$AU349+$AB$7*SIN(AO349)</f>
        <v>12.208238568925799</v>
      </c>
      <c r="AO349" s="54">
        <f>$AU349+$AB$7*SIN(AP349)</f>
        <v>12.208318827078886</v>
      </c>
      <c r="AP349" s="54">
        <f>$AU349+$AB$7*SIN(AQ349)</f>
        <v>12.208574078086652</v>
      </c>
      <c r="AQ349" s="54">
        <f>$AU349+$AB$7*SIN(AR349)</f>
        <v>12.209385710154159</v>
      </c>
      <c r="AR349" s="54">
        <f>$AU349+$AB$7*SIN(AS349)</f>
        <v>12.211964861308987</v>
      </c>
      <c r="AS349" s="54">
        <f>$AU349+$AB$7*SIN(AT349)</f>
        <v>12.22014451127356</v>
      </c>
      <c r="AT349" s="54">
        <f>$AU349+$AB$7*SIN(AU349)</f>
        <v>12.245930231162321</v>
      </c>
      <c r="AU349" s="54">
        <f>RADIANS($AB$9)+$AB$18*(F349-AB$15)</f>
        <v>12.325885828808564</v>
      </c>
    </row>
    <row r="350" spans="1:48" ht="12.95" customHeight="1" x14ac:dyDescent="0.2">
      <c r="A350" s="4" t="s">
        <v>994</v>
      </c>
      <c r="B350" s="4"/>
      <c r="C350" s="5">
        <v>42860.718000000001</v>
      </c>
      <c r="D350" s="5"/>
      <c r="E350" s="48">
        <f>+(C350-C$7)/C$8</f>
        <v>106.99985616814395</v>
      </c>
      <c r="F350" s="48">
        <f>ROUND(2*E350,0)/2</f>
        <v>107</v>
      </c>
      <c r="G350" s="48">
        <f>+C350-(C$7+F350*C$8)</f>
        <v>-1.9659999816212803E-4</v>
      </c>
      <c r="I350" s="48">
        <f>G350</f>
        <v>-1.9659999816212803E-4</v>
      </c>
      <c r="Q350" s="100">
        <f>+C350-15018.5</f>
        <v>27842.218000000001</v>
      </c>
      <c r="S350" s="53">
        <f>S$14</f>
        <v>0.1</v>
      </c>
      <c r="Z350" s="48">
        <f>F350</f>
        <v>107</v>
      </c>
      <c r="AA350" s="54">
        <f>AB$3+AB$4*Z350+AB$5*Z350^2+AH350</f>
        <v>2.6765470713382925E-3</v>
      </c>
      <c r="AB350" s="54">
        <f>IF(S350&lt;&gt;0,G350-AH350, -9999)</f>
        <v>-6.0358017678089505E-3</v>
      </c>
      <c r="AC350" s="54">
        <f>+G350-P350</f>
        <v>-1.9659999816212803E-4</v>
      </c>
      <c r="AD350" s="54">
        <f>IF(S350&lt;&gt;0,G350-AA350, -9999)</f>
        <v>-2.8731470695004206E-3</v>
      </c>
      <c r="AE350" s="54">
        <f>+(G350-AA350)^2*S350</f>
        <v>8.2549740829788549E-7</v>
      </c>
      <c r="AF350" s="48">
        <f>IF(S350&lt;&gt;0,G350-P350, -9999)</f>
        <v>-1.9659999816212803E-4</v>
      </c>
      <c r="AG350" s="3"/>
      <c r="AH350" s="48">
        <f>$AB$6*($AB$11/AI350*AJ350+$AB$12)</f>
        <v>5.8392017696468224E-3</v>
      </c>
      <c r="AI350" s="48">
        <f>1+$AB$7*COS(AL350)</f>
        <v>1.2942071411274036</v>
      </c>
      <c r="AJ350" s="48">
        <f>SIN(AL350+RADIANS($AB$9))</f>
        <v>0.78135724912737603</v>
      </c>
      <c r="AK350" s="48">
        <f>$AB$7*SIN(AL350)</f>
        <v>-0.16167493026854507</v>
      </c>
      <c r="AL350" s="48">
        <f>2*ATAN(AM350)</f>
        <v>-0.50248041515870989</v>
      </c>
      <c r="AM350" s="48">
        <f>SQRT((1+$AB$7)/(1-$AB$7))*TAN(AN350/2)</f>
        <v>-0.25666340887266931</v>
      </c>
      <c r="AN350" s="54">
        <f>$AU350+$AB$7*SIN(AO350)</f>
        <v>12.208238568925799</v>
      </c>
      <c r="AO350" s="54">
        <f>$AU350+$AB$7*SIN(AP350)</f>
        <v>12.208318827078886</v>
      </c>
      <c r="AP350" s="54">
        <f>$AU350+$AB$7*SIN(AQ350)</f>
        <v>12.208574078086652</v>
      </c>
      <c r="AQ350" s="54">
        <f>$AU350+$AB$7*SIN(AR350)</f>
        <v>12.209385710154159</v>
      </c>
      <c r="AR350" s="54">
        <f>$AU350+$AB$7*SIN(AS350)</f>
        <v>12.211964861308987</v>
      </c>
      <c r="AS350" s="54">
        <f>$AU350+$AB$7*SIN(AT350)</f>
        <v>12.22014451127356</v>
      </c>
      <c r="AT350" s="54">
        <f>$AU350+$AB$7*SIN(AU350)</f>
        <v>12.245930231162321</v>
      </c>
      <c r="AU350" s="54">
        <f>RADIANS($AB$9)+$AB$18*(F350-AB$15)</f>
        <v>12.325885828808564</v>
      </c>
    </row>
    <row r="351" spans="1:48" ht="12.95" customHeight="1" x14ac:dyDescent="0.2">
      <c r="A351" s="4" t="s">
        <v>994</v>
      </c>
      <c r="B351" s="4"/>
      <c r="C351" s="5">
        <v>42860.718999999997</v>
      </c>
      <c r="D351" s="5"/>
      <c r="E351" s="48">
        <f>+(C351-C$7)/C$8</f>
        <v>107.00058776457703</v>
      </c>
      <c r="F351" s="48">
        <f>ROUND(2*E351,0)/2</f>
        <v>107</v>
      </c>
      <c r="G351" s="48">
        <f>+C351-(C$7+F351*C$8)</f>
        <v>8.0339999840361997E-4</v>
      </c>
      <c r="I351" s="48">
        <f>G351</f>
        <v>8.0339999840361997E-4</v>
      </c>
      <c r="Q351" s="100">
        <f>+C351-15018.5</f>
        <v>27842.218999999997</v>
      </c>
      <c r="S351" s="53">
        <f>S$14</f>
        <v>0.1</v>
      </c>
      <c r="Z351" s="48">
        <f>F351</f>
        <v>107</v>
      </c>
      <c r="AA351" s="54">
        <f>AB$3+AB$4*Z351+AB$5*Z351^2+AH351</f>
        <v>2.6765470713382925E-3</v>
      </c>
      <c r="AB351" s="54">
        <f>IF(S351&lt;&gt;0,G351-AH351, -9999)</f>
        <v>-5.0358017712432025E-3</v>
      </c>
      <c r="AC351" s="54">
        <f>+G351-P351</f>
        <v>8.0339999840361997E-4</v>
      </c>
      <c r="AD351" s="54">
        <f>IF(S351&lt;&gt;0,G351-AA351, -9999)</f>
        <v>-1.8731470729346725E-3</v>
      </c>
      <c r="AE351" s="54">
        <f>+(G351-AA351)^2*S351</f>
        <v>3.5086799568437313E-7</v>
      </c>
      <c r="AF351" s="48">
        <f>IF(S351&lt;&gt;0,G351-P351, -9999)</f>
        <v>8.0339999840361997E-4</v>
      </c>
      <c r="AG351" s="3"/>
      <c r="AH351" s="48">
        <f>$AB$6*($AB$11/AI351*AJ351+$AB$12)</f>
        <v>5.8392017696468224E-3</v>
      </c>
      <c r="AI351" s="48">
        <f>1+$AB$7*COS(AL351)</f>
        <v>1.2942071411274036</v>
      </c>
      <c r="AJ351" s="48">
        <f>SIN(AL351+RADIANS($AB$9))</f>
        <v>0.78135724912737603</v>
      </c>
      <c r="AK351" s="48">
        <f>$AB$7*SIN(AL351)</f>
        <v>-0.16167493026854507</v>
      </c>
      <c r="AL351" s="48">
        <f>2*ATAN(AM351)</f>
        <v>-0.50248041515870989</v>
      </c>
      <c r="AM351" s="48">
        <f>SQRT((1+$AB$7)/(1-$AB$7))*TAN(AN351/2)</f>
        <v>-0.25666340887266931</v>
      </c>
      <c r="AN351" s="54">
        <f>$AU351+$AB$7*SIN(AO351)</f>
        <v>12.208238568925799</v>
      </c>
      <c r="AO351" s="54">
        <f>$AU351+$AB$7*SIN(AP351)</f>
        <v>12.208318827078886</v>
      </c>
      <c r="AP351" s="54">
        <f>$AU351+$AB$7*SIN(AQ351)</f>
        <v>12.208574078086652</v>
      </c>
      <c r="AQ351" s="54">
        <f>$AU351+$AB$7*SIN(AR351)</f>
        <v>12.209385710154159</v>
      </c>
      <c r="AR351" s="54">
        <f>$AU351+$AB$7*SIN(AS351)</f>
        <v>12.211964861308987</v>
      </c>
      <c r="AS351" s="54">
        <f>$AU351+$AB$7*SIN(AT351)</f>
        <v>12.22014451127356</v>
      </c>
      <c r="AT351" s="54">
        <f>$AU351+$AB$7*SIN(AU351)</f>
        <v>12.245930231162321</v>
      </c>
      <c r="AU351" s="54">
        <f>RADIANS($AB$9)+$AB$18*(F351-AB$15)</f>
        <v>12.325885828808564</v>
      </c>
    </row>
    <row r="352" spans="1:48" ht="12.95" customHeight="1" x14ac:dyDescent="0.2">
      <c r="A352" s="4" t="s">
        <v>994</v>
      </c>
      <c r="B352" s="4"/>
      <c r="C352" s="5">
        <v>42871.652000000002</v>
      </c>
      <c r="D352" s="5"/>
      <c r="E352" s="48">
        <f>+(C352-C$7)/C$8</f>
        <v>114.99913159503492</v>
      </c>
      <c r="F352" s="48">
        <f>ROUND(2*E352,0)/2</f>
        <v>115</v>
      </c>
      <c r="G352" s="48">
        <f>+C352-(C$7+F352*C$8)</f>
        <v>-1.1869999943883158E-3</v>
      </c>
      <c r="I352" s="48">
        <f>G352</f>
        <v>-1.1869999943883158E-3</v>
      </c>
      <c r="Q352" s="100">
        <f>+C352-15018.5</f>
        <v>27853.152000000002</v>
      </c>
      <c r="S352" s="53">
        <f>S$14</f>
        <v>0.1</v>
      </c>
      <c r="Z352" s="48">
        <f>F352</f>
        <v>115</v>
      </c>
      <c r="AA352" s="54">
        <f>AB$3+AB$4*Z352+AB$5*Z352^2+AH352</f>
        <v>2.6801490252373679E-3</v>
      </c>
      <c r="AB352" s="54">
        <f>IF(S352&lt;&gt;0,G352-AH352, -9999)</f>
        <v>-6.9851084626383151E-3</v>
      </c>
      <c r="AC352" s="54">
        <f>+G352-P352</f>
        <v>-1.1869999943883158E-3</v>
      </c>
      <c r="AD352" s="54">
        <f>IF(S352&lt;&gt;0,G352-AA352, -9999)</f>
        <v>-3.8671490196256837E-3</v>
      </c>
      <c r="AE352" s="54">
        <f>+(G352-AA352)^2*S352</f>
        <v>1.4954841539991888E-6</v>
      </c>
      <c r="AF352" s="48">
        <f>IF(S352&lt;&gt;0,G352-P352, -9999)</f>
        <v>-1.1869999943883158E-3</v>
      </c>
      <c r="AG352" s="3"/>
      <c r="AH352" s="48">
        <f>$AB$6*($AB$11/AI352*AJ352+$AB$12)</f>
        <v>5.7981084682499993E-3</v>
      </c>
      <c r="AI352" s="48">
        <f>1+$AB$7*COS(AL352)</f>
        <v>1.2957182878791293</v>
      </c>
      <c r="AJ352" s="48">
        <f>SIN(AL352+RADIANS($AB$9))</f>
        <v>0.77543885104672827</v>
      </c>
      <c r="AK352" s="48">
        <f>$AB$7*SIN(AL352)</f>
        <v>-0.15889405017663596</v>
      </c>
      <c r="AL352" s="48">
        <f>2*ATAN(AM352)</f>
        <v>-0.49305258120833895</v>
      </c>
      <c r="AM352" s="48">
        <f>SQRT((1+$AB$7)/(1-$AB$7))*TAN(AN352/2)</f>
        <v>-0.25164499196666362</v>
      </c>
      <c r="AN352" s="54">
        <f>$AU352+$AB$7*SIN(AO352)</f>
        <v>12.215096451492068</v>
      </c>
      <c r="AO352" s="54">
        <f>$AU352+$AB$7*SIN(AP352)</f>
        <v>12.215176265009193</v>
      </c>
      <c r="AP352" s="54">
        <f>$AU352+$AB$7*SIN(AQ352)</f>
        <v>12.215429458540592</v>
      </c>
      <c r="AQ352" s="54">
        <f>$AU352+$AB$7*SIN(AR352)</f>
        <v>12.216232512709842</v>
      </c>
      <c r="AR352" s="54">
        <f>$AU352+$AB$7*SIN(AS352)</f>
        <v>12.218778006280758</v>
      </c>
      <c r="AS352" s="54">
        <f>$AU352+$AB$7*SIN(AT352)</f>
        <v>12.226831233848458</v>
      </c>
      <c r="AT352" s="54">
        <f>$AU352+$AB$7*SIN(AU352)</f>
        <v>12.252162266137644</v>
      </c>
      <c r="AU352" s="54">
        <f>RADIANS($AB$9)+$AB$18*(F352-AB$15)</f>
        <v>12.330584892183641</v>
      </c>
    </row>
    <row r="353" spans="1:64" ht="12.95" customHeight="1" x14ac:dyDescent="0.2">
      <c r="A353" s="102" t="s">
        <v>1134</v>
      </c>
      <c r="B353" s="102" t="s">
        <v>1122</v>
      </c>
      <c r="C353" s="103">
        <v>42871.654399999999</v>
      </c>
      <c r="D353" s="104">
        <v>1.2999999999999999E-3</v>
      </c>
      <c r="E353" s="4">
        <f>+(C353-C$7)/C$8</f>
        <v>115.00088742647861</v>
      </c>
      <c r="F353" s="48">
        <f>ROUND(2*E353,0)/2</f>
        <v>115</v>
      </c>
      <c r="G353" s="48">
        <f>+C353-(C$7+F353*C$8)</f>
        <v>1.2130000031902455E-3</v>
      </c>
      <c r="K353" s="48">
        <f>G353</f>
        <v>1.2130000031902455E-3</v>
      </c>
      <c r="O353" s="48">
        <f ca="1">+C$11+C$12*F353</f>
        <v>-3.5279809151740102E-2</v>
      </c>
      <c r="Q353" s="100">
        <f>+C353-15018.5</f>
        <v>27853.154399999999</v>
      </c>
      <c r="S353" s="53">
        <f>S$16</f>
        <v>1</v>
      </c>
      <c r="Z353" s="48">
        <f>F353</f>
        <v>115</v>
      </c>
      <c r="AA353" s="54">
        <f>AB$3+AB$4*Z353+AB$5*Z353^2+AH353</f>
        <v>2.6801490252373679E-3</v>
      </c>
      <c r="AB353" s="54">
        <f>IF(S353&lt;&gt;0,G353-AH353, -9999)</f>
        <v>-4.5851084650597538E-3</v>
      </c>
      <c r="AC353" s="54">
        <f>+G353-P353</f>
        <v>1.2130000031902455E-3</v>
      </c>
      <c r="AD353" s="54">
        <f>IF(S353&lt;&gt;0,G353-AA353, -9999)</f>
        <v>-1.4671490220471224E-3</v>
      </c>
      <c r="AE353" s="54">
        <f>+(G353-AA353)^2*S353</f>
        <v>2.1525262528938278E-6</v>
      </c>
      <c r="AF353" s="48">
        <f>IF(S353&lt;&gt;0,G353-P353, -9999)</f>
        <v>1.2130000031902455E-3</v>
      </c>
      <c r="AG353" s="3"/>
      <c r="AH353" s="48">
        <f>$AB$6*($AB$11/AI353*AJ353+$AB$12)</f>
        <v>5.7981084682499993E-3</v>
      </c>
      <c r="AI353" s="48">
        <f>1+$AB$7*COS(AL353)</f>
        <v>1.2957182878791293</v>
      </c>
      <c r="AJ353" s="48">
        <f>SIN(AL353+RADIANS($AB$9))</f>
        <v>0.77543885104672827</v>
      </c>
      <c r="AK353" s="48">
        <f>$AB$7*SIN(AL353)</f>
        <v>-0.15889405017663596</v>
      </c>
      <c r="AL353" s="48">
        <f>2*ATAN(AM353)</f>
        <v>-0.49305258120833895</v>
      </c>
      <c r="AM353" s="48">
        <f>SQRT((1+$AB$7)/(1-$AB$7))*TAN(AN353/2)</f>
        <v>-0.25164499196666362</v>
      </c>
      <c r="AN353" s="54">
        <f>$AU353+$AB$7*SIN(AO353)</f>
        <v>12.215096451492068</v>
      </c>
      <c r="AO353" s="54">
        <f>$AU353+$AB$7*SIN(AP353)</f>
        <v>12.215176265009193</v>
      </c>
      <c r="AP353" s="54">
        <f>$AU353+$AB$7*SIN(AQ353)</f>
        <v>12.215429458540592</v>
      </c>
      <c r="AQ353" s="54">
        <f>$AU353+$AB$7*SIN(AR353)</f>
        <v>12.216232512709842</v>
      </c>
      <c r="AR353" s="54">
        <f>$AU353+$AB$7*SIN(AS353)</f>
        <v>12.218778006280758</v>
      </c>
      <c r="AS353" s="54">
        <f>$AU353+$AB$7*SIN(AT353)</f>
        <v>12.226831233848458</v>
      </c>
      <c r="AT353" s="54">
        <f>$AU353+$AB$7*SIN(AU353)</f>
        <v>12.252162266137644</v>
      </c>
      <c r="AU353" s="54">
        <f>RADIANS($AB$9)+$AB$18*(F353-AB$15)</f>
        <v>12.330584892183641</v>
      </c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</row>
    <row r="354" spans="1:64" ht="12.95" customHeight="1" x14ac:dyDescent="0.2">
      <c r="A354" s="4" t="s">
        <v>994</v>
      </c>
      <c r="B354" s="4"/>
      <c r="C354" s="5">
        <v>42875.752999999997</v>
      </c>
      <c r="D354" s="5"/>
      <c r="E354" s="48">
        <f>+(C354-C$7)/C$8</f>
        <v>117.99940857744187</v>
      </c>
      <c r="F354" s="48">
        <f>ROUND(2*E354,0)/2</f>
        <v>118</v>
      </c>
      <c r="G354" s="48">
        <f>+C354-(C$7+F354*C$8)</f>
        <v>-8.0840000009629875E-4</v>
      </c>
      <c r="I354" s="48">
        <f>G354</f>
        <v>-8.0840000009629875E-4</v>
      </c>
      <c r="Q354" s="100">
        <f>+C354-15018.5</f>
        <v>27857.252999999997</v>
      </c>
      <c r="S354" s="53">
        <f>S$14</f>
        <v>0.1</v>
      </c>
      <c r="Z354" s="48">
        <f>F354</f>
        <v>118</v>
      </c>
      <c r="AA354" s="54">
        <f>AB$3+AB$4*Z354+AB$5*Z354^2+AH354</f>
        <v>2.6814372647542412E-3</v>
      </c>
      <c r="AB354" s="54">
        <f>IF(S354&lt;&gt;0,G354-AH354, -9999)</f>
        <v>-6.5910157348345556E-3</v>
      </c>
      <c r="AC354" s="54">
        <f>+G354-P354</f>
        <v>-8.0840000009629875E-4</v>
      </c>
      <c r="AD354" s="54">
        <f>IF(S354&lt;&gt;0,G354-AA354, -9999)</f>
        <v>-3.4898372648505399E-3</v>
      </c>
      <c r="AE354" s="54">
        <f>+(G354-AA354)^2*S354</f>
        <v>1.2178964135139498E-6</v>
      </c>
      <c r="AF354" s="48">
        <f>IF(S354&lt;&gt;0,G354-P354, -9999)</f>
        <v>-8.0840000009629875E-4</v>
      </c>
      <c r="AG354" s="3"/>
      <c r="AH354" s="48">
        <f>$AB$6*($AB$11/AI354*AJ354+$AB$12)</f>
        <v>5.7826157347382568E-3</v>
      </c>
      <c r="AI354" s="48">
        <f>1+$AB$7*COS(AL354)</f>
        <v>1.2962790889067604</v>
      </c>
      <c r="AJ354" s="48">
        <f>SIN(AL354+RADIANS($AB$9))</f>
        <v>0.77319807702830223</v>
      </c>
      <c r="AK354" s="48">
        <f>$AB$7*SIN(AL354)</f>
        <v>-0.15784589460698312</v>
      </c>
      <c r="AL354" s="48">
        <f>2*ATAN(AM354)</f>
        <v>-0.48951150310394709</v>
      </c>
      <c r="AM354" s="48">
        <f>SQRT((1+$AB$7)/(1-$AB$7))*TAN(AN354/2)</f>
        <v>-0.24976316964581288</v>
      </c>
      <c r="AN354" s="54">
        <f>$AU354+$AB$7*SIN(AO354)</f>
        <v>12.217670204776235</v>
      </c>
      <c r="AO354" s="54">
        <f>$AU354+$AB$7*SIN(AP354)</f>
        <v>12.217749838228341</v>
      </c>
      <c r="AP354" s="54">
        <f>$AU354+$AB$7*SIN(AQ354)</f>
        <v>12.218002223526177</v>
      </c>
      <c r="AQ354" s="54">
        <f>$AU354+$AB$7*SIN(AR354)</f>
        <v>12.218801965026856</v>
      </c>
      <c r="AR354" s="54">
        <f>$AU354+$AB$7*SIN(AS354)</f>
        <v>12.221334605390826</v>
      </c>
      <c r="AS354" s="54">
        <f>$AU354+$AB$7*SIN(AT354)</f>
        <v>12.229339941070581</v>
      </c>
      <c r="AT354" s="54">
        <f>$AU354+$AB$7*SIN(AU354)</f>
        <v>12.254499727516892</v>
      </c>
      <c r="AU354" s="54">
        <f>RADIANS($AB$9)+$AB$18*(F354-AB$15)</f>
        <v>12.332347040949294</v>
      </c>
    </row>
    <row r="355" spans="1:64" ht="12.95" customHeight="1" x14ac:dyDescent="0.2">
      <c r="A355" s="4" t="s">
        <v>1001</v>
      </c>
      <c r="B355" s="4"/>
      <c r="C355" s="5">
        <v>42889.421000000002</v>
      </c>
      <c r="D355" s="5"/>
      <c r="E355" s="48">
        <f>+(C355-C$7)/C$8</f>
        <v>127.99886865927614</v>
      </c>
      <c r="F355" s="48">
        <f>ROUND(2*E355,0)/2</f>
        <v>128</v>
      </c>
      <c r="G355" s="48">
        <f>+C355-(C$7+F355*C$8)</f>
        <v>-1.5463999952771701E-3</v>
      </c>
      <c r="I355" s="48">
        <f>G355</f>
        <v>-1.5463999952771701E-3</v>
      </c>
      <c r="Q355" s="100">
        <f>+C355-15018.5</f>
        <v>27870.921000000002</v>
      </c>
      <c r="S355" s="53">
        <f>S$14</f>
        <v>0.1</v>
      </c>
      <c r="Z355" s="48">
        <f>F355</f>
        <v>128</v>
      </c>
      <c r="AA355" s="54">
        <f>AB$3+AB$4*Z355+AB$5*Z355^2+AH355</f>
        <v>2.6854867594190792E-3</v>
      </c>
      <c r="AB355" s="54">
        <f>IF(S355&lt;&gt;0,G355-AH355, -9999)</f>
        <v>-7.2770488661592731E-3</v>
      </c>
      <c r="AC355" s="54">
        <f>+G355-P355</f>
        <v>-1.5463999952771701E-3</v>
      </c>
      <c r="AD355" s="54">
        <f>IF(S355&lt;&gt;0,G355-AA355, -9999)</f>
        <v>-4.2318867546962489E-3</v>
      </c>
      <c r="AE355" s="54">
        <f>+(G355-AA355)^2*S355</f>
        <v>1.7908865504573552E-6</v>
      </c>
      <c r="AF355" s="48">
        <f>IF(S355&lt;&gt;0,G355-P355, -9999)</f>
        <v>-1.5463999952771701E-3</v>
      </c>
      <c r="AG355" s="3"/>
      <c r="AH355" s="48">
        <f>$AB$6*($AB$11/AI355*AJ355+$AB$12)</f>
        <v>5.7306488708821031E-3</v>
      </c>
      <c r="AI355" s="48">
        <f>1+$AB$7*COS(AL355)</f>
        <v>1.2981249418829717</v>
      </c>
      <c r="AJ355" s="48">
        <f>SIN(AL355+RADIANS($AB$9))</f>
        <v>0.76564485185220044</v>
      </c>
      <c r="AK355" s="48">
        <f>$AB$7*SIN(AL355)</f>
        <v>-0.15433128002765245</v>
      </c>
      <c r="AL355" s="48">
        <f>2*ATAN(AM355)</f>
        <v>-0.4776859654587462</v>
      </c>
      <c r="AM355" s="48">
        <f>SQRT((1+$AB$7)/(1-$AB$7))*TAN(AN355/2)</f>
        <v>-0.2434907425745107</v>
      </c>
      <c r="AN355" s="54">
        <f>$AU355+$AB$7*SIN(AO355)</f>
        <v>12.226257339184452</v>
      </c>
      <c r="AO355" s="54">
        <f>$AU355+$AB$7*SIN(AP355)</f>
        <v>12.226336319683435</v>
      </c>
      <c r="AP355" s="54">
        <f>$AU355+$AB$7*SIN(AQ355)</f>
        <v>12.22658586638342</v>
      </c>
      <c r="AQ355" s="54">
        <f>$AU355+$AB$7*SIN(AR355)</f>
        <v>12.227374189325953</v>
      </c>
      <c r="AR355" s="54">
        <f>$AU355+$AB$7*SIN(AS355)</f>
        <v>12.229863081100385</v>
      </c>
      <c r="AS355" s="54">
        <f>$AU355+$AB$7*SIN(AT355)</f>
        <v>12.237706896199038</v>
      </c>
      <c r="AT355" s="54">
        <f>$AU355+$AB$7*SIN(AU355)</f>
        <v>12.262293001227317</v>
      </c>
      <c r="AU355" s="54">
        <f>RADIANS($AB$9)+$AB$18*(F355-AB$15)</f>
        <v>12.33822087016814</v>
      </c>
    </row>
    <row r="356" spans="1:64" ht="12.95" customHeight="1" x14ac:dyDescent="0.2">
      <c r="A356" s="4" t="s">
        <v>1002</v>
      </c>
      <c r="B356" s="4"/>
      <c r="C356" s="5">
        <v>42915.396000000001</v>
      </c>
      <c r="D356" s="5"/>
      <c r="E356" s="48">
        <f>+(C356-C$7)/C$8</f>
        <v>147.00208607407959</v>
      </c>
      <c r="F356" s="48">
        <f>ROUND(2*E356,0)/2</f>
        <v>147</v>
      </c>
      <c r="G356" s="48">
        <f>+C356-(C$7+F356*C$8)</f>
        <v>2.8514000077848323E-3</v>
      </c>
      <c r="I356" s="48">
        <f>G356</f>
        <v>2.8514000077848323E-3</v>
      </c>
      <c r="Q356" s="100">
        <f>+C356-15018.5</f>
        <v>27896.896000000001</v>
      </c>
      <c r="S356" s="53">
        <f>S$14</f>
        <v>0.1</v>
      </c>
      <c r="Z356" s="48">
        <f>F356</f>
        <v>147</v>
      </c>
      <c r="AA356" s="54">
        <f>AB$3+AB$4*Z356+AB$5*Z356^2+AH356</f>
        <v>2.69215431644258E-3</v>
      </c>
      <c r="AB356" s="54">
        <f>IF(S356&lt;&gt;0,G356-AH356, -9999)</f>
        <v>-2.7791471870141507E-3</v>
      </c>
      <c r="AC356" s="54">
        <f>+G356-P356</f>
        <v>2.8514000077848323E-3</v>
      </c>
      <c r="AD356" s="54">
        <f>IF(S356&lt;&gt;0,G356-AA356, -9999)</f>
        <v>1.5924569134225224E-4</v>
      </c>
      <c r="AE356" s="54">
        <f>+(G356-AA356)^2*S356</f>
        <v>2.5359190211071873E-9</v>
      </c>
      <c r="AF356" s="48">
        <f>IF(S356&lt;&gt;0,G356-P356, -9999)</f>
        <v>2.8514000077848323E-3</v>
      </c>
      <c r="AG356" s="3"/>
      <c r="AH356" s="48">
        <f>$AB$6*($AB$11/AI356*AJ356+$AB$12)</f>
        <v>5.630547194798983E-3</v>
      </c>
      <c r="AI356" s="48">
        <f>1+$AB$7*COS(AL356)</f>
        <v>1.3015304538377055</v>
      </c>
      <c r="AJ356" s="48">
        <f>SIN(AL356+RADIANS($AB$9))</f>
        <v>0.75093942281702108</v>
      </c>
      <c r="AK356" s="48">
        <f>$AB$7*SIN(AL356)</f>
        <v>-0.14756696912292472</v>
      </c>
      <c r="AL356" s="48">
        <f>2*ATAN(AM356)</f>
        <v>-0.45512626178648535</v>
      </c>
      <c r="AM356" s="48">
        <f>SQRT((1+$AB$7)/(1-$AB$7))*TAN(AN356/2)</f>
        <v>-0.23157435722087458</v>
      </c>
      <c r="AN356" s="54">
        <f>$AU356+$AB$7*SIN(AO356)</f>
        <v>12.242605905375527</v>
      </c>
      <c r="AO356" s="54">
        <f>$AU356+$AB$7*SIN(AP356)</f>
        <v>12.242683420591275</v>
      </c>
      <c r="AP356" s="54">
        <f>$AU356+$AB$7*SIN(AQ356)</f>
        <v>12.242926962539357</v>
      </c>
      <c r="AQ356" s="54">
        <f>$AU356+$AB$7*SIN(AR356)</f>
        <v>12.243692007953335</v>
      </c>
      <c r="AR356" s="54">
        <f>$AU356+$AB$7*SIN(AS356)</f>
        <v>12.246093997517884</v>
      </c>
      <c r="AS356" s="54">
        <f>$AU356+$AB$7*SIN(AT356)</f>
        <v>12.253623108453064</v>
      </c>
      <c r="AT356" s="54">
        <f>$AU356+$AB$7*SIN(AU356)</f>
        <v>12.277107383594396</v>
      </c>
      <c r="AU356" s="54">
        <f>RADIANS($AB$9)+$AB$18*(F356-AB$15)</f>
        <v>12.349381145683944</v>
      </c>
    </row>
    <row r="357" spans="1:64" ht="12.95" customHeight="1" x14ac:dyDescent="0.2">
      <c r="A357" s="4" t="s">
        <v>994</v>
      </c>
      <c r="B357" s="4"/>
      <c r="C357" s="5">
        <v>42994.671000000002</v>
      </c>
      <c r="D357" s="5"/>
      <c r="E357" s="48">
        <f>+(C357-C$7)/C$8</f>
        <v>204.99939350655904</v>
      </c>
      <c r="F357" s="48">
        <f>ROUND(2*E357,0)/2</f>
        <v>205</v>
      </c>
      <c r="G357" s="48">
        <f>+C357-(C$7+F357*C$8)</f>
        <v>-8.2899999688379467E-4</v>
      </c>
      <c r="I357" s="48">
        <f>G357</f>
        <v>-8.2899999688379467E-4</v>
      </c>
      <c r="Q357" s="100">
        <f>+C357-15018.5</f>
        <v>27976.171000000002</v>
      </c>
      <c r="S357" s="53">
        <f>S$14</f>
        <v>0.1</v>
      </c>
      <c r="Z357" s="48">
        <f>F357</f>
        <v>205</v>
      </c>
      <c r="AA357" s="54">
        <f>AB$3+AB$4*Z357+AB$5*Z357^2+AH357</f>
        <v>2.7044371892919732E-3</v>
      </c>
      <c r="AB357" s="54">
        <f>IF(S357&lt;&gt;0,G357-AH357, -9999)</f>
        <v>-6.1431621216184165E-3</v>
      </c>
      <c r="AC357" s="54">
        <f>+G357-P357</f>
        <v>-8.2899999688379467E-4</v>
      </c>
      <c r="AD357" s="54">
        <f>IF(S357&lt;&gt;0,G357-AA357, -9999)</f>
        <v>-3.5334371861757679E-3</v>
      </c>
      <c r="AE357" s="54">
        <f>+(G357-AA357)^2*S357</f>
        <v>1.248517834864973E-6</v>
      </c>
      <c r="AF357" s="48">
        <f>IF(S357&lt;&gt;0,G357-P357, -9999)</f>
        <v>-8.2899999688379467E-4</v>
      </c>
      <c r="AG357" s="3"/>
      <c r="AH357" s="48">
        <f>$AB$6*($AB$11/AI357*AJ357+$AB$12)</f>
        <v>5.3141621247346218E-3</v>
      </c>
      <c r="AI357" s="48">
        <f>1+$AB$7*COS(AL357)</f>
        <v>1.3110581212747263</v>
      </c>
      <c r="AJ357" s="48">
        <f>SIN(AL357+RADIANS($AB$9))</f>
        <v>0.70322287758936108</v>
      </c>
      <c r="AK357" s="48">
        <f>$AB$7*SIN(AL357)</f>
        <v>-0.12625161447180236</v>
      </c>
      <c r="AL357" s="48">
        <f>2*ATAN(AM357)</f>
        <v>-0.38556323243874546</v>
      </c>
      <c r="AM357" s="48">
        <f>SQRT((1+$AB$7)/(1-$AB$7))*TAN(AN357/2)</f>
        <v>-0.19520588855643997</v>
      </c>
      <c r="AN357" s="54">
        <f>$AU357+$AB$7*SIN(AO357)</f>
        <v>12.292763230791182</v>
      </c>
      <c r="AO357" s="54">
        <f>$AU357+$AB$7*SIN(AP357)</f>
        <v>12.292834446505529</v>
      </c>
      <c r="AP357" s="54">
        <f>$AU357+$AB$7*SIN(AQ357)</f>
        <v>12.293054770149707</v>
      </c>
      <c r="AQ357" s="54">
        <f>$AU357+$AB$7*SIN(AR357)</f>
        <v>12.293736310401131</v>
      </c>
      <c r="AR357" s="54">
        <f>$AU357+$AB$7*SIN(AS357)</f>
        <v>12.295843739102439</v>
      </c>
      <c r="AS357" s="54">
        <f>$AU357+$AB$7*SIN(AT357)</f>
        <v>12.302352499757818</v>
      </c>
      <c r="AT357" s="54">
        <f>$AU357+$AB$7*SIN(AU357)</f>
        <v>12.322383983978352</v>
      </c>
      <c r="AU357" s="54">
        <f>RADIANS($AB$9)+$AB$18*(F357-AB$15)</f>
        <v>12.383449355153246</v>
      </c>
    </row>
    <row r="358" spans="1:64" ht="12.95" customHeight="1" x14ac:dyDescent="0.2">
      <c r="A358" s="102" t="s">
        <v>1134</v>
      </c>
      <c r="B358" s="102" t="s">
        <v>1122</v>
      </c>
      <c r="C358" s="103">
        <v>42994.674619999998</v>
      </c>
      <c r="D358" s="104">
        <v>6.2E-4</v>
      </c>
      <c r="E358" s="105">
        <f>+(C358-C$7)/C$8</f>
        <v>205.00204188565291</v>
      </c>
      <c r="F358" s="48">
        <f>ROUND(2*E358,0)/2</f>
        <v>205</v>
      </c>
      <c r="G358" s="48">
        <f>+C358-(C$7+F358*C$8)</f>
        <v>2.7909999989788048E-3</v>
      </c>
      <c r="K358" s="48">
        <f>G358</f>
        <v>2.7909999989788048E-3</v>
      </c>
      <c r="O358" s="48">
        <f ca="1">+C$11+C$12*F358</f>
        <v>-3.3933481450310186E-2</v>
      </c>
      <c r="Q358" s="100">
        <f>+C358-15018.5</f>
        <v>27976.174619999998</v>
      </c>
      <c r="S358" s="53">
        <f>S$16</f>
        <v>1</v>
      </c>
      <c r="Z358" s="48">
        <f>F358</f>
        <v>205</v>
      </c>
      <c r="AA358" s="54">
        <f>AB$3+AB$4*Z358+AB$5*Z358^2+AH358</f>
        <v>2.7044371892919732E-3</v>
      </c>
      <c r="AB358" s="54">
        <f>IF(S358&lt;&gt;0,G358-AH358, -9999)</f>
        <v>-2.523162125755817E-3</v>
      </c>
      <c r="AC358" s="54">
        <f>+G358-P358</f>
        <v>2.7909999989788048E-3</v>
      </c>
      <c r="AD358" s="54">
        <f>IF(S358&lt;&gt;0,G358-AA358, -9999)</f>
        <v>8.6562809686831568E-5</v>
      </c>
      <c r="AE358" s="54">
        <f>+(G358-AA358)^2*S358</f>
        <v>7.4931200208786209E-9</v>
      </c>
      <c r="AF358" s="48">
        <f>IF(S358&lt;&gt;0,G358-P358, -9999)</f>
        <v>2.7909999989788048E-3</v>
      </c>
      <c r="AG358" s="3"/>
      <c r="AH358" s="48">
        <f>$AB$6*($AB$11/AI358*AJ358+$AB$12)</f>
        <v>5.3141621247346218E-3</v>
      </c>
      <c r="AI358" s="48">
        <f>1+$AB$7*COS(AL358)</f>
        <v>1.3110581212747263</v>
      </c>
      <c r="AJ358" s="48">
        <f>SIN(AL358+RADIANS($AB$9))</f>
        <v>0.70322287758936108</v>
      </c>
      <c r="AK358" s="48">
        <f>$AB$7*SIN(AL358)</f>
        <v>-0.12625161447180236</v>
      </c>
      <c r="AL358" s="48">
        <f>2*ATAN(AM358)</f>
        <v>-0.38556323243874546</v>
      </c>
      <c r="AM358" s="48">
        <f>SQRT((1+$AB$7)/(1-$AB$7))*TAN(AN358/2)</f>
        <v>-0.19520588855643997</v>
      </c>
      <c r="AN358" s="54">
        <f>$AU358+$AB$7*SIN(AO358)</f>
        <v>12.292763230791182</v>
      </c>
      <c r="AO358" s="54">
        <f>$AU358+$AB$7*SIN(AP358)</f>
        <v>12.292834446505529</v>
      </c>
      <c r="AP358" s="54">
        <f>$AU358+$AB$7*SIN(AQ358)</f>
        <v>12.293054770149707</v>
      </c>
      <c r="AQ358" s="54">
        <f>$AU358+$AB$7*SIN(AR358)</f>
        <v>12.293736310401131</v>
      </c>
      <c r="AR358" s="54">
        <f>$AU358+$AB$7*SIN(AS358)</f>
        <v>12.295843739102439</v>
      </c>
      <c r="AS358" s="54">
        <f>$AU358+$AB$7*SIN(AT358)</f>
        <v>12.302352499757818</v>
      </c>
      <c r="AT358" s="54">
        <f>$AU358+$AB$7*SIN(AU358)</f>
        <v>12.322383983978352</v>
      </c>
      <c r="AU358" s="54">
        <f>RADIANS($AB$9)+$AB$18*(F358-AB$15)</f>
        <v>12.383449355153246</v>
      </c>
    </row>
    <row r="359" spans="1:64" ht="12.95" customHeight="1" x14ac:dyDescent="0.2">
      <c r="A359" s="4" t="s">
        <v>1003</v>
      </c>
      <c r="B359" s="4"/>
      <c r="C359" s="5">
        <v>42997.404000000002</v>
      </c>
      <c r="D359" s="5"/>
      <c r="E359" s="48">
        <f>+(C359-C$7)/C$8</f>
        <v>206.99884656506393</v>
      </c>
      <c r="F359" s="48">
        <f>ROUND(2*E359,0)/2</f>
        <v>207</v>
      </c>
      <c r="G359" s="48">
        <f>+C359-(C$7+F359*C$8)</f>
        <v>-1.5765999924042262E-3</v>
      </c>
      <c r="I359" s="48">
        <f>G359</f>
        <v>-1.5765999924042262E-3</v>
      </c>
      <c r="Q359" s="100">
        <f>+C359-15018.5</f>
        <v>27978.904000000002</v>
      </c>
      <c r="S359" s="53">
        <f>S$14</f>
        <v>0.1</v>
      </c>
      <c r="Z359" s="48">
        <f>F359</f>
        <v>207</v>
      </c>
      <c r="AA359" s="54">
        <f>AB$3+AB$4*Z359+AB$5*Z359^2+AH359</f>
        <v>2.7046504401883388E-3</v>
      </c>
      <c r="AB359" s="54">
        <f>IF(S359&lt;&gt;0,G359-AH359, -9999)</f>
        <v>-6.8795683459928004E-3</v>
      </c>
      <c r="AC359" s="54">
        <f>+G359-P359</f>
        <v>-1.5765999924042262E-3</v>
      </c>
      <c r="AD359" s="54">
        <f>IF(S359&lt;&gt;0,G359-AA359, -9999)</f>
        <v>-4.2812504325925645E-3</v>
      </c>
      <c r="AE359" s="54">
        <f>+(G359-AA359)^2*S359</f>
        <v>1.8329105266574023E-6</v>
      </c>
      <c r="AF359" s="48">
        <f>IF(S359&lt;&gt;0,G359-P359, -9999)</f>
        <v>-1.5765999924042262E-3</v>
      </c>
      <c r="AG359" s="3"/>
      <c r="AH359" s="48">
        <f>$AB$6*($AB$11/AI359*AJ359+$AB$12)</f>
        <v>5.3029683535885741E-3</v>
      </c>
      <c r="AI359" s="48">
        <f>1+$AB$7*COS(AL359)</f>
        <v>1.3113622812105143</v>
      </c>
      <c r="AJ359" s="48">
        <f>SIN(AL359+RADIANS($AB$9))</f>
        <v>0.70150287386357901</v>
      </c>
      <c r="AK359" s="48">
        <f>$AB$7*SIN(AL359)</f>
        <v>-0.12549962074477944</v>
      </c>
      <c r="AL359" s="48">
        <f>2*ATAN(AM359)</f>
        <v>-0.38314688053855739</v>
      </c>
      <c r="AM359" s="48">
        <f>SQRT((1+$AB$7)/(1-$AB$7))*TAN(AN359/2)</f>
        <v>-0.19395196977021678</v>
      </c>
      <c r="AN359" s="54">
        <f>$AU359+$AB$7*SIN(AO359)</f>
        <v>12.294499127505835</v>
      </c>
      <c r="AO359" s="54">
        <f>$AU359+$AB$7*SIN(AP359)</f>
        <v>12.294570077276131</v>
      </c>
      <c r="AP359" s="54">
        <f>$AU359+$AB$7*SIN(AQ359)</f>
        <v>12.294789471722757</v>
      </c>
      <c r="AQ359" s="54">
        <f>$AU359+$AB$7*SIN(AR359)</f>
        <v>12.295467809517771</v>
      </c>
      <c r="AR359" s="54">
        <f>$AU359+$AB$7*SIN(AS359)</f>
        <v>12.297564331181226</v>
      </c>
      <c r="AS359" s="54">
        <f>$AU359+$AB$7*SIN(AT359)</f>
        <v>12.304036398139683</v>
      </c>
      <c r="AT359" s="54">
        <f>$AU359+$AB$7*SIN(AU359)</f>
        <v>12.323946584985391</v>
      </c>
      <c r="AU359" s="54">
        <f>RADIANS($AB$9)+$AB$18*(F359-AB$15)</f>
        <v>12.384624120997016</v>
      </c>
    </row>
    <row r="360" spans="1:64" ht="12.95" customHeight="1" x14ac:dyDescent="0.2">
      <c r="A360" s="4" t="s">
        <v>994</v>
      </c>
      <c r="B360" s="4"/>
      <c r="C360" s="5">
        <v>43009.703999999998</v>
      </c>
      <c r="D360" s="5"/>
      <c r="E360" s="48">
        <f>+(C360-C$7)/C$8</f>
        <v>215.99748272298547</v>
      </c>
      <c r="F360" s="48">
        <f>ROUND(2*E360,0)/2</f>
        <v>216</v>
      </c>
      <c r="G360" s="48">
        <f>+C360-(C$7+F360*C$8)</f>
        <v>-3.440799999225419E-3</v>
      </c>
      <c r="I360" s="48">
        <f>G360</f>
        <v>-3.440799999225419E-3</v>
      </c>
      <c r="Q360" s="100">
        <f>+C360-15018.5</f>
        <v>27991.203999999998</v>
      </c>
      <c r="S360" s="53">
        <f>S$14</f>
        <v>0.1</v>
      </c>
      <c r="Z360" s="48">
        <f>F360</f>
        <v>216</v>
      </c>
      <c r="AA360" s="54">
        <f>AB$3+AB$4*Z360+AB$5*Z360^2+AH360</f>
        <v>2.7054416441011277E-3</v>
      </c>
      <c r="AB360" s="54">
        <f>IF(S360&lt;&gt;0,G360-AH360, -9999)</f>
        <v>-8.6931672006579606E-3</v>
      </c>
      <c r="AC360" s="54">
        <f>+G360-P360</f>
        <v>-3.440799999225419E-3</v>
      </c>
      <c r="AD360" s="54">
        <f>IF(S360&lt;&gt;0,G360-AA360, -9999)</f>
        <v>-6.1462416433265468E-3</v>
      </c>
      <c r="AE360" s="54">
        <f>+(G360-AA360)^2*S360</f>
        <v>3.7776286338161413E-6</v>
      </c>
      <c r="AF360" s="48">
        <f>IF(S360&lt;&gt;0,G360-P360, -9999)</f>
        <v>-3.440799999225419E-3</v>
      </c>
      <c r="AG360" s="3"/>
      <c r="AH360" s="48">
        <f>$AB$6*($AB$11/AI360*AJ360+$AB$12)</f>
        <v>5.2523672014325425E-3</v>
      </c>
      <c r="AI360" s="48">
        <f>1+$AB$7*COS(AL360)</f>
        <v>1.3127101534499153</v>
      </c>
      <c r="AJ360" s="48">
        <f>SIN(AL360+RADIANS($AB$9))</f>
        <v>0.69370243395982101</v>
      </c>
      <c r="AK360" s="48">
        <f>$AB$7*SIN(AL360)</f>
        <v>-0.12210235418299406</v>
      </c>
      <c r="AL360" s="48">
        <f>2*ATAN(AM360)</f>
        <v>-0.37225957702831386</v>
      </c>
      <c r="AM360" s="48">
        <f>SQRT((1+$AB$7)/(1-$AB$7))*TAN(AN360/2)</f>
        <v>-0.18830944385400375</v>
      </c>
      <c r="AN360" s="54">
        <f>$AU360+$AB$7*SIN(AO360)</f>
        <v>12.30231557817528</v>
      </c>
      <c r="AO360" s="54">
        <f>$AU360+$AB$7*SIN(AP360)</f>
        <v>12.302385291620379</v>
      </c>
      <c r="AP360" s="54">
        <f>$AU360+$AB$7*SIN(AQ360)</f>
        <v>12.302600401410917</v>
      </c>
      <c r="AQ360" s="54">
        <f>$AU360+$AB$7*SIN(AR360)</f>
        <v>12.303264071591901</v>
      </c>
      <c r="AR360" s="54">
        <f>$AU360+$AB$7*SIN(AS360)</f>
        <v>12.305310922376487</v>
      </c>
      <c r="AS360" s="54">
        <f>$AU360+$AB$7*SIN(AT360)</f>
        <v>12.311616693726075</v>
      </c>
      <c r="AT360" s="54">
        <f>$AU360+$AB$7*SIN(AU360)</f>
        <v>12.330979318063472</v>
      </c>
      <c r="AU360" s="54">
        <f>RADIANS($AB$9)+$AB$18*(F360-AB$15)</f>
        <v>12.389910567293976</v>
      </c>
    </row>
    <row r="361" spans="1:64" ht="12.95" customHeight="1" x14ac:dyDescent="0.2">
      <c r="A361" s="102" t="s">
        <v>1134</v>
      </c>
      <c r="B361" s="102" t="s">
        <v>1122</v>
      </c>
      <c r="C361" s="103">
        <v>43009.7048</v>
      </c>
      <c r="D361" s="104">
        <v>1.1999999999999999E-3</v>
      </c>
      <c r="E361" s="4">
        <f>+(C361-C$7)/C$8</f>
        <v>215.99806800013513</v>
      </c>
      <c r="F361" s="48">
        <f>ROUND(2*E361,0)/2</f>
        <v>216</v>
      </c>
      <c r="G361" s="48">
        <f>+C361-(C$7+F361*C$8)</f>
        <v>-2.640799997607246E-3</v>
      </c>
      <c r="K361" s="48">
        <f>G361</f>
        <v>-2.640799997607246E-3</v>
      </c>
      <c r="O361" s="48">
        <f ca="1">+C$11+C$12*F361</f>
        <v>-3.3768930286802085E-2</v>
      </c>
      <c r="Q361" s="100">
        <f>+C361-15018.5</f>
        <v>27991.2048</v>
      </c>
      <c r="S361" s="53">
        <f>S$16</f>
        <v>1</v>
      </c>
      <c r="Z361" s="48">
        <f>F361</f>
        <v>216</v>
      </c>
      <c r="AA361" s="54">
        <f>AB$3+AB$4*Z361+AB$5*Z361^2+AH361</f>
        <v>2.7054416441011277E-3</v>
      </c>
      <c r="AB361" s="54">
        <f>IF(S361&lt;&gt;0,G361-AH361, -9999)</f>
        <v>-7.8931671990397877E-3</v>
      </c>
      <c r="AC361" s="54">
        <f>+G361-P361</f>
        <v>-2.640799997607246E-3</v>
      </c>
      <c r="AD361" s="54">
        <f>IF(S361&lt;&gt;0,G361-AA361, -9999)</f>
        <v>-5.3462416417083738E-3</v>
      </c>
      <c r="AE361" s="54">
        <f>+(G361-AA361)^2*S361</f>
        <v>2.8582299691536648E-5</v>
      </c>
      <c r="AF361" s="48">
        <f>IF(S361&lt;&gt;0,G361-P361, -9999)</f>
        <v>-2.640799997607246E-3</v>
      </c>
      <c r="AG361" s="3"/>
      <c r="AH361" s="48">
        <f>$AB$6*($AB$11/AI361*AJ361+$AB$12)</f>
        <v>5.2523672014325425E-3</v>
      </c>
      <c r="AI361" s="48">
        <f>1+$AB$7*COS(AL361)</f>
        <v>1.3127101534499153</v>
      </c>
      <c r="AJ361" s="48">
        <f>SIN(AL361+RADIANS($AB$9))</f>
        <v>0.69370243395982101</v>
      </c>
      <c r="AK361" s="48">
        <f>$AB$7*SIN(AL361)</f>
        <v>-0.12210235418299406</v>
      </c>
      <c r="AL361" s="48">
        <f>2*ATAN(AM361)</f>
        <v>-0.37225957702831386</v>
      </c>
      <c r="AM361" s="48">
        <f>SQRT((1+$AB$7)/(1-$AB$7))*TAN(AN361/2)</f>
        <v>-0.18830944385400375</v>
      </c>
      <c r="AN361" s="54">
        <f>$AU361+$AB$7*SIN(AO361)</f>
        <v>12.30231557817528</v>
      </c>
      <c r="AO361" s="54">
        <f>$AU361+$AB$7*SIN(AP361)</f>
        <v>12.302385291620379</v>
      </c>
      <c r="AP361" s="54">
        <f>$AU361+$AB$7*SIN(AQ361)</f>
        <v>12.302600401410917</v>
      </c>
      <c r="AQ361" s="54">
        <f>$AU361+$AB$7*SIN(AR361)</f>
        <v>12.303264071591901</v>
      </c>
      <c r="AR361" s="54">
        <f>$AU361+$AB$7*SIN(AS361)</f>
        <v>12.305310922376487</v>
      </c>
      <c r="AS361" s="54">
        <f>$AU361+$AB$7*SIN(AT361)</f>
        <v>12.311616693726075</v>
      </c>
      <c r="AT361" s="54">
        <f>$AU361+$AB$7*SIN(AU361)</f>
        <v>12.330979318063472</v>
      </c>
      <c r="AU361" s="54">
        <f>RADIANS($AB$9)+$AB$18*(F361-AB$15)</f>
        <v>12.389910567293976</v>
      </c>
    </row>
    <row r="362" spans="1:64" ht="12.95" customHeight="1" x14ac:dyDescent="0.2">
      <c r="A362" s="4" t="s">
        <v>994</v>
      </c>
      <c r="B362" s="4"/>
      <c r="C362" s="5">
        <v>43020.642</v>
      </c>
      <c r="D362" s="5"/>
      <c r="E362" s="48">
        <f>+(C362-C$7)/C$8</f>
        <v>223.99968453561948</v>
      </c>
      <c r="F362" s="48">
        <f>ROUND(2*E362,0)/2</f>
        <v>224</v>
      </c>
      <c r="G362" s="48">
        <f>+C362-(C$7+F362*C$8)</f>
        <v>-4.3119999463669956E-4</v>
      </c>
      <c r="I362" s="48">
        <f>G362</f>
        <v>-4.3119999463669956E-4</v>
      </c>
      <c r="Q362" s="100">
        <f>+C362-15018.5</f>
        <v>28002.142</v>
      </c>
      <c r="S362" s="53">
        <f>S$14</f>
        <v>0.1</v>
      </c>
      <c r="Z362" s="48">
        <f>F362</f>
        <v>224</v>
      </c>
      <c r="AA362" s="54">
        <f>AB$3+AB$4*Z362+AB$5*Z362^2+AH362</f>
        <v>2.7059155945424441E-3</v>
      </c>
      <c r="AB362" s="54">
        <f>IF(S362&lt;&gt;0,G362-AH362, -9999)</f>
        <v>-5.6382755882331947E-3</v>
      </c>
      <c r="AC362" s="54">
        <f>+G362-P362</f>
        <v>-4.3119999463669956E-4</v>
      </c>
      <c r="AD362" s="54">
        <f>IF(S362&lt;&gt;0,G362-AA362, -9999)</f>
        <v>-3.1371155891791436E-3</v>
      </c>
      <c r="AE362" s="54">
        <f>+(G362-AA362)^2*S362</f>
        <v>9.8414942198708058E-7</v>
      </c>
      <c r="AF362" s="48">
        <f>IF(S362&lt;&gt;0,G362-P362, -9999)</f>
        <v>-4.3119999463669956E-4</v>
      </c>
      <c r="AG362" s="3"/>
      <c r="AH362" s="48">
        <f>$AB$6*($AB$11/AI362*AJ362+$AB$12)</f>
        <v>5.2070755935964951E-3</v>
      </c>
      <c r="AI362" s="48">
        <f>1+$AB$7*COS(AL362)</f>
        <v>1.3138793553504819</v>
      </c>
      <c r="AJ362" s="48">
        <f>SIN(AL362+RADIANS($AB$9))</f>
        <v>0.68668618478883858</v>
      </c>
      <c r="AK362" s="48">
        <f>$AB$7*SIN(AL362)</f>
        <v>-0.11906458437530745</v>
      </c>
      <c r="AL362" s="48">
        <f>2*ATAN(AM362)</f>
        <v>-0.36256344913166061</v>
      </c>
      <c r="AM362" s="48">
        <f>SQRT((1+$AB$7)/(1-$AB$7))*TAN(AN362/2)</f>
        <v>-0.1832940048747479</v>
      </c>
      <c r="AN362" s="54">
        <f>$AU362+$AB$7*SIN(AO362)</f>
        <v>12.309270166218258</v>
      </c>
      <c r="AO362" s="54">
        <f>$AU362+$AB$7*SIN(AP362)</f>
        <v>12.309338726692843</v>
      </c>
      <c r="AP362" s="54">
        <f>$AU362+$AB$7*SIN(AQ362)</f>
        <v>12.309549887362245</v>
      </c>
      <c r="AQ362" s="54">
        <f>$AU362+$AB$7*SIN(AR362)</f>
        <v>12.310200171481284</v>
      </c>
      <c r="AR362" s="54">
        <f>$AU362+$AB$7*SIN(AS362)</f>
        <v>12.312202072921931</v>
      </c>
      <c r="AS362" s="54">
        <f>$AU362+$AB$7*SIN(AT362)</f>
        <v>12.318358441145923</v>
      </c>
      <c r="AT362" s="54">
        <f>$AU362+$AB$7*SIN(AU362)</f>
        <v>12.337232020472362</v>
      </c>
      <c r="AU362" s="54">
        <f>RADIANS($AB$9)+$AB$18*(F362-AB$15)</f>
        <v>12.394609630669052</v>
      </c>
    </row>
    <row r="363" spans="1:64" ht="12.95" customHeight="1" x14ac:dyDescent="0.2">
      <c r="A363" s="102" t="s">
        <v>1134</v>
      </c>
      <c r="B363" s="102" t="s">
        <v>1122</v>
      </c>
      <c r="C363" s="103">
        <v>43020.644099999998</v>
      </c>
      <c r="D363" s="104">
        <v>5.0000000000000001E-4</v>
      </c>
      <c r="E363" s="105">
        <f>+(C363-C$7)/C$8</f>
        <v>224.00122088813268</v>
      </c>
      <c r="F363" s="48">
        <f>ROUND(2*E363,0)/2</f>
        <v>224</v>
      </c>
      <c r="G363" s="48">
        <f>+C363-(C$7+F363*C$8)</f>
        <v>1.6688000032445416E-3</v>
      </c>
      <c r="K363" s="48">
        <f>G363</f>
        <v>1.6688000032445416E-3</v>
      </c>
      <c r="O363" s="48">
        <f ca="1">+C$11+C$12*F363</f>
        <v>-3.3649256713341645E-2</v>
      </c>
      <c r="Q363" s="100">
        <f>+C363-15018.5</f>
        <v>28002.144099999998</v>
      </c>
      <c r="S363" s="53">
        <f>S$16</f>
        <v>1</v>
      </c>
      <c r="Z363" s="48">
        <f>F363</f>
        <v>224</v>
      </c>
      <c r="AA363" s="54">
        <f>AB$3+AB$4*Z363+AB$5*Z363^2+AH363</f>
        <v>2.7059155945424441E-3</v>
      </c>
      <c r="AB363" s="54">
        <f>IF(S363&lt;&gt;0,G363-AH363, -9999)</f>
        <v>-3.5382755903519535E-3</v>
      </c>
      <c r="AC363" s="54">
        <f>+G363-P363</f>
        <v>1.6688000032445416E-3</v>
      </c>
      <c r="AD363" s="54">
        <f>IF(S363&lt;&gt;0,G363-AA363, -9999)</f>
        <v>-1.0371155912979025E-3</v>
      </c>
      <c r="AE363" s="54">
        <f>+(G363-AA363)^2*S363</f>
        <v>1.0756087497131979E-6</v>
      </c>
      <c r="AF363" s="48">
        <f>IF(S363&lt;&gt;0,G363-P363, -9999)</f>
        <v>1.6688000032445416E-3</v>
      </c>
      <c r="AG363" s="3"/>
      <c r="AH363" s="48">
        <f>$AB$6*($AB$11/AI363*AJ363+$AB$12)</f>
        <v>5.2070755935964951E-3</v>
      </c>
      <c r="AI363" s="48">
        <f>1+$AB$7*COS(AL363)</f>
        <v>1.3138793553504819</v>
      </c>
      <c r="AJ363" s="48">
        <f>SIN(AL363+RADIANS($AB$9))</f>
        <v>0.68668618478883858</v>
      </c>
      <c r="AK363" s="48">
        <f>$AB$7*SIN(AL363)</f>
        <v>-0.11906458437530745</v>
      </c>
      <c r="AL363" s="48">
        <f>2*ATAN(AM363)</f>
        <v>-0.36256344913166061</v>
      </c>
      <c r="AM363" s="48">
        <f>SQRT((1+$AB$7)/(1-$AB$7))*TAN(AN363/2)</f>
        <v>-0.1832940048747479</v>
      </c>
      <c r="AN363" s="54">
        <f>$AU363+$AB$7*SIN(AO363)</f>
        <v>12.309270166218258</v>
      </c>
      <c r="AO363" s="54">
        <f>$AU363+$AB$7*SIN(AP363)</f>
        <v>12.309338726692843</v>
      </c>
      <c r="AP363" s="54">
        <f>$AU363+$AB$7*SIN(AQ363)</f>
        <v>12.309549887362245</v>
      </c>
      <c r="AQ363" s="54">
        <f>$AU363+$AB$7*SIN(AR363)</f>
        <v>12.310200171481284</v>
      </c>
      <c r="AR363" s="54">
        <f>$AU363+$AB$7*SIN(AS363)</f>
        <v>12.312202072921931</v>
      </c>
      <c r="AS363" s="54">
        <f>$AU363+$AB$7*SIN(AT363)</f>
        <v>12.318358441145923</v>
      </c>
      <c r="AT363" s="54">
        <f>$AU363+$AB$7*SIN(AU363)</f>
        <v>12.337232020472362</v>
      </c>
      <c r="AU363" s="54">
        <f>RADIANS($AB$9)+$AB$18*(F363-AB$15)</f>
        <v>12.394609630669052</v>
      </c>
    </row>
    <row r="364" spans="1:64" ht="12.95" customHeight="1" x14ac:dyDescent="0.2">
      <c r="A364" s="4" t="s">
        <v>994</v>
      </c>
      <c r="B364" s="4"/>
      <c r="C364" s="5">
        <v>43028.843999999997</v>
      </c>
      <c r="D364" s="5"/>
      <c r="E364" s="48">
        <f>+(C364-C$7)/C$8</f>
        <v>230.00023850043868</v>
      </c>
      <c r="F364" s="48">
        <f>ROUND(2*E364,0)/2</f>
        <v>230</v>
      </c>
      <c r="G364" s="48">
        <f>+C364-(C$7+F364*C$8)</f>
        <v>3.260000012232922E-4</v>
      </c>
      <c r="I364" s="48">
        <f>G364</f>
        <v>3.260000012232922E-4</v>
      </c>
      <c r="Q364" s="100">
        <f>+C364-15018.5</f>
        <v>28010.343999999997</v>
      </c>
      <c r="S364" s="53">
        <f>S$14</f>
        <v>0.1</v>
      </c>
      <c r="Z364" s="48">
        <f>F364</f>
        <v>230</v>
      </c>
      <c r="AA364" s="54">
        <f>AB$3+AB$4*Z364+AB$5*Z364^2+AH364</f>
        <v>2.706130949805311E-3</v>
      </c>
      <c r="AB364" s="54">
        <f>IF(S364&lt;&gt;0,G364-AH364, -9999)</f>
        <v>-4.8469152276376555E-3</v>
      </c>
      <c r="AC364" s="54">
        <f>+G364-P364</f>
        <v>3.260000012232922E-4</v>
      </c>
      <c r="AD364" s="54">
        <f>IF(S364&lt;&gt;0,G364-AA364, -9999)</f>
        <v>-2.3801309485820188E-3</v>
      </c>
      <c r="AE364" s="54">
        <f>+(G364-AA364)^2*S364</f>
        <v>5.6650233323979406E-7</v>
      </c>
      <c r="AF364" s="48">
        <f>IF(S364&lt;&gt;0,G364-P364, -9999)</f>
        <v>3.260000012232922E-4</v>
      </c>
      <c r="AG364" s="3"/>
      <c r="AH364" s="48">
        <f>$AB$6*($AB$11/AI364*AJ364+$AB$12)</f>
        <v>5.1729152288609477E-3</v>
      </c>
      <c r="AI364" s="48">
        <f>1+$AB$7*COS(AL364)</f>
        <v>1.3147382049564038</v>
      </c>
      <c r="AJ364" s="48">
        <f>SIN(AL364+RADIANS($AB$9))</f>
        <v>0.68137339939537767</v>
      </c>
      <c r="AK364" s="48">
        <f>$AB$7*SIN(AL364)</f>
        <v>-0.11677537115556359</v>
      </c>
      <c r="AL364" s="48">
        <f>2*ATAN(AM364)</f>
        <v>-0.3552801556166631</v>
      </c>
      <c r="AM364" s="48">
        <f>SQRT((1+$AB$7)/(1-$AB$7))*TAN(AN364/2)</f>
        <v>-0.17953250497527382</v>
      </c>
      <c r="AN364" s="54">
        <f>$AU364+$AB$7*SIN(AO364)</f>
        <v>12.314490112409061</v>
      </c>
      <c r="AO364" s="54">
        <f>$AU364+$AB$7*SIN(AP364)</f>
        <v>12.31455777508735</v>
      </c>
      <c r="AP364" s="54">
        <f>$AU364+$AB$7*SIN(AQ364)</f>
        <v>12.314765888166624</v>
      </c>
      <c r="AQ364" s="54">
        <f>$AU364+$AB$7*SIN(AR364)</f>
        <v>12.315405920997232</v>
      </c>
      <c r="AR364" s="54">
        <f>$AU364+$AB$7*SIN(AS364)</f>
        <v>12.317373627036346</v>
      </c>
      <c r="AS364" s="54">
        <f>$AU364+$AB$7*SIN(AT364)</f>
        <v>12.323416985180325</v>
      </c>
      <c r="AT364" s="54">
        <f>$AU364+$AB$7*SIN(AU364)</f>
        <v>12.341922380601302</v>
      </c>
      <c r="AU364" s="54">
        <f>RADIANS($AB$9)+$AB$18*(F364-AB$15)</f>
        <v>12.398133928200359</v>
      </c>
    </row>
    <row r="365" spans="1:64" ht="12.95" customHeight="1" x14ac:dyDescent="0.2">
      <c r="A365" s="102" t="s">
        <v>1134</v>
      </c>
      <c r="B365" s="102" t="s">
        <v>1122</v>
      </c>
      <c r="C365" s="103">
        <v>43028.847410000002</v>
      </c>
      <c r="D365" s="104">
        <v>8.3000000000000001E-4</v>
      </c>
      <c r="E365" s="105">
        <f>+(C365-C$7)/C$8</f>
        <v>230.00273324428761</v>
      </c>
      <c r="F365" s="48">
        <f>ROUND(2*E365,0)/2</f>
        <v>230</v>
      </c>
      <c r="G365" s="48">
        <f>+C365-(C$7+F365*C$8)</f>
        <v>3.7360000060289167E-3</v>
      </c>
      <c r="K365" s="48">
        <f>G365</f>
        <v>3.7360000060289167E-3</v>
      </c>
      <c r="O365" s="48">
        <f ca="1">+C$11+C$12*F365</f>
        <v>-3.3559501533246321E-2</v>
      </c>
      <c r="Q365" s="100">
        <f>+C365-15018.5</f>
        <v>28010.347410000002</v>
      </c>
      <c r="S365" s="53">
        <f>S$16</f>
        <v>1</v>
      </c>
      <c r="Z365" s="48">
        <f>F365</f>
        <v>230</v>
      </c>
      <c r="AA365" s="54">
        <f>AB$3+AB$4*Z365+AB$5*Z365^2+AH365</f>
        <v>2.706130949805311E-3</v>
      </c>
      <c r="AB365" s="54">
        <f>IF(S365&lt;&gt;0,G365-AH365, -9999)</f>
        <v>-1.436915222832031E-3</v>
      </c>
      <c r="AC365" s="54">
        <f>+G365-P365</f>
        <v>3.7360000060289167E-3</v>
      </c>
      <c r="AD365" s="54">
        <f>IF(S365&lt;&gt;0,G365-AA365, -9999)</f>
        <v>1.0298690562236057E-3</v>
      </c>
      <c r="AE365" s="54">
        <f>+(G365-AA365)^2*S365</f>
        <v>1.0606302729669004E-6</v>
      </c>
      <c r="AF365" s="48">
        <f>IF(S365&lt;&gt;0,G365-P365, -9999)</f>
        <v>3.7360000060289167E-3</v>
      </c>
      <c r="AG365" s="3"/>
      <c r="AH365" s="48">
        <f>$AB$6*($AB$11/AI365*AJ365+$AB$12)</f>
        <v>5.1729152288609477E-3</v>
      </c>
      <c r="AI365" s="48">
        <f>1+$AB$7*COS(AL365)</f>
        <v>1.3147382049564038</v>
      </c>
      <c r="AJ365" s="48">
        <f>SIN(AL365+RADIANS($AB$9))</f>
        <v>0.68137339939537767</v>
      </c>
      <c r="AK365" s="48">
        <f>$AB$7*SIN(AL365)</f>
        <v>-0.11677537115556359</v>
      </c>
      <c r="AL365" s="48">
        <f>2*ATAN(AM365)</f>
        <v>-0.3552801556166631</v>
      </c>
      <c r="AM365" s="48">
        <f>SQRT((1+$AB$7)/(1-$AB$7))*TAN(AN365/2)</f>
        <v>-0.17953250497527382</v>
      </c>
      <c r="AN365" s="54">
        <f>$AU365+$AB$7*SIN(AO365)</f>
        <v>12.314490112409061</v>
      </c>
      <c r="AO365" s="54">
        <f>$AU365+$AB$7*SIN(AP365)</f>
        <v>12.31455777508735</v>
      </c>
      <c r="AP365" s="54">
        <f>$AU365+$AB$7*SIN(AQ365)</f>
        <v>12.314765888166624</v>
      </c>
      <c r="AQ365" s="54">
        <f>$AU365+$AB$7*SIN(AR365)</f>
        <v>12.315405920997232</v>
      </c>
      <c r="AR365" s="54">
        <f>$AU365+$AB$7*SIN(AS365)</f>
        <v>12.317373627036346</v>
      </c>
      <c r="AS365" s="54">
        <f>$AU365+$AB$7*SIN(AT365)</f>
        <v>12.323416985180325</v>
      </c>
      <c r="AT365" s="54">
        <f>$AU365+$AB$7*SIN(AU365)</f>
        <v>12.341922380601302</v>
      </c>
      <c r="AU365" s="54">
        <f>RADIANS($AB$9)+$AB$18*(F365-AB$15)</f>
        <v>12.398133928200359</v>
      </c>
    </row>
    <row r="366" spans="1:64" ht="12.95" customHeight="1" x14ac:dyDescent="0.2">
      <c r="A366" s="4" t="s">
        <v>1005</v>
      </c>
      <c r="B366" s="4"/>
      <c r="C366" s="5">
        <v>43042.508000000002</v>
      </c>
      <c r="D366" s="5"/>
      <c r="E366" s="48">
        <f>+(C366-C$7)/C$8</f>
        <v>239.99677219652995</v>
      </c>
      <c r="F366" s="48">
        <f>ROUND(2*E366,0)/2</f>
        <v>240</v>
      </c>
      <c r="G366" s="48">
        <f>+C366-(C$7+F366*C$8)</f>
        <v>-4.4119999947724864E-3</v>
      </c>
      <c r="I366" s="48">
        <f>G366</f>
        <v>-4.4119999947724864E-3</v>
      </c>
      <c r="Q366" s="100">
        <f>+C366-15018.5</f>
        <v>28024.008000000002</v>
      </c>
      <c r="S366" s="53">
        <f>S$14</f>
        <v>0.1</v>
      </c>
      <c r="Z366" s="48">
        <f>F366</f>
        <v>240</v>
      </c>
      <c r="AA366" s="54">
        <f>AB$3+AB$4*Z366+AB$5*Z366^2+AH366</f>
        <v>2.7062261447305747E-3</v>
      </c>
      <c r="AB366" s="54">
        <f>IF(S366&lt;&gt;0,G366-AH366, -9999)</f>
        <v>-9.5276193589605949E-3</v>
      </c>
      <c r="AC366" s="54">
        <f>+G366-P366</f>
        <v>-4.4119999947724864E-3</v>
      </c>
      <c r="AD366" s="54">
        <f>IF(S366&lt;&gt;0,G366-AA366, -9999)</f>
        <v>-7.1182261395030611E-3</v>
      </c>
      <c r="AE366" s="54">
        <f>+(G366-AA366)^2*S366</f>
        <v>5.0669143373104659E-6</v>
      </c>
      <c r="AF366" s="48">
        <f>IF(S366&lt;&gt;0,G366-P366, -9999)</f>
        <v>-4.4119999947724864E-3</v>
      </c>
      <c r="AG366" s="3"/>
      <c r="AH366" s="48">
        <f>$AB$6*($AB$11/AI366*AJ366+$AB$12)</f>
        <v>5.1156193641881086E-3</v>
      </c>
      <c r="AI366" s="48">
        <f>1+$AB$7*COS(AL366)</f>
        <v>1.3161348507395081</v>
      </c>
      <c r="AJ366" s="48">
        <f>SIN(AL366+RADIANS($AB$9))</f>
        <v>0.67242315451465962</v>
      </c>
      <c r="AK366" s="48">
        <f>$AB$7*SIN(AL366)</f>
        <v>-0.11293972337316852</v>
      </c>
      <c r="AL366" s="48">
        <f>2*ATAN(AM366)</f>
        <v>-0.34312049691214846</v>
      </c>
      <c r="AM366" s="48">
        <f>SQRT((1+$AB$7)/(1-$AB$7))*TAN(AN366/2)</f>
        <v>-0.17326347661765482</v>
      </c>
      <c r="AN366" s="54">
        <f>$AU366+$AB$7*SIN(AO366)</f>
        <v>12.323197468636275</v>
      </c>
      <c r="AO366" s="54">
        <f>$AU366+$AB$7*SIN(AP366)</f>
        <v>12.323263572660411</v>
      </c>
      <c r="AP366" s="54">
        <f>$AU366+$AB$7*SIN(AQ366)</f>
        <v>12.323466445351103</v>
      </c>
      <c r="AQ366" s="54">
        <f>$AU366+$AB$7*SIN(AR366)</f>
        <v>12.324088996288955</v>
      </c>
      <c r="AR366" s="54">
        <f>$AU366+$AB$7*SIN(AS366)</f>
        <v>12.325998807954194</v>
      </c>
      <c r="AS366" s="54">
        <f>$AU366+$AB$7*SIN(AT366)</f>
        <v>12.331852034285697</v>
      </c>
      <c r="AT366" s="54">
        <f>$AU366+$AB$7*SIN(AU366)</f>
        <v>12.349741191847894</v>
      </c>
      <c r="AU366" s="54">
        <f>RADIANS($AB$9)+$AB$18*(F366-AB$15)</f>
        <v>12.404007757419203</v>
      </c>
    </row>
    <row r="367" spans="1:64" ht="12.95" customHeight="1" x14ac:dyDescent="0.2">
      <c r="A367" s="4" t="s">
        <v>994</v>
      </c>
      <c r="B367" s="4"/>
      <c r="C367" s="5">
        <v>43046.616000000002</v>
      </c>
      <c r="D367" s="5"/>
      <c r="E367" s="48">
        <f>+(C367-C$7)/C$8</f>
        <v>243.00217035398981</v>
      </c>
      <c r="F367" s="48">
        <f>ROUND(2*E367,0)/2</f>
        <v>243</v>
      </c>
      <c r="G367" s="48">
        <f>+C367-(C$7+F367*C$8)</f>
        <v>2.9666000045835972E-3</v>
      </c>
      <c r="I367" s="48">
        <f>G367</f>
        <v>2.9666000045835972E-3</v>
      </c>
      <c r="Q367" s="100">
        <f>+C367-15018.5</f>
        <v>28028.116000000002</v>
      </c>
      <c r="S367" s="53">
        <f>S$14</f>
        <v>0.1</v>
      </c>
      <c r="Z367" s="48">
        <f>F367</f>
        <v>243</v>
      </c>
      <c r="AA367" s="54">
        <f>AB$3+AB$4*Z367+AB$5*Z367^2+AH367</f>
        <v>2.7061910361175054E-3</v>
      </c>
      <c r="AB367" s="54">
        <f>IF(S367&lt;&gt;0,G367-AH367, -9999)</f>
        <v>-2.1317429985843288E-3</v>
      </c>
      <c r="AC367" s="54">
        <f>+G367-P367</f>
        <v>2.9666000045835972E-3</v>
      </c>
      <c r="AD367" s="54">
        <f>IF(S367&lt;&gt;0,G367-AA367, -9999)</f>
        <v>2.6040896846609178E-4</v>
      </c>
      <c r="AE367" s="54">
        <f>+(G367-AA367)^2*S367</f>
        <v>6.7812830857573988E-9</v>
      </c>
      <c r="AF367" s="48">
        <f>IF(S367&lt;&gt;0,G367-P367, -9999)</f>
        <v>2.9666000045835972E-3</v>
      </c>
      <c r="AG367" s="3"/>
      <c r="AH367" s="48">
        <f>$AB$6*($AB$11/AI367*AJ367+$AB$12)</f>
        <v>5.098343003167926E-3</v>
      </c>
      <c r="AI367" s="48">
        <f>1+$AB$7*COS(AL367)</f>
        <v>1.3165452959316566</v>
      </c>
      <c r="AJ367" s="48">
        <f>SIN(AL367+RADIANS($AB$9))</f>
        <v>0.66971493307679852</v>
      </c>
      <c r="AK367" s="48">
        <f>$AB$7*SIN(AL367)</f>
        <v>-0.11178416968085796</v>
      </c>
      <c r="AL367" s="48">
        <f>2*ATAN(AM367)</f>
        <v>-0.33946761665832875</v>
      </c>
      <c r="AM367" s="48">
        <f>SQRT((1+$AB$7)/(1-$AB$7))*TAN(AN367/2)</f>
        <v>-0.17138279939295831</v>
      </c>
      <c r="AN367" s="54">
        <f>$AU367+$AB$7*SIN(AO367)</f>
        <v>12.325811454816339</v>
      </c>
      <c r="AO367" s="54">
        <f>$AU367+$AB$7*SIN(AP367)</f>
        <v>12.325877076191571</v>
      </c>
      <c r="AP367" s="54">
        <f>$AU367+$AB$7*SIN(AQ367)</f>
        <v>12.326078337966674</v>
      </c>
      <c r="AQ367" s="54">
        <f>$AU367+$AB$7*SIN(AR367)</f>
        <v>12.326695549094296</v>
      </c>
      <c r="AR367" s="54">
        <f>$AU367+$AB$7*SIN(AS367)</f>
        <v>12.32858777626798</v>
      </c>
      <c r="AS367" s="54">
        <f>$AU367+$AB$7*SIN(AT367)</f>
        <v>12.334383537082555</v>
      </c>
      <c r="AT367" s="54">
        <f>$AU367+$AB$7*SIN(AU367)</f>
        <v>12.35208720337393</v>
      </c>
      <c r="AU367" s="54">
        <f>RADIANS($AB$9)+$AB$18*(F367-AB$15)</f>
        <v>12.405769906184856</v>
      </c>
      <c r="AV367" s="54"/>
    </row>
    <row r="368" spans="1:64" ht="12.95" customHeight="1" x14ac:dyDescent="0.2">
      <c r="A368" s="102" t="s">
        <v>1134</v>
      </c>
      <c r="B368" s="102" t="s">
        <v>1122</v>
      </c>
      <c r="C368" s="103">
        <v>43046.618629999997</v>
      </c>
      <c r="D368" s="104">
        <v>4.2000000000000002E-4</v>
      </c>
      <c r="E368" s="105">
        <f>+(C368-C$7)/C$8</f>
        <v>243.00409445261209</v>
      </c>
      <c r="F368" s="48">
        <f>ROUND(2*E368,0)/2</f>
        <v>243</v>
      </c>
      <c r="G368" s="48">
        <f>+C368-(C$7+F368*C$8)</f>
        <v>5.5965999999898486E-3</v>
      </c>
      <c r="K368" s="48">
        <f>G368</f>
        <v>5.5965999999898486E-3</v>
      </c>
      <c r="O368" s="48">
        <f ca="1">+C$11+C$12*F368</f>
        <v>-3.3365031976373111E-2</v>
      </c>
      <c r="Q368" s="100">
        <f>+C368-15018.5</f>
        <v>28028.118629999997</v>
      </c>
      <c r="S368" s="53">
        <f>S$16</f>
        <v>1</v>
      </c>
      <c r="Z368" s="48">
        <f>F368</f>
        <v>243</v>
      </c>
      <c r="AA368" s="54">
        <f>AB$3+AB$4*Z368+AB$5*Z368^2+AH368</f>
        <v>2.7061910361175054E-3</v>
      </c>
      <c r="AB368" s="54">
        <f>IF(S368&lt;&gt;0,G368-AH368, -9999)</f>
        <v>4.9825699682192262E-4</v>
      </c>
      <c r="AC368" s="54">
        <f>+G368-P368</f>
        <v>5.5965999999898486E-3</v>
      </c>
      <c r="AD368" s="54">
        <f>IF(S368&lt;&gt;0,G368-AA368, -9999)</f>
        <v>2.8904089638723432E-3</v>
      </c>
      <c r="AE368" s="54">
        <f>+(G368-AA368)^2*S368</f>
        <v>8.3544639784335917E-6</v>
      </c>
      <c r="AF368" s="48">
        <f>IF(S368&lt;&gt;0,G368-P368, -9999)</f>
        <v>5.5965999999898486E-3</v>
      </c>
      <c r="AG368" s="3"/>
      <c r="AH368" s="48">
        <f>$AB$6*($AB$11/AI368*AJ368+$AB$12)</f>
        <v>5.098343003167926E-3</v>
      </c>
      <c r="AI368" s="48">
        <f>1+$AB$7*COS(AL368)</f>
        <v>1.3165452959316566</v>
      </c>
      <c r="AJ368" s="48">
        <f>SIN(AL368+RADIANS($AB$9))</f>
        <v>0.66971493307679852</v>
      </c>
      <c r="AK368" s="48">
        <f>$AB$7*SIN(AL368)</f>
        <v>-0.11178416968085796</v>
      </c>
      <c r="AL368" s="48">
        <f>2*ATAN(AM368)</f>
        <v>-0.33946761665832875</v>
      </c>
      <c r="AM368" s="48">
        <f>SQRT((1+$AB$7)/(1-$AB$7))*TAN(AN368/2)</f>
        <v>-0.17138279939295831</v>
      </c>
      <c r="AN368" s="54">
        <f>$AU368+$AB$7*SIN(AO368)</f>
        <v>12.325811454816339</v>
      </c>
      <c r="AO368" s="54">
        <f>$AU368+$AB$7*SIN(AP368)</f>
        <v>12.325877076191571</v>
      </c>
      <c r="AP368" s="54">
        <f>$AU368+$AB$7*SIN(AQ368)</f>
        <v>12.326078337966674</v>
      </c>
      <c r="AQ368" s="54">
        <f>$AU368+$AB$7*SIN(AR368)</f>
        <v>12.326695549094296</v>
      </c>
      <c r="AR368" s="54">
        <f>$AU368+$AB$7*SIN(AS368)</f>
        <v>12.32858777626798</v>
      </c>
      <c r="AS368" s="54">
        <f>$AU368+$AB$7*SIN(AT368)</f>
        <v>12.334383537082555</v>
      </c>
      <c r="AT368" s="54">
        <f>$AU368+$AB$7*SIN(AU368)</f>
        <v>12.35208720337393</v>
      </c>
      <c r="AU368" s="54">
        <f>RADIANS($AB$9)+$AB$18*(F368-AB$15)</f>
        <v>12.405769906184856</v>
      </c>
    </row>
    <row r="369" spans="1:50" ht="12.95" customHeight="1" x14ac:dyDescent="0.2">
      <c r="A369" s="4" t="s">
        <v>994</v>
      </c>
      <c r="B369" s="4"/>
      <c r="C369" s="5">
        <v>43054.82</v>
      </c>
      <c r="D369" s="5"/>
      <c r="E369" s="48">
        <f>+(C369-C$7)/C$8</f>
        <v>249.00418751168053</v>
      </c>
      <c r="F369" s="48">
        <f>ROUND(2*E369,0)/2</f>
        <v>249</v>
      </c>
      <c r="G369" s="48">
        <f>+C369-(C$7+F369*C$8)</f>
        <v>5.7238000008510426E-3</v>
      </c>
      <c r="I369" s="48">
        <f>G369</f>
        <v>5.7238000008510426E-3</v>
      </c>
      <c r="Q369" s="100">
        <f>+C369-15018.5</f>
        <v>28036.32</v>
      </c>
      <c r="S369" s="53">
        <f>S$14</f>
        <v>0.1</v>
      </c>
      <c r="Z369" s="48">
        <f>F369</f>
        <v>249</v>
      </c>
      <c r="AA369" s="54">
        <f>AB$3+AB$4*Z369+AB$5*Z369^2+AH369</f>
        <v>2.706033533231433E-3</v>
      </c>
      <c r="AB369" s="54">
        <f>IF(S369&lt;&gt;0,G369-AH369, -9999)</f>
        <v>6.6013014549866616E-4</v>
      </c>
      <c r="AC369" s="54">
        <f>+G369-P369</f>
        <v>5.7238000008510426E-3</v>
      </c>
      <c r="AD369" s="54">
        <f>IF(S369&lt;&gt;0,G369-AA369, -9999)</f>
        <v>3.0177664676196096E-3</v>
      </c>
      <c r="AE369" s="54">
        <f>+(G369-AA369)^2*S369</f>
        <v>9.1069144530893357E-7</v>
      </c>
      <c r="AF369" s="48">
        <f>IF(S369&lt;&gt;0,G369-P369, -9999)</f>
        <v>5.7238000008510426E-3</v>
      </c>
      <c r="AG369" s="3"/>
      <c r="AH369" s="48">
        <f>$AB$6*($AB$11/AI369*AJ369+$AB$12)</f>
        <v>5.0636698553523764E-3</v>
      </c>
      <c r="AI369" s="48">
        <f>1+$AB$7*COS(AL369)</f>
        <v>1.3173542498987147</v>
      </c>
      <c r="AJ369" s="48">
        <f>SIN(AL369+RADIANS($AB$9))</f>
        <v>0.66426666101062615</v>
      </c>
      <c r="AK369" s="48">
        <f>$AB$7*SIN(AL369)</f>
        <v>-0.10946645622711539</v>
      </c>
      <c r="AL369" s="48">
        <f>2*ATAN(AM369)</f>
        <v>-0.33215509169739382</v>
      </c>
      <c r="AM369" s="48">
        <f>SQRT((1+$AB$7)/(1-$AB$7))*TAN(AN369/2)</f>
        <v>-0.16762148509307059</v>
      </c>
      <c r="AN369" s="54">
        <f>$AU369+$AB$7*SIN(AO369)</f>
        <v>12.331041841101019</v>
      </c>
      <c r="AO369" s="54">
        <f>$AU369+$AB$7*SIN(AP369)</f>
        <v>12.331106476544976</v>
      </c>
      <c r="AP369" s="54">
        <f>$AU369+$AB$7*SIN(AQ369)</f>
        <v>12.331304463440318</v>
      </c>
      <c r="AQ369" s="54">
        <f>$AU369+$AB$7*SIN(AR369)</f>
        <v>12.331910865052219</v>
      </c>
      <c r="AR369" s="54">
        <f>$AU369+$AB$7*SIN(AS369)</f>
        <v>12.333767629132975</v>
      </c>
      <c r="AS369" s="54">
        <f>$AU369+$AB$7*SIN(AT369)</f>
        <v>12.339447880731283</v>
      </c>
      <c r="AT369" s="54">
        <f>$AU369+$AB$7*SIN(AU369)</f>
        <v>12.356779724693842</v>
      </c>
      <c r="AU369" s="54">
        <f>RADIANS($AB$9)+$AB$18*(F369-AB$15)</f>
        <v>12.409294203716165</v>
      </c>
    </row>
    <row r="370" spans="1:50" ht="12.95" customHeight="1" x14ac:dyDescent="0.2">
      <c r="A370" s="102" t="s">
        <v>1134</v>
      </c>
      <c r="B370" s="102" t="s">
        <v>1122</v>
      </c>
      <c r="C370" s="103">
        <v>43054.821600000003</v>
      </c>
      <c r="D370" s="104">
        <v>1.8E-3</v>
      </c>
      <c r="E370" s="4">
        <f>+(C370-C$7)/C$8</f>
        <v>249.00535806597986</v>
      </c>
      <c r="F370" s="48">
        <f>ROUND(2*E370,0)/2</f>
        <v>249</v>
      </c>
      <c r="G370" s="48">
        <f>+C370-(C$7+F370*C$8)</f>
        <v>7.3238000040873885E-3</v>
      </c>
      <c r="K370" s="48">
        <f>G370</f>
        <v>7.3238000040873885E-3</v>
      </c>
      <c r="O370" s="48">
        <f ca="1">+C$11+C$12*F370</f>
        <v>-3.3275276796277779E-2</v>
      </c>
      <c r="Q370" s="100">
        <f>+C370-15018.5</f>
        <v>28036.321600000003</v>
      </c>
      <c r="S370" s="53">
        <f>S$16</f>
        <v>1</v>
      </c>
      <c r="Z370" s="48">
        <f>F370</f>
        <v>249</v>
      </c>
      <c r="AA370" s="54">
        <f>AB$3+AB$4*Z370+AB$5*Z370^2+AH370</f>
        <v>2.706033533231433E-3</v>
      </c>
      <c r="AB370" s="54">
        <f>IF(S370&lt;&gt;0,G370-AH370, -9999)</f>
        <v>2.2601301487350121E-3</v>
      </c>
      <c r="AC370" s="54">
        <f>+G370-P370</f>
        <v>7.3238000040873885E-3</v>
      </c>
      <c r="AD370" s="54">
        <f>IF(S370&lt;&gt;0,G370-AA370, -9999)</f>
        <v>4.6177664708559555E-3</v>
      </c>
      <c r="AE370" s="54">
        <f>+(G370-AA370)^2*S370</f>
        <v>2.1323767179361467E-5</v>
      </c>
      <c r="AF370" s="48">
        <f>IF(S370&lt;&gt;0,G370-P370, -9999)</f>
        <v>7.3238000040873885E-3</v>
      </c>
      <c r="AG370" s="3"/>
      <c r="AH370" s="48">
        <f>$AB$6*($AB$11/AI370*AJ370+$AB$12)</f>
        <v>5.0636698553523764E-3</v>
      </c>
      <c r="AI370" s="48">
        <f>1+$AB$7*COS(AL370)</f>
        <v>1.3173542498987147</v>
      </c>
      <c r="AJ370" s="48">
        <f>SIN(AL370+RADIANS($AB$9))</f>
        <v>0.66426666101062615</v>
      </c>
      <c r="AK370" s="48">
        <f>$AB$7*SIN(AL370)</f>
        <v>-0.10946645622711539</v>
      </c>
      <c r="AL370" s="48">
        <f>2*ATAN(AM370)</f>
        <v>-0.33215509169739382</v>
      </c>
      <c r="AM370" s="48">
        <f>SQRT((1+$AB$7)/(1-$AB$7))*TAN(AN370/2)</f>
        <v>-0.16762148509307059</v>
      </c>
      <c r="AN370" s="54">
        <f>$AU370+$AB$7*SIN(AO370)</f>
        <v>12.331041841101019</v>
      </c>
      <c r="AO370" s="54">
        <f>$AU370+$AB$7*SIN(AP370)</f>
        <v>12.331106476544976</v>
      </c>
      <c r="AP370" s="54">
        <f>$AU370+$AB$7*SIN(AQ370)</f>
        <v>12.331304463440318</v>
      </c>
      <c r="AQ370" s="54">
        <f>$AU370+$AB$7*SIN(AR370)</f>
        <v>12.331910865052219</v>
      </c>
      <c r="AR370" s="54">
        <f>$AU370+$AB$7*SIN(AS370)</f>
        <v>12.333767629132975</v>
      </c>
      <c r="AS370" s="54">
        <f>$AU370+$AB$7*SIN(AT370)</f>
        <v>12.339447880731283</v>
      </c>
      <c r="AT370" s="54">
        <f>$AU370+$AB$7*SIN(AU370)</f>
        <v>12.356779724693842</v>
      </c>
      <c r="AU370" s="54">
        <f>RADIANS($AB$9)+$AB$18*(F370-AB$15)</f>
        <v>12.409294203716165</v>
      </c>
    </row>
    <row r="371" spans="1:50" ht="12.95" customHeight="1" x14ac:dyDescent="0.2">
      <c r="A371" s="4" t="s">
        <v>1007</v>
      </c>
      <c r="B371" s="4"/>
      <c r="C371" s="5">
        <v>43091.722999999998</v>
      </c>
      <c r="D371" s="5"/>
      <c r="E371" s="48">
        <f>+(C371-C$7)/C$8</f>
        <v>276.00229077476041</v>
      </c>
      <c r="F371" s="48">
        <f>ROUND(2*E371,0)/2</f>
        <v>276</v>
      </c>
      <c r="G371" s="48">
        <f>+C371-(C$7+F371*C$8)</f>
        <v>3.1311999991885386E-3</v>
      </c>
      <c r="I371" s="48">
        <f>G371</f>
        <v>3.1311999991885386E-3</v>
      </c>
      <c r="Q371" s="100">
        <f>+C371-15018.5</f>
        <v>28073.222999999998</v>
      </c>
      <c r="S371" s="53">
        <f>S$14</f>
        <v>0.1</v>
      </c>
      <c r="Z371" s="48">
        <f>F371</f>
        <v>276</v>
      </c>
      <c r="AA371" s="54">
        <f>AB$3+AB$4*Z371+AB$5*Z371^2+AH371</f>
        <v>2.70391252481612E-3</v>
      </c>
      <c r="AB371" s="54">
        <f>IF(S371&lt;&gt;0,G371-AH371, -9999)</f>
        <v>-1.7744816336642214E-3</v>
      </c>
      <c r="AC371" s="54">
        <f>+G371-P371</f>
        <v>3.1311999991885386E-3</v>
      </c>
      <c r="AD371" s="54">
        <f>IF(S371&lt;&gt;0,G371-AA371, -9999)</f>
        <v>4.2728747437241867E-4</v>
      </c>
      <c r="AE371" s="54">
        <f>+(G371-AA371)^2*S371</f>
        <v>1.8257458575556035E-8</v>
      </c>
      <c r="AF371" s="48">
        <f>IF(S371&lt;&gt;0,G371-P371, -9999)</f>
        <v>3.1311999991885386E-3</v>
      </c>
      <c r="AG371" s="3"/>
      <c r="AH371" s="48">
        <f>$AB$6*($AB$11/AI371*AJ371+$AB$12)</f>
        <v>4.9056816328527601E-3</v>
      </c>
      <c r="AI371" s="48">
        <f>1+$AB$7*COS(AL371)</f>
        <v>1.3207945578607165</v>
      </c>
      <c r="AJ371" s="48">
        <f>SIN(AL371+RADIANS($AB$9))</f>
        <v>0.63923159345105596</v>
      </c>
      <c r="AK371" s="48">
        <f>$AB$7*SIN(AL371)</f>
        <v>-9.893167649770318E-2</v>
      </c>
      <c r="AL371" s="48">
        <f>2*ATAN(AM371)</f>
        <v>-0.29914140348107365</v>
      </c>
      <c r="AM371" s="48">
        <f>SQRT((1+$AB$7)/(1-$AB$7))*TAN(AN371/2)</f>
        <v>-0.15069614229178596</v>
      </c>
      <c r="AN371" s="54">
        <f>$AU371+$AB$7*SIN(AO371)</f>
        <v>12.35461683141275</v>
      </c>
      <c r="AO371" s="54">
        <f>$AU371+$AB$7*SIN(AP371)</f>
        <v>12.354676697120205</v>
      </c>
      <c r="AP371" s="54">
        <f>$AU371+$AB$7*SIN(AQ371)</f>
        <v>12.354859094679835</v>
      </c>
      <c r="AQ371" s="54">
        <f>$AU371+$AB$7*SIN(AR371)</f>
        <v>12.355414775663005</v>
      </c>
      <c r="AR371" s="54">
        <f>$AU371+$AB$7*SIN(AS371)</f>
        <v>12.357107271837245</v>
      </c>
      <c r="AS371" s="54">
        <f>$AU371+$AB$7*SIN(AT371)</f>
        <v>12.362258562065129</v>
      </c>
      <c r="AT371" s="54">
        <f>$AU371+$AB$7*SIN(AU371)</f>
        <v>12.377903932728962</v>
      </c>
      <c r="AU371" s="54">
        <f>RADIANS($AB$9)+$AB$18*(F371-AB$15)</f>
        <v>12.425153542607045</v>
      </c>
    </row>
    <row r="372" spans="1:50" ht="12.95" customHeight="1" x14ac:dyDescent="0.2">
      <c r="A372" s="4" t="s">
        <v>994</v>
      </c>
      <c r="B372" s="4"/>
      <c r="C372" s="5">
        <v>43113.589</v>
      </c>
      <c r="D372" s="5"/>
      <c r="E372" s="48">
        <f>+(C372-C$7)/C$8</f>
        <v>291.99937843567091</v>
      </c>
      <c r="F372" s="48">
        <f>ROUND(2*E372,0)/2</f>
        <v>292</v>
      </c>
      <c r="G372" s="48">
        <f>+C372-(C$7+F372*C$8)</f>
        <v>-8.4959999367129058E-4</v>
      </c>
      <c r="I372" s="48">
        <f>G372</f>
        <v>-8.4959999367129058E-4</v>
      </c>
      <c r="Q372" s="100">
        <f>+C372-15018.5</f>
        <v>28095.089</v>
      </c>
      <c r="S372" s="53">
        <f>S$14</f>
        <v>0.1</v>
      </c>
      <c r="Z372" s="48">
        <f>F372</f>
        <v>292</v>
      </c>
      <c r="AA372" s="54">
        <f>AB$3+AB$4*Z372+AB$5*Z372^2+AH372</f>
        <v>2.7015954853015804E-3</v>
      </c>
      <c r="AB372" s="54">
        <f>IF(S372&lt;&gt;0,G372-AH372, -9999)</f>
        <v>-5.6601766008985673E-3</v>
      </c>
      <c r="AC372" s="54">
        <f>+G372-P372</f>
        <v>-8.4959999367129058E-4</v>
      </c>
      <c r="AD372" s="54">
        <f>IF(S372&lt;&gt;0,G372-AA372, -9999)</f>
        <v>-3.551195478972871E-3</v>
      </c>
      <c r="AE372" s="54">
        <f>+(G372-AA372)^2*S372</f>
        <v>1.2610989329877359E-6</v>
      </c>
      <c r="AF372" s="48">
        <f>IF(S372&lt;&gt;0,G372-P372, -9999)</f>
        <v>-8.4959999367129058E-4</v>
      </c>
      <c r="AG372" s="3"/>
      <c r="AH372" s="48">
        <f>$AB$6*($AB$11/AI372*AJ372+$AB$12)</f>
        <v>4.8105766072272767E-3</v>
      </c>
      <c r="AI372" s="48">
        <f>1+$AB$7*COS(AL372)</f>
        <v>1.3226757629684276</v>
      </c>
      <c r="AJ372" s="48">
        <f>SIN(AL372+RADIANS($AB$9))</f>
        <v>0.62400432478642809</v>
      </c>
      <c r="AK372" s="48">
        <f>$AB$7*SIN(AL372)</f>
        <v>-9.2611969855100576E-2</v>
      </c>
      <c r="AL372" s="48">
        <f>2*ATAN(AM372)</f>
        <v>-0.27949946117213048</v>
      </c>
      <c r="AM372" s="48">
        <f>SQRT((1+$AB$7)/(1-$AB$7))*TAN(AN372/2)</f>
        <v>-0.14066666448553533</v>
      </c>
      <c r="AN372" s="54">
        <f>$AU372+$AB$7*SIN(AO372)</f>
        <v>12.368615048653501</v>
      </c>
      <c r="AO372" s="54">
        <f>$AU372+$AB$7*SIN(AP372)</f>
        <v>12.368671839502918</v>
      </c>
      <c r="AP372" s="54">
        <f>$AU372+$AB$7*SIN(AQ372)</f>
        <v>12.368844367044696</v>
      </c>
      <c r="AQ372" s="54">
        <f>$AU372+$AB$7*SIN(AR372)</f>
        <v>12.369368459910863</v>
      </c>
      <c r="AR372" s="54">
        <f>$AU372+$AB$7*SIN(AS372)</f>
        <v>12.37096017938522</v>
      </c>
      <c r="AS372" s="54">
        <f>$AU372+$AB$7*SIN(AT372)</f>
        <v>12.375791326894038</v>
      </c>
      <c r="AT372" s="54">
        <f>$AU372+$AB$7*SIN(AU372)</f>
        <v>12.390427674689976</v>
      </c>
      <c r="AU372" s="54">
        <f>RADIANS($AB$9)+$AB$18*(F372-AB$15)</f>
        <v>12.434551669357198</v>
      </c>
    </row>
    <row r="373" spans="1:50" ht="12.95" customHeight="1" x14ac:dyDescent="0.2">
      <c r="A373" s="102" t="s">
        <v>1134</v>
      </c>
      <c r="B373" s="102" t="s">
        <v>1122</v>
      </c>
      <c r="C373" s="103">
        <v>43113.589939999998</v>
      </c>
      <c r="D373" s="104">
        <v>5.1000000000000004E-4</v>
      </c>
      <c r="E373" s="4">
        <f>+(C373-C$7)/C$8</f>
        <v>292.00006613631894</v>
      </c>
      <c r="F373" s="48">
        <f>ROUND(2*E373,0)/2</f>
        <v>292</v>
      </c>
      <c r="G373" s="48">
        <f>+C373-(C$7+F373*C$8)</f>
        <v>9.040000441018492E-5</v>
      </c>
      <c r="K373" s="48">
        <f>G373</f>
        <v>9.040000441018492E-5</v>
      </c>
      <c r="O373" s="48">
        <f ca="1">+C$11+C$12*F373</f>
        <v>-3.2632031338927933E-2</v>
      </c>
      <c r="Q373" s="100">
        <f>+C373-15018.5</f>
        <v>28095.089939999998</v>
      </c>
      <c r="S373" s="53">
        <f>S$16</f>
        <v>1</v>
      </c>
      <c r="Z373" s="48">
        <f>F373</f>
        <v>292</v>
      </c>
      <c r="AA373" s="54">
        <f>AB$3+AB$4*Z373+AB$5*Z373^2+AH373</f>
        <v>2.7015954853015804E-3</v>
      </c>
      <c r="AB373" s="54">
        <f>IF(S373&lt;&gt;0,G373-AH373, -9999)</f>
        <v>-4.7201766028170918E-3</v>
      </c>
      <c r="AC373" s="54">
        <f>+G373-P373</f>
        <v>9.040000441018492E-5</v>
      </c>
      <c r="AD373" s="54">
        <f>IF(S373&lt;&gt;0,G373-AA373, -9999)</f>
        <v>-2.6111954808913955E-3</v>
      </c>
      <c r="AE373" s="54">
        <f>+(G373-AA373)^2*S373</f>
        <v>6.818341839427646E-6</v>
      </c>
      <c r="AF373" s="48">
        <f>IF(S373&lt;&gt;0,G373-P373, -9999)</f>
        <v>9.040000441018492E-5</v>
      </c>
      <c r="AG373" s="3"/>
      <c r="AH373" s="48">
        <f>$AB$6*($AB$11/AI373*AJ373+$AB$12)</f>
        <v>4.8105766072272767E-3</v>
      </c>
      <c r="AI373" s="48">
        <f>1+$AB$7*COS(AL373)</f>
        <v>1.3226757629684276</v>
      </c>
      <c r="AJ373" s="48">
        <f>SIN(AL373+RADIANS($AB$9))</f>
        <v>0.62400432478642809</v>
      </c>
      <c r="AK373" s="48">
        <f>$AB$7*SIN(AL373)</f>
        <v>-9.2611969855100576E-2</v>
      </c>
      <c r="AL373" s="48">
        <f>2*ATAN(AM373)</f>
        <v>-0.27949946117213048</v>
      </c>
      <c r="AM373" s="48">
        <f>SQRT((1+$AB$7)/(1-$AB$7))*TAN(AN373/2)</f>
        <v>-0.14066666448553533</v>
      </c>
      <c r="AN373" s="54">
        <f>$AU373+$AB$7*SIN(AO373)</f>
        <v>12.368615048653501</v>
      </c>
      <c r="AO373" s="54">
        <f>$AU373+$AB$7*SIN(AP373)</f>
        <v>12.368671839502918</v>
      </c>
      <c r="AP373" s="54">
        <f>$AU373+$AB$7*SIN(AQ373)</f>
        <v>12.368844367044696</v>
      </c>
      <c r="AQ373" s="54">
        <f>$AU373+$AB$7*SIN(AR373)</f>
        <v>12.369368459910863</v>
      </c>
      <c r="AR373" s="54">
        <f>$AU373+$AB$7*SIN(AS373)</f>
        <v>12.37096017938522</v>
      </c>
      <c r="AS373" s="54">
        <f>$AU373+$AB$7*SIN(AT373)</f>
        <v>12.375791326894038</v>
      </c>
      <c r="AT373" s="54">
        <f>$AU373+$AB$7*SIN(AU373)</f>
        <v>12.390427674689976</v>
      </c>
      <c r="AU373" s="54">
        <f>RADIANS($AB$9)+$AB$18*(F373-AB$15)</f>
        <v>12.434551669357198</v>
      </c>
      <c r="AV373" s="54"/>
      <c r="AW373" s="54"/>
      <c r="AX373" s="54"/>
    </row>
    <row r="374" spans="1:50" ht="12.95" customHeight="1" x14ac:dyDescent="0.2">
      <c r="A374" s="4" t="s">
        <v>1007</v>
      </c>
      <c r="B374" s="4"/>
      <c r="C374" s="5">
        <v>43127.258999999998</v>
      </c>
      <c r="D374" s="5"/>
      <c r="E374" s="48">
        <f>+(C374-C$7)/C$8</f>
        <v>302.00030171037133</v>
      </c>
      <c r="F374" s="48">
        <f>ROUND(2*E374,0)/2</f>
        <v>302</v>
      </c>
      <c r="G374" s="48">
        <f>+C374-(C$7+F374*C$8)</f>
        <v>4.124000042793341E-4</v>
      </c>
      <c r="I374" s="48">
        <f>G374</f>
        <v>4.124000042793341E-4</v>
      </c>
      <c r="Q374" s="100">
        <f>+C374-15018.5</f>
        <v>28108.758999999998</v>
      </c>
      <c r="S374" s="53">
        <f>S$14</f>
        <v>0.1</v>
      </c>
      <c r="Z374" s="48">
        <f>F374</f>
        <v>302</v>
      </c>
      <c r="AA374" s="54">
        <f>AB$3+AB$4*Z374+AB$5*Z374^2+AH374</f>
        <v>2.6997595356847322E-3</v>
      </c>
      <c r="AB374" s="54">
        <f>IF(S374&lt;&gt;0,G374-AH374, -9999)</f>
        <v>-4.3381885984938766E-3</v>
      </c>
      <c r="AC374" s="54">
        <f>+G374-P374</f>
        <v>4.124000042793341E-4</v>
      </c>
      <c r="AD374" s="54">
        <f>IF(S374&lt;&gt;0,G374-AA374, -9999)</f>
        <v>-2.2873595314053981E-3</v>
      </c>
      <c r="AE374" s="54">
        <f>+(G374-AA374)^2*S374</f>
        <v>5.2320136259111231E-7</v>
      </c>
      <c r="AF374" s="48">
        <f>IF(S374&lt;&gt;0,G374-P374, -9999)</f>
        <v>4.124000042793341E-4</v>
      </c>
      <c r="AG374" s="3"/>
      <c r="AH374" s="48">
        <f>$AB$6*($AB$11/AI374*AJ374+$AB$12)</f>
        <v>4.7505886027732107E-3</v>
      </c>
      <c r="AI374" s="48">
        <f>1+$AB$7*COS(AL374)</f>
        <v>1.323790796346169</v>
      </c>
      <c r="AJ374" s="48">
        <f>SIN(AL374+RADIANS($AB$9))</f>
        <v>0.61434283130265666</v>
      </c>
      <c r="AK374" s="48">
        <f>$AB$7*SIN(AL374)</f>
        <v>-8.8634898145214719E-2</v>
      </c>
      <c r="AL374" s="48">
        <f>2*ATAN(AM374)</f>
        <v>-0.26719558719772174</v>
      </c>
      <c r="AM374" s="48">
        <f>SQRT((1+$AB$7)/(1-$AB$7))*TAN(AN374/2)</f>
        <v>-0.13439834379562146</v>
      </c>
      <c r="AN374" s="54">
        <f>$AU374+$AB$7*SIN(AO374)</f>
        <v>12.37737375998605</v>
      </c>
      <c r="AO374" s="54">
        <f>$AU374+$AB$7*SIN(AP374)</f>
        <v>12.377428539273676</v>
      </c>
      <c r="AP374" s="54">
        <f>$AU374+$AB$7*SIN(AQ374)</f>
        <v>12.377594670992563</v>
      </c>
      <c r="AQ374" s="54">
        <f>$AU374+$AB$7*SIN(AR374)</f>
        <v>12.378098474237801</v>
      </c>
      <c r="AR374" s="54">
        <f>$AU374+$AB$7*SIN(AS374)</f>
        <v>12.37962598921137</v>
      </c>
      <c r="AS374" s="54">
        <f>$AU374+$AB$7*SIN(AT374)</f>
        <v>12.384254686997489</v>
      </c>
      <c r="AT374" s="54">
        <f>$AU374+$AB$7*SIN(AU374)</f>
        <v>12.398257010007868</v>
      </c>
      <c r="AU374" s="54">
        <f>RADIANS($AB$9)+$AB$18*(F374-AB$15)</f>
        <v>12.440425498576042</v>
      </c>
    </row>
    <row r="375" spans="1:50" ht="12.95" customHeight="1" x14ac:dyDescent="0.2">
      <c r="A375" s="4" t="s">
        <v>994</v>
      </c>
      <c r="B375" s="4"/>
      <c r="C375" s="5">
        <v>43128.624000000003</v>
      </c>
      <c r="D375" s="5"/>
      <c r="E375" s="48">
        <f>+(C375-C$7)/C$8</f>
        <v>302.99893084497415</v>
      </c>
      <c r="F375" s="48">
        <f>ROUND(2*E375,0)/2</f>
        <v>303</v>
      </c>
      <c r="G375" s="48">
        <f>+C375-(C$7+F375*C$8)</f>
        <v>-1.4613999956054613E-3</v>
      </c>
      <c r="I375" s="48">
        <f>G375</f>
        <v>-1.4613999956054613E-3</v>
      </c>
      <c r="Q375" s="100">
        <f>+C375-15018.5</f>
        <v>28110.124000000003</v>
      </c>
      <c r="S375" s="53">
        <f>S$14</f>
        <v>0.1</v>
      </c>
      <c r="Z375" s="48">
        <f>F375</f>
        <v>303</v>
      </c>
      <c r="AA375" s="54">
        <f>AB$3+AB$4*Z375+AB$5*Z375^2+AH375</f>
        <v>2.6995598189062078E-3</v>
      </c>
      <c r="AB375" s="54">
        <f>IF(S375&lt;&gt;0,G375-AH375, -9999)</f>
        <v>-6.2059669253522074E-3</v>
      </c>
      <c r="AC375" s="54">
        <f>+G375-P375</f>
        <v>-1.4613999956054613E-3</v>
      </c>
      <c r="AD375" s="54">
        <f>IF(S375&lt;&gt;0,G375-AA375, -9999)</f>
        <v>-4.1609598145116687E-3</v>
      </c>
      <c r="AE375" s="54">
        <f>+(G375-AA375)^2*S375</f>
        <v>1.7313586577980981E-6</v>
      </c>
      <c r="AF375" s="48">
        <f>IF(S375&lt;&gt;0,G375-P375, -9999)</f>
        <v>-1.4613999956054613E-3</v>
      </c>
      <c r="AG375" s="3"/>
      <c r="AH375" s="48">
        <f>$AB$6*($AB$11/AI375*AJ375+$AB$12)</f>
        <v>4.7445669297467461E-3</v>
      </c>
      <c r="AI375" s="48">
        <f>1+$AB$7*COS(AL375)</f>
        <v>1.3238997060295483</v>
      </c>
      <c r="AJ375" s="48">
        <f>SIN(AL375+RADIANS($AB$9))</f>
        <v>0.6133706516973455</v>
      </c>
      <c r="AK375" s="48">
        <f>$AB$7*SIN(AL375)</f>
        <v>-8.823607766481413E-2</v>
      </c>
      <c r="AL375" s="48">
        <f>2*ATAN(AM375)</f>
        <v>-0.26596407174849884</v>
      </c>
      <c r="AM375" s="48">
        <f>SQRT((1+$AB$7)/(1-$AB$7))*TAN(AN375/2)</f>
        <v>-0.13377151548677796</v>
      </c>
      <c r="AN375" s="54">
        <f>$AU375+$AB$7*SIN(AO375)</f>
        <v>12.378250031504551</v>
      </c>
      <c r="AO375" s="54">
        <f>$AU375+$AB$7*SIN(AP375)</f>
        <v>12.37830460593479</v>
      </c>
      <c r="AP375" s="54">
        <f>$AU375+$AB$7*SIN(AQ375)</f>
        <v>12.378470088736902</v>
      </c>
      <c r="AQ375" s="54">
        <f>$AU375+$AB$7*SIN(AR375)</f>
        <v>12.378971840594634</v>
      </c>
      <c r="AR375" s="54">
        <f>$AU375+$AB$7*SIN(AS375)</f>
        <v>12.38049288528401</v>
      </c>
      <c r="AS375" s="54">
        <f>$AU375+$AB$7*SIN(AT375)</f>
        <v>12.385101241859079</v>
      </c>
      <c r="AT375" s="54">
        <f>$AU375+$AB$7*SIN(AU375)</f>
        <v>12.399040024672143</v>
      </c>
      <c r="AU375" s="54">
        <f>RADIANS($AB$9)+$AB$18*(F375-AB$15)</f>
        <v>12.441012881497928</v>
      </c>
    </row>
    <row r="376" spans="1:50" ht="12.95" customHeight="1" x14ac:dyDescent="0.2">
      <c r="A376" s="102" t="s">
        <v>1134</v>
      </c>
      <c r="B376" s="102" t="s">
        <v>1122</v>
      </c>
      <c r="C376" s="103">
        <v>43128.624799999998</v>
      </c>
      <c r="D376" s="104">
        <v>1.1000000000000001E-3</v>
      </c>
      <c r="E376" s="105">
        <f>+(C376-C$7)/C$8</f>
        <v>302.99951612211851</v>
      </c>
      <c r="F376" s="48">
        <f>ROUND(2*E376,0)/2</f>
        <v>303</v>
      </c>
      <c r="G376" s="48">
        <f>+C376-(C$7+F376*C$8)</f>
        <v>-6.6140000126324594E-4</v>
      </c>
      <c r="K376" s="48">
        <f>G376</f>
        <v>-6.6140000126324594E-4</v>
      </c>
      <c r="O376" s="48">
        <f ca="1">+C$11+C$12*F376</f>
        <v>-3.2467480175419831E-2</v>
      </c>
      <c r="Q376" s="100">
        <f>+C376-15018.5</f>
        <v>28110.124799999998</v>
      </c>
      <c r="S376" s="53">
        <f>S$16</f>
        <v>1</v>
      </c>
      <c r="Z376" s="48">
        <f>F376</f>
        <v>303</v>
      </c>
      <c r="AA376" s="54">
        <f>AB$3+AB$4*Z376+AB$5*Z376^2+AH376</f>
        <v>2.6995598189062078E-3</v>
      </c>
      <c r="AB376" s="54">
        <f>IF(S376&lt;&gt;0,G376-AH376, -9999)</f>
        <v>-5.4059669310099921E-3</v>
      </c>
      <c r="AC376" s="54">
        <f>+G376-P376</f>
        <v>-6.6140000126324594E-4</v>
      </c>
      <c r="AD376" s="54">
        <f>IF(S376&lt;&gt;0,G376-AA376, -9999)</f>
        <v>-3.3609598201694538E-3</v>
      </c>
      <c r="AE376" s="54">
        <f>+(G376-AA376)^2*S376</f>
        <v>1.1296050912793487E-5</v>
      </c>
      <c r="AF376" s="48">
        <f>IF(S376&lt;&gt;0,G376-P376, -9999)</f>
        <v>-6.6140000126324594E-4</v>
      </c>
      <c r="AG376" s="3"/>
      <c r="AH376" s="48">
        <f>$AB$6*($AB$11/AI376*AJ376+$AB$12)</f>
        <v>4.7445669297467461E-3</v>
      </c>
      <c r="AI376" s="48">
        <f>1+$AB$7*COS(AL376)</f>
        <v>1.3238997060295483</v>
      </c>
      <c r="AJ376" s="48">
        <f>SIN(AL376+RADIANS($AB$9))</f>
        <v>0.6133706516973455</v>
      </c>
      <c r="AK376" s="48">
        <f>$AB$7*SIN(AL376)</f>
        <v>-8.823607766481413E-2</v>
      </c>
      <c r="AL376" s="48">
        <f>2*ATAN(AM376)</f>
        <v>-0.26596407174849884</v>
      </c>
      <c r="AM376" s="48">
        <f>SQRT((1+$AB$7)/(1-$AB$7))*TAN(AN376/2)</f>
        <v>-0.13377151548677796</v>
      </c>
      <c r="AN376" s="54">
        <f>$AU376+$AB$7*SIN(AO376)</f>
        <v>12.378250031504551</v>
      </c>
      <c r="AO376" s="54">
        <f>$AU376+$AB$7*SIN(AP376)</f>
        <v>12.37830460593479</v>
      </c>
      <c r="AP376" s="54">
        <f>$AU376+$AB$7*SIN(AQ376)</f>
        <v>12.378470088736902</v>
      </c>
      <c r="AQ376" s="54">
        <f>$AU376+$AB$7*SIN(AR376)</f>
        <v>12.378971840594634</v>
      </c>
      <c r="AR376" s="54">
        <f>$AU376+$AB$7*SIN(AS376)</f>
        <v>12.38049288528401</v>
      </c>
      <c r="AS376" s="54">
        <f>$AU376+$AB$7*SIN(AT376)</f>
        <v>12.385101241859079</v>
      </c>
      <c r="AT376" s="54">
        <f>$AU376+$AB$7*SIN(AU376)</f>
        <v>12.399040024672143</v>
      </c>
      <c r="AU376" s="54">
        <f>RADIANS($AB$9)+$AB$18*(F376-AB$15)</f>
        <v>12.441012881497928</v>
      </c>
    </row>
    <row r="377" spans="1:50" ht="12.95" customHeight="1" x14ac:dyDescent="0.2">
      <c r="A377" s="4" t="s">
        <v>1008</v>
      </c>
      <c r="B377" s="4"/>
      <c r="C377" s="5">
        <v>43157.324000000001</v>
      </c>
      <c r="D377" s="5"/>
      <c r="E377" s="48">
        <f>+(C377-C$7)/C$8</f>
        <v>323.99574854679645</v>
      </c>
      <c r="F377" s="48">
        <f>ROUND(2*E377,0)/2</f>
        <v>324</v>
      </c>
      <c r="G377" s="48">
        <f>+C377-(C$7+F377*C$8)</f>
        <v>-5.8111999969696626E-3</v>
      </c>
      <c r="I377" s="48">
        <f>G377</f>
        <v>-5.8111999969696626E-3</v>
      </c>
      <c r="Q377" s="100">
        <f>+C377-15018.5</f>
        <v>28138.824000000001</v>
      </c>
      <c r="S377" s="53">
        <f>S$14</f>
        <v>0.1</v>
      </c>
      <c r="Z377" s="48">
        <f>F377</f>
        <v>324</v>
      </c>
      <c r="AA377" s="54">
        <f>AB$3+AB$4*Z377+AB$5*Z377^2+AH377</f>
        <v>2.6947032080269218E-3</v>
      </c>
      <c r="AB377" s="54">
        <f>IF(S377&lt;&gt;0,G377-AH377, -9999)</f>
        <v>-1.0428365702533231E-2</v>
      </c>
      <c r="AC377" s="54">
        <f>+G377-P377</f>
        <v>-5.8111999969696626E-3</v>
      </c>
      <c r="AD377" s="54">
        <f>IF(S377&lt;&gt;0,G377-AA377, -9999)</f>
        <v>-8.5059032049965844E-3</v>
      </c>
      <c r="AE377" s="54">
        <f>+(G377-AA377)^2*S377</f>
        <v>7.2350389332771168E-6</v>
      </c>
      <c r="AF377" s="48">
        <f>IF(S377&lt;&gt;0,G377-P377, -9999)</f>
        <v>-5.8111999969696626E-3</v>
      </c>
      <c r="AG377" s="3"/>
      <c r="AH377" s="48">
        <f>$AB$6*($AB$11/AI377*AJ377+$AB$12)</f>
        <v>4.6171657055635697E-3</v>
      </c>
      <c r="AI377" s="48">
        <f>1+$AB$7*COS(AL377)</f>
        <v>1.3260766977492997</v>
      </c>
      <c r="AJ377" s="48">
        <f>SIN(AL377+RADIANS($AB$9))</f>
        <v>0.59270583275843092</v>
      </c>
      <c r="AK377" s="48">
        <f>$AB$7*SIN(AL377)</f>
        <v>-7.9816114617354647E-2</v>
      </c>
      <c r="AL377" s="48">
        <f>2*ATAN(AM377)</f>
        <v>-0.24005700172784078</v>
      </c>
      <c r="AM377" s="48">
        <f>SQRT((1+$AB$7)/(1-$AB$7))*TAN(AN377/2)</f>
        <v>-0.12060825255939735</v>
      </c>
      <c r="AN377" s="54">
        <f>$AU377+$AB$7*SIN(AO377)</f>
        <v>12.396667778122177</v>
      </c>
      <c r="AO377" s="54">
        <f>$AU377+$AB$7*SIN(AP377)</f>
        <v>12.396717900315465</v>
      </c>
      <c r="AP377" s="54">
        <f>$AU377+$AB$7*SIN(AQ377)</f>
        <v>12.396869378165889</v>
      </c>
      <c r="AQ377" s="54">
        <f>$AU377+$AB$7*SIN(AR377)</f>
        <v>12.397327146315623</v>
      </c>
      <c r="AR377" s="54">
        <f>$AU377+$AB$7*SIN(AS377)</f>
        <v>12.398710311059022</v>
      </c>
      <c r="AS377" s="54">
        <f>$AU377+$AB$7*SIN(AT377)</f>
        <v>12.402887643488366</v>
      </c>
      <c r="AT377" s="54">
        <f>$AU377+$AB$7*SIN(AU377)</f>
        <v>12.415486573841674</v>
      </c>
      <c r="AU377" s="54">
        <f>RADIANS($AB$9)+$AB$18*(F377-AB$15)</f>
        <v>12.453347922857501</v>
      </c>
    </row>
    <row r="378" spans="1:50" ht="12.95" customHeight="1" x14ac:dyDescent="0.2">
      <c r="A378" s="4" t="s">
        <v>1008</v>
      </c>
      <c r="B378" s="4"/>
      <c r="C378" s="5">
        <v>43168.266000000003</v>
      </c>
      <c r="D378" s="5"/>
      <c r="E378" s="48">
        <f>+(C378-C$7)/C$8</f>
        <v>332.00087674517346</v>
      </c>
      <c r="F378" s="48">
        <f>ROUND(2*E378,0)/2</f>
        <v>332</v>
      </c>
      <c r="G378" s="48">
        <f>+C378-(C$7+F378*C$8)</f>
        <v>1.1984000084339641E-3</v>
      </c>
      <c r="I378" s="48">
        <f>G378</f>
        <v>1.1984000084339641E-3</v>
      </c>
      <c r="Q378" s="100">
        <f>+C378-15018.5</f>
        <v>28149.766000000003</v>
      </c>
      <c r="S378" s="53">
        <f>S$14</f>
        <v>0.1</v>
      </c>
      <c r="Z378" s="48">
        <f>F378</f>
        <v>332</v>
      </c>
      <c r="AA378" s="54">
        <f>AB$3+AB$4*Z378+AB$5*Z378^2+AH378</f>
        <v>2.6925273518924649E-3</v>
      </c>
      <c r="AB378" s="54">
        <f>IF(S378&lt;&gt;0,G378-AH378, -9999)</f>
        <v>-3.3697637990297282E-3</v>
      </c>
      <c r="AC378" s="54">
        <f>+G378-P378</f>
        <v>1.1984000084339641E-3</v>
      </c>
      <c r="AD378" s="54">
        <f>IF(S378&lt;&gt;0,G378-AA378, -9999)</f>
        <v>-1.4941273434585008E-3</v>
      </c>
      <c r="AE378" s="54">
        <f>+(G378-AA378)^2*S378</f>
        <v>2.2324165184703571E-7</v>
      </c>
      <c r="AF378" s="48">
        <f>IF(S378&lt;&gt;0,G378-P378, -9999)</f>
        <v>1.1984000084339641E-3</v>
      </c>
      <c r="AG378" s="3"/>
      <c r="AH378" s="48">
        <f>$AB$6*($AB$11/AI378*AJ378+$AB$12)</f>
        <v>4.5681638074636923E-3</v>
      </c>
      <c r="AI378" s="48">
        <f>1+$AB$7*COS(AL378)</f>
        <v>1.3268502007773706</v>
      </c>
      <c r="AJ378" s="48">
        <f>SIN(AL378+RADIANS($AB$9))</f>
        <v>0.58471051840024268</v>
      </c>
      <c r="AK378" s="48">
        <f>$AB$7*SIN(AL378)</f>
        <v>-7.658701730379229E-2</v>
      </c>
      <c r="AL378" s="48">
        <f>2*ATAN(AM378)</f>
        <v>-0.23016593736905505</v>
      </c>
      <c r="AM378" s="48">
        <f>SQRT((1+$AB$7)/(1-$AB$7))*TAN(AN378/2)</f>
        <v>-0.11559373107445013</v>
      </c>
      <c r="AN378" s="54">
        <f>$AU378+$AB$7*SIN(AO378)</f>
        <v>12.403691752971646</v>
      </c>
      <c r="AO378" s="54">
        <f>$AU378+$AB$7*SIN(AP378)</f>
        <v>12.403740106239635</v>
      </c>
      <c r="AP378" s="54">
        <f>$AU378+$AB$7*SIN(AQ378)</f>
        <v>12.403886066265917</v>
      </c>
      <c r="AQ378" s="54">
        <f>$AU378+$AB$7*SIN(AR378)</f>
        <v>12.404326642603266</v>
      </c>
      <c r="AR378" s="54">
        <f>$AU378+$AB$7*SIN(AS378)</f>
        <v>12.40565631813811</v>
      </c>
      <c r="AS378" s="54">
        <f>$AU378+$AB$7*SIN(AT378)</f>
        <v>12.409667600474242</v>
      </c>
      <c r="AT378" s="54">
        <f>$AU378+$AB$7*SIN(AU378)</f>
        <v>12.421753475164296</v>
      </c>
      <c r="AU378" s="54">
        <f>RADIANS($AB$9)+$AB$18*(F378-AB$15)</f>
        <v>12.458046986232578</v>
      </c>
    </row>
    <row r="379" spans="1:50" ht="12.95" customHeight="1" x14ac:dyDescent="0.2">
      <c r="A379" s="98" t="s">
        <v>2083</v>
      </c>
      <c r="B379" s="99" t="s">
        <v>1142</v>
      </c>
      <c r="C379" s="98">
        <v>43254.387999999999</v>
      </c>
      <c r="D379" s="98" t="s">
        <v>1190</v>
      </c>
      <c r="E379" s="4">
        <f>+(C379-C$7)/C$8</f>
        <v>395.00742497222683</v>
      </c>
      <c r="F379" s="48">
        <f>ROUND(2*E379,0)/2</f>
        <v>395</v>
      </c>
      <c r="G379" s="48">
        <f>+C379-(C$7+F379*C$8)</f>
        <v>1.0149000001547392E-2</v>
      </c>
      <c r="I379" s="48">
        <f>G379</f>
        <v>1.0149000001547392E-2</v>
      </c>
      <c r="Q379" s="100">
        <f>+C379-15018.5</f>
        <v>28235.887999999999</v>
      </c>
      <c r="S379" s="53">
        <f>S$14</f>
        <v>0.1</v>
      </c>
      <c r="Z379" s="48">
        <f>F379</f>
        <v>395</v>
      </c>
      <c r="AA379" s="54">
        <f>AB$3+AB$4*Z379+AB$5*Z379^2+AH379</f>
        <v>2.6695448840432321E-3</v>
      </c>
      <c r="AB379" s="54">
        <f>IF(S379&lt;&gt;0,G379-AH379, -9999)</f>
        <v>5.9753188486239795E-3</v>
      </c>
      <c r="AC379" s="54">
        <f>+G379-P379</f>
        <v>1.0149000001547392E-2</v>
      </c>
      <c r="AD379" s="54">
        <f>IF(S379&lt;&gt;0,G379-AA379, -9999)</f>
        <v>7.4794551175041604E-3</v>
      </c>
      <c r="AE379" s="54">
        <f>+(G379-AA379)^2*S379</f>
        <v>5.5942248854759174E-6</v>
      </c>
      <c r="AF379" s="48">
        <f>IF(S379&lt;&gt;0,G379-P379, -9999)</f>
        <v>1.0149000001547392E-2</v>
      </c>
      <c r="AG379" s="3"/>
      <c r="AH379" s="48">
        <f>$AB$6*($AB$11/AI379*AJ379+$AB$12)</f>
        <v>4.1736811529234129E-3</v>
      </c>
      <c r="AI379" s="48">
        <f>1+$AB$7*COS(AL379)</f>
        <v>1.3318368153825091</v>
      </c>
      <c r="AJ379" s="48">
        <f>SIN(AL379+RADIANS($AB$9))</f>
        <v>0.5195073027786985</v>
      </c>
      <c r="AK379" s="48">
        <f>$AB$7*SIN(AL379)</f>
        <v>-5.0803079872124957E-2</v>
      </c>
      <c r="AL379" s="48">
        <f>2*ATAN(AM379)</f>
        <v>-0.15191699841898987</v>
      </c>
      <c r="AM379" s="48">
        <f>SQRT((1+$AB$7)/(1-$AB$7))*TAN(AN379/2)</f>
        <v>-7.6104922902358901E-2</v>
      </c>
      <c r="AN379" s="54">
        <f>$AU379+$AB$7*SIN(AO379)</f>
        <v>12.459131710075846</v>
      </c>
      <c r="AO379" s="54">
        <f>$AU379+$AB$7*SIN(AP379)</f>
        <v>12.459164902051961</v>
      </c>
      <c r="AP379" s="54">
        <f>$AU379+$AB$7*SIN(AQ379)</f>
        <v>12.459264345417409</v>
      </c>
      <c r="AQ379" s="54">
        <f>$AU379+$AB$7*SIN(AR379)</f>
        <v>12.459562271994017</v>
      </c>
      <c r="AR379" s="54">
        <f>$AU379+$AB$7*SIN(AS379)</f>
        <v>12.460454785948539</v>
      </c>
      <c r="AS379" s="54">
        <f>$AU379+$AB$7*SIN(AT379)</f>
        <v>12.463128031970149</v>
      </c>
      <c r="AT379" s="54">
        <f>$AU379+$AB$7*SIN(AU379)</f>
        <v>12.471130552578508</v>
      </c>
      <c r="AU379" s="54">
        <f>RADIANS($AB$9)+$AB$18*(F379-AB$15)</f>
        <v>12.495052110311301</v>
      </c>
    </row>
    <row r="380" spans="1:50" ht="12.95" customHeight="1" x14ac:dyDescent="0.2">
      <c r="A380" s="102" t="s">
        <v>1134</v>
      </c>
      <c r="B380" s="102" t="s">
        <v>1122</v>
      </c>
      <c r="C380" s="103">
        <v>43374.665999999997</v>
      </c>
      <c r="D380" s="104">
        <v>1.1000000000000001E-3</v>
      </c>
      <c r="E380" s="4">
        <f>+(C380-C$7)/C$8</f>
        <v>483.00238105376008</v>
      </c>
      <c r="F380" s="48">
        <f>ROUND(2*E380,0)/2</f>
        <v>483</v>
      </c>
      <c r="G380" s="48">
        <f>+C380-(C$7+F380*C$8)</f>
        <v>3.2546000002184883E-3</v>
      </c>
      <c r="K380" s="48">
        <f>G380</f>
        <v>3.2546000002184883E-3</v>
      </c>
      <c r="O380" s="48">
        <f ca="1">+C$11+C$12*F380</f>
        <v>-2.9774824772559993E-2</v>
      </c>
      <c r="Q380" s="100">
        <f>+C380-15018.5</f>
        <v>28356.165999999997</v>
      </c>
      <c r="S380" s="53">
        <f>S$16</f>
        <v>1</v>
      </c>
      <c r="Z380" s="48">
        <f>F380</f>
        <v>483</v>
      </c>
      <c r="AA380" s="54">
        <f>AB$3+AB$4*Z380+AB$5*Z380^2+AH380</f>
        <v>2.6224629665168885E-3</v>
      </c>
      <c r="AB380" s="54">
        <f>IF(S380&lt;&gt;0,G380-AH380, -9999)</f>
        <v>-3.4492341630785886E-4</v>
      </c>
      <c r="AC380" s="54">
        <f>+G380-P380</f>
        <v>3.2546000002184883E-3</v>
      </c>
      <c r="AD380" s="54">
        <f>IF(S380&lt;&gt;0,G380-AA380, -9999)</f>
        <v>6.3213703370159973E-4</v>
      </c>
      <c r="AE380" s="54">
        <f>+(G380-AA380)^2*S380</f>
        <v>3.9959722937705742E-7</v>
      </c>
      <c r="AF380" s="48">
        <f>IF(S380&lt;&gt;0,G380-P380, -9999)</f>
        <v>3.2546000002184883E-3</v>
      </c>
      <c r="AG380" s="3"/>
      <c r="AH380" s="48">
        <f>$AB$6*($AB$11/AI380*AJ380+$AB$12)</f>
        <v>3.5995234165263471E-3</v>
      </c>
      <c r="AI380" s="48">
        <f>1+$AB$7*COS(AL380)</f>
        <v>1.3354087337526148</v>
      </c>
      <c r="AJ380" s="48">
        <f>SIN(AL380+RADIANS($AB$9))</f>
        <v>0.42253779536638614</v>
      </c>
      <c r="AK380" s="48">
        <f>$AB$7*SIN(AL380)</f>
        <v>-1.4057250448307829E-2</v>
      </c>
      <c r="AL380" s="48">
        <f>2*ATAN(AM380)</f>
        <v>-4.1886293063843345E-2</v>
      </c>
      <c r="AM380" s="48">
        <f>SQRT((1+$AB$7)/(1-$AB$7))*TAN(AN380/2)</f>
        <v>-2.0946209064670363E-2</v>
      </c>
      <c r="AN380" s="54">
        <f>$AU380+$AB$7*SIN(AO380)</f>
        <v>12.536829290682126</v>
      </c>
      <c r="AO380" s="54">
        <f>$AU380+$AB$7*SIN(AP380)</f>
        <v>12.53683869945071</v>
      </c>
      <c r="AP380" s="54">
        <f>$AU380+$AB$7*SIN(AQ380)</f>
        <v>12.536866738711572</v>
      </c>
      <c r="AQ380" s="54">
        <f>$AU380+$AB$7*SIN(AR380)</f>
        <v>12.536950298940384</v>
      </c>
      <c r="AR380" s="54">
        <f>$AU380+$AB$7*SIN(AS380)</f>
        <v>12.537199316836</v>
      </c>
      <c r="AS380" s="54">
        <f>$AU380+$AB$7*SIN(AT380)</f>
        <v>12.537941404568569</v>
      </c>
      <c r="AT380" s="54">
        <f>$AU380+$AB$7*SIN(AU380)</f>
        <v>12.540152777670199</v>
      </c>
      <c r="AU380" s="54">
        <f>RADIANS($AB$9)+$AB$18*(F380-AB$15)</f>
        <v>12.546741807437138</v>
      </c>
    </row>
    <row r="381" spans="1:50" ht="12.95" customHeight="1" x14ac:dyDescent="0.2">
      <c r="A381" s="4" t="s">
        <v>994</v>
      </c>
      <c r="B381" s="4"/>
      <c r="C381" s="106">
        <v>43374.667000000001</v>
      </c>
      <c r="D381" s="5"/>
      <c r="E381" s="48">
        <f>+(C381-C$7)/C$8</f>
        <v>483.00311265019849</v>
      </c>
      <c r="F381" s="48">
        <f>ROUND(2*E381,0)/2</f>
        <v>483</v>
      </c>
      <c r="G381" s="48">
        <f>+C381-(C$7+F381*C$8)</f>
        <v>4.2546000040601939E-3</v>
      </c>
      <c r="I381" s="48">
        <f>G381</f>
        <v>4.2546000040601939E-3</v>
      </c>
      <c r="Q381" s="100">
        <f>+C381-15018.5</f>
        <v>28356.167000000001</v>
      </c>
      <c r="S381" s="53">
        <f>S$14</f>
        <v>0.1</v>
      </c>
      <c r="Z381" s="48">
        <f>F381</f>
        <v>483</v>
      </c>
      <c r="AA381" s="54">
        <f>AB$3+AB$4*Z381+AB$5*Z381^2+AH381</f>
        <v>2.6224629665168885E-3</v>
      </c>
      <c r="AB381" s="54">
        <f>IF(S381&lt;&gt;0,G381-AH381, -9999)</f>
        <v>6.5507658753384676E-4</v>
      </c>
      <c r="AC381" s="54">
        <f>+G381-P381</f>
        <v>4.2546000040601939E-3</v>
      </c>
      <c r="AD381" s="54">
        <f>IF(S381&lt;&gt;0,G381-AA381, -9999)</f>
        <v>1.6321370375433054E-3</v>
      </c>
      <c r="AE381" s="54">
        <f>+(G381-AA381)^2*S381</f>
        <v>2.6638713093206374E-7</v>
      </c>
      <c r="AF381" s="48">
        <f>IF(S381&lt;&gt;0,G381-P381, -9999)</f>
        <v>4.2546000040601939E-3</v>
      </c>
      <c r="AG381" s="3"/>
      <c r="AH381" s="48">
        <f>$AB$6*($AB$11/AI381*AJ381+$AB$12)</f>
        <v>3.5995234165263471E-3</v>
      </c>
      <c r="AI381" s="48">
        <f>1+$AB$7*COS(AL381)</f>
        <v>1.3354087337526148</v>
      </c>
      <c r="AJ381" s="48">
        <f>SIN(AL381+RADIANS($AB$9))</f>
        <v>0.42253779536638614</v>
      </c>
      <c r="AK381" s="48">
        <f>$AB$7*SIN(AL381)</f>
        <v>-1.4057250448307829E-2</v>
      </c>
      <c r="AL381" s="48">
        <f>2*ATAN(AM381)</f>
        <v>-4.1886293063843345E-2</v>
      </c>
      <c r="AM381" s="48">
        <f>SQRT((1+$AB$7)/(1-$AB$7))*TAN(AN381/2)</f>
        <v>-2.0946209064670363E-2</v>
      </c>
      <c r="AN381" s="54">
        <f>$AU381+$AB$7*SIN(AO381)</f>
        <v>12.536829290682126</v>
      </c>
      <c r="AO381" s="54">
        <f>$AU381+$AB$7*SIN(AP381)</f>
        <v>12.53683869945071</v>
      </c>
      <c r="AP381" s="54">
        <f>$AU381+$AB$7*SIN(AQ381)</f>
        <v>12.536866738711572</v>
      </c>
      <c r="AQ381" s="54">
        <f>$AU381+$AB$7*SIN(AR381)</f>
        <v>12.536950298940384</v>
      </c>
      <c r="AR381" s="54">
        <f>$AU381+$AB$7*SIN(AS381)</f>
        <v>12.537199316836</v>
      </c>
      <c r="AS381" s="54">
        <f>$AU381+$AB$7*SIN(AT381)</f>
        <v>12.537941404568569</v>
      </c>
      <c r="AT381" s="54">
        <f>$AU381+$AB$7*SIN(AU381)</f>
        <v>12.540152777670199</v>
      </c>
      <c r="AU381" s="54">
        <f>RADIANS($AB$9)+$AB$18*(F381-AB$15)</f>
        <v>12.546741807437138</v>
      </c>
    </row>
    <row r="382" spans="1:50" ht="12.95" customHeight="1" x14ac:dyDescent="0.2">
      <c r="A382" s="4" t="s">
        <v>1009</v>
      </c>
      <c r="B382" s="4"/>
      <c r="C382" s="5">
        <v>43385.593999999997</v>
      </c>
      <c r="D382" s="5"/>
      <c r="E382" s="48">
        <f>+(C382-C$7)/C$8</f>
        <v>490.99726690203653</v>
      </c>
      <c r="F382" s="48">
        <f>ROUND(2*E382,0)/2</f>
        <v>491</v>
      </c>
      <c r="G382" s="48">
        <f>+C382-(C$7+F382*C$8)</f>
        <v>-3.7357999972300604E-3</v>
      </c>
      <c r="I382" s="48">
        <f>G382</f>
        <v>-3.7357999972300604E-3</v>
      </c>
      <c r="Q382" s="100">
        <f>+C382-15018.5</f>
        <v>28367.093999999997</v>
      </c>
      <c r="S382" s="53">
        <f>S$14</f>
        <v>0.1</v>
      </c>
      <c r="Z382" s="48">
        <f>F382</f>
        <v>491</v>
      </c>
      <c r="AA382" s="54">
        <f>AB$3+AB$4*Z382+AB$5*Z382^2+AH382</f>
        <v>2.6174636796681252E-3</v>
      </c>
      <c r="AB382" s="54">
        <f>IF(S382&lt;&gt;0,G382-AH382, -9999)</f>
        <v>-7.2819368172903614E-3</v>
      </c>
      <c r="AC382" s="54">
        <f>+G382-P382</f>
        <v>-3.7357999972300604E-3</v>
      </c>
      <c r="AD382" s="54">
        <f>IF(S382&lt;&gt;0,G382-AA382, -9999)</f>
        <v>-6.3532636768981856E-3</v>
      </c>
      <c r="AE382" s="54">
        <f>+(G382-AA382)^2*S382</f>
        <v>4.0363959348193857E-6</v>
      </c>
      <c r="AF382" s="48">
        <f>IF(S382&lt;&gt;0,G382-P382, -9999)</f>
        <v>-3.7357999972300604E-3</v>
      </c>
      <c r="AG382" s="3"/>
      <c r="AH382" s="48">
        <f>$AB$6*($AB$11/AI382*AJ382+$AB$12)</f>
        <v>3.546136820060301E-3</v>
      </c>
      <c r="AI382" s="48">
        <f>1+$AB$7*COS(AL382)</f>
        <v>1.3355328059456233</v>
      </c>
      <c r="AJ382" s="48">
        <f>SIN(AL382+RADIANS($AB$9))</f>
        <v>0.41343018872495202</v>
      </c>
      <c r="AK382" s="48">
        <f>$AB$7*SIN(AL382)</f>
        <v>-1.0693975030625762E-2</v>
      </c>
      <c r="AL382" s="48">
        <f>2*ATAN(AM382)</f>
        <v>-3.186083764493617E-2</v>
      </c>
      <c r="AM382" s="48">
        <f>SQRT((1+$AB$7)/(1-$AB$7))*TAN(AN382/2)</f>
        <v>-1.5931766557182786E-2</v>
      </c>
      <c r="AN382" s="54">
        <f>$AU382+$AB$7*SIN(AO382)</f>
        <v>12.543900682090854</v>
      </c>
      <c r="AO382" s="54">
        <f>$AU382+$AB$7*SIN(AP382)</f>
        <v>12.543907845726698</v>
      </c>
      <c r="AP382" s="54">
        <f>$AU382+$AB$7*SIN(AQ382)</f>
        <v>12.543929190302014</v>
      </c>
      <c r="AQ382" s="54">
        <f>$AU382+$AB$7*SIN(AR382)</f>
        <v>12.54399278795986</v>
      </c>
      <c r="AR382" s="54">
        <f>$AU382+$AB$7*SIN(AS382)</f>
        <v>12.54418228110225</v>
      </c>
      <c r="AS382" s="54">
        <f>$AU382+$AB$7*SIN(AT382)</f>
        <v>12.544746882904708</v>
      </c>
      <c r="AT382" s="54">
        <f>$AU382+$AB$7*SIN(AU382)</f>
        <v>12.546429094619038</v>
      </c>
      <c r="AU382" s="54">
        <f>RADIANS($AB$9)+$AB$18*(F382-AB$15)</f>
        <v>12.551440870812213</v>
      </c>
    </row>
    <row r="383" spans="1:50" ht="12.95" customHeight="1" x14ac:dyDescent="0.2">
      <c r="A383" s="4" t="s">
        <v>1010</v>
      </c>
      <c r="B383" s="4"/>
      <c r="C383" s="5">
        <v>43400.633999999998</v>
      </c>
      <c r="D383" s="5"/>
      <c r="E383" s="48">
        <f>+(C383-C$7)/C$8</f>
        <v>502.00047729351587</v>
      </c>
      <c r="F383" s="48">
        <f>ROUND(2*E383,0)/2</f>
        <v>502</v>
      </c>
      <c r="G383" s="48">
        <f>+C383-(C$7+F383*C$8)</f>
        <v>6.5239999821642414E-4</v>
      </c>
      <c r="I383" s="48">
        <f>G383</f>
        <v>6.5239999821642414E-4</v>
      </c>
      <c r="Q383" s="100">
        <f>+C383-15018.5</f>
        <v>28382.133999999998</v>
      </c>
      <c r="S383" s="53">
        <f>S$14</f>
        <v>0.1</v>
      </c>
      <c r="Z383" s="48">
        <f>F383</f>
        <v>502</v>
      </c>
      <c r="AA383" s="54">
        <f>AB$3+AB$4*Z383+AB$5*Z383^2+AH383</f>
        <v>2.6104222143483041E-3</v>
      </c>
      <c r="AB383" s="54">
        <f>IF(S383&lt;&gt;0,G383-AH383, -9999)</f>
        <v>-2.82003454128015E-3</v>
      </c>
      <c r="AC383" s="54">
        <f>+G383-P383</f>
        <v>6.5239999821642414E-4</v>
      </c>
      <c r="AD383" s="54">
        <f>IF(S383&lt;&gt;0,G383-AA383, -9999)</f>
        <v>-1.95802221613188E-3</v>
      </c>
      <c r="AE383" s="54">
        <f>+(G383-AA383)^2*S383</f>
        <v>3.8338509988659982E-7</v>
      </c>
      <c r="AF383" s="48">
        <f>IF(S383&lt;&gt;0,G383-P383, -9999)</f>
        <v>6.5239999821642414E-4</v>
      </c>
      <c r="AG383" s="3"/>
      <c r="AH383" s="48">
        <f>$AB$6*($AB$11/AI383*AJ383+$AB$12)</f>
        <v>3.4724345394965741E-3</v>
      </c>
      <c r="AI383" s="48">
        <f>1+$AB$7*COS(AL383)</f>
        <v>1.335648353492346</v>
      </c>
      <c r="AJ383" s="48">
        <f>SIN(AL383+RADIANS($AB$9))</f>
        <v>0.400837261914613</v>
      </c>
      <c r="AK383" s="48">
        <f>$AB$7*SIN(AL383)</f>
        <v>-6.0669403801338296E-3</v>
      </c>
      <c r="AL383" s="48">
        <f>2*ATAN(AM383)</f>
        <v>-1.8073319068390346E-2</v>
      </c>
      <c r="AM383" s="48">
        <f>SQRT((1+$AB$7)/(1-$AB$7))*TAN(AN383/2)</f>
        <v>-9.036905523764285E-3</v>
      </c>
      <c r="AN383" s="54">
        <f>$AU383+$AB$7*SIN(AO383)</f>
        <v>12.553624730264289</v>
      </c>
      <c r="AO383" s="54">
        <f>$AU383+$AB$7*SIN(AP383)</f>
        <v>12.553628797515344</v>
      </c>
      <c r="AP383" s="54">
        <f>$AU383+$AB$7*SIN(AQ383)</f>
        <v>12.553640914114693</v>
      </c>
      <c r="AQ383" s="54">
        <f>$AU383+$AB$7*SIN(AR383)</f>
        <v>12.553677010223039</v>
      </c>
      <c r="AR383" s="54">
        <f>$AU383+$AB$7*SIN(AS383)</f>
        <v>12.553784542692725</v>
      </c>
      <c r="AS383" s="54">
        <f>$AU383+$AB$7*SIN(AT383)</f>
        <v>12.554104887505643</v>
      </c>
      <c r="AT383" s="54">
        <f>$AU383+$AB$7*SIN(AU383)</f>
        <v>12.555059204011412</v>
      </c>
      <c r="AU383" s="54">
        <f>RADIANS($AB$9)+$AB$18*(F383-AB$15)</f>
        <v>12.557902082952943</v>
      </c>
    </row>
    <row r="384" spans="1:50" ht="12.95" customHeight="1" x14ac:dyDescent="0.2">
      <c r="A384" s="98" t="s">
        <v>2083</v>
      </c>
      <c r="B384" s="99" t="s">
        <v>1142</v>
      </c>
      <c r="C384" s="98">
        <v>43403.391000000003</v>
      </c>
      <c r="D384" s="98" t="s">
        <v>1190</v>
      </c>
      <c r="E384" s="4">
        <f>+(C384-C$7)/C$8</f>
        <v>504.01748866647881</v>
      </c>
      <c r="F384" s="48">
        <f>ROUND(2*E384,0)/2</f>
        <v>504</v>
      </c>
      <c r="G384" s="48">
        <f>+C384-(C$7+F384*C$8)</f>
        <v>2.3904800007585436E-2</v>
      </c>
      <c r="I384" s="48">
        <f>G384</f>
        <v>2.3904800007585436E-2</v>
      </c>
      <c r="Q384" s="100">
        <f>+C384-15018.5</f>
        <v>28384.891000000003</v>
      </c>
      <c r="S384" s="53">
        <f>S$14</f>
        <v>0.1</v>
      </c>
      <c r="Z384" s="48">
        <f>F384</f>
        <v>504</v>
      </c>
      <c r="AA384" s="54">
        <f>AB$3+AB$4*Z384+AB$5*Z384^2+AH384</f>
        <v>2.6091218261088392E-3</v>
      </c>
      <c r="AB384" s="54">
        <f>IF(S384&lt;&gt;0,G384-AH384, -9999)</f>
        <v>2.0445801960906278E-2</v>
      </c>
      <c r="AC384" s="54">
        <f>+G384-P384</f>
        <v>2.3904800007585436E-2</v>
      </c>
      <c r="AD384" s="54">
        <f>IF(S384&lt;&gt;0,G384-AA384, -9999)</f>
        <v>2.1295678181476596E-2</v>
      </c>
      <c r="AE384" s="54">
        <f>+(G384-AA384)^2*S384</f>
        <v>4.5350590920901835E-5</v>
      </c>
      <c r="AF384" s="48">
        <f>IF(S384&lt;&gt;0,G384-P384, -9999)</f>
        <v>2.3904800007585436E-2</v>
      </c>
      <c r="AG384" s="3"/>
      <c r="AH384" s="48">
        <f>$AB$6*($AB$11/AI384*AJ384+$AB$12)</f>
        <v>3.4589980466791571E-3</v>
      </c>
      <c r="AI384" s="48">
        <f>1+$AB$7*COS(AL384)</f>
        <v>1.335662508748547</v>
      </c>
      <c r="AJ384" s="48">
        <f>SIN(AL384+RADIANS($AB$9))</f>
        <v>0.39853917716876947</v>
      </c>
      <c r="AK384" s="48">
        <f>$AB$7*SIN(AL384)</f>
        <v>-5.2254366640937947E-3</v>
      </c>
      <c r="AL384" s="48">
        <f>2*ATAN(AM384)</f>
        <v>-1.5566274053584109E-2</v>
      </c>
      <c r="AM384" s="48">
        <f>SQRT((1+$AB$7)/(1-$AB$7))*TAN(AN384/2)</f>
        <v>-7.7832941908734E-3</v>
      </c>
      <c r="AN384" s="54">
        <f>$AU384+$AB$7*SIN(AO384)</f>
        <v>12.555392817573996</v>
      </c>
      <c r="AO384" s="54">
        <f>$AU384+$AB$7*SIN(AP384)</f>
        <v>12.555396321017401</v>
      </c>
      <c r="AP384" s="54">
        <f>$AU384+$AB$7*SIN(AQ384)</f>
        <v>12.555406757779382</v>
      </c>
      <c r="AQ384" s="54">
        <f>$AU384+$AB$7*SIN(AR384)</f>
        <v>12.555437848898391</v>
      </c>
      <c r="AR384" s="54">
        <f>$AU384+$AB$7*SIN(AS384)</f>
        <v>12.555530469294494</v>
      </c>
      <c r="AS384" s="54">
        <f>$AU384+$AB$7*SIN(AT384)</f>
        <v>12.555806384765152</v>
      </c>
      <c r="AT384" s="54">
        <f>$AU384+$AB$7*SIN(AU384)</f>
        <v>12.556628330214176</v>
      </c>
      <c r="AU384" s="54">
        <f>RADIANS($AB$9)+$AB$18*(F384-AB$15)</f>
        <v>12.559076848796712</v>
      </c>
    </row>
    <row r="385" spans="1:48" ht="12.95" customHeight="1" x14ac:dyDescent="0.2">
      <c r="A385" s="98" t="s">
        <v>2083</v>
      </c>
      <c r="B385" s="99" t="s">
        <v>1142</v>
      </c>
      <c r="C385" s="98">
        <v>43403.392</v>
      </c>
      <c r="D385" s="98" t="s">
        <v>1190</v>
      </c>
      <c r="E385" s="4">
        <f>+(C385-C$7)/C$8</f>
        <v>504.01822026291194</v>
      </c>
      <c r="F385" s="48">
        <f>ROUND(2*E385,0)/2</f>
        <v>504</v>
      </c>
      <c r="G385" s="48">
        <f>+C385-(C$7+F385*C$8)</f>
        <v>2.4904800004151184E-2</v>
      </c>
      <c r="I385" s="48">
        <f>G385</f>
        <v>2.4904800004151184E-2</v>
      </c>
      <c r="Q385" s="100">
        <f>+C385-15018.5</f>
        <v>28384.892</v>
      </c>
      <c r="S385" s="53">
        <f>S$14</f>
        <v>0.1</v>
      </c>
      <c r="Z385" s="48">
        <f>F385</f>
        <v>504</v>
      </c>
      <c r="AA385" s="54">
        <f>AB$3+AB$4*Z385+AB$5*Z385^2+AH385</f>
        <v>2.6091218261088392E-3</v>
      </c>
      <c r="AB385" s="54">
        <f>IF(S385&lt;&gt;0,G385-AH385, -9999)</f>
        <v>2.1445801957472026E-2</v>
      </c>
      <c r="AC385" s="54">
        <f>+G385-P385</f>
        <v>2.4904800004151184E-2</v>
      </c>
      <c r="AD385" s="54">
        <f>IF(S385&lt;&gt;0,G385-AA385, -9999)</f>
        <v>2.2295678178042344E-2</v>
      </c>
      <c r="AE385" s="54">
        <f>+(G385-AA385)^2*S385</f>
        <v>4.9709726541883359E-5</v>
      </c>
      <c r="AF385" s="48">
        <f>IF(S385&lt;&gt;0,G385-P385, -9999)</f>
        <v>2.4904800004151184E-2</v>
      </c>
      <c r="AG385" s="3"/>
      <c r="AH385" s="48">
        <f>$AB$6*($AB$11/AI385*AJ385+$AB$12)</f>
        <v>3.4589980466791571E-3</v>
      </c>
      <c r="AI385" s="48">
        <f>1+$AB$7*COS(AL385)</f>
        <v>1.335662508748547</v>
      </c>
      <c r="AJ385" s="48">
        <f>SIN(AL385+RADIANS($AB$9))</f>
        <v>0.39853917716876947</v>
      </c>
      <c r="AK385" s="48">
        <f>$AB$7*SIN(AL385)</f>
        <v>-5.2254366640937947E-3</v>
      </c>
      <c r="AL385" s="48">
        <f>2*ATAN(AM385)</f>
        <v>-1.5566274053584109E-2</v>
      </c>
      <c r="AM385" s="48">
        <f>SQRT((1+$AB$7)/(1-$AB$7))*TAN(AN385/2)</f>
        <v>-7.7832941908734E-3</v>
      </c>
      <c r="AN385" s="54">
        <f>$AU385+$AB$7*SIN(AO385)</f>
        <v>12.555392817573996</v>
      </c>
      <c r="AO385" s="54">
        <f>$AU385+$AB$7*SIN(AP385)</f>
        <v>12.555396321017401</v>
      </c>
      <c r="AP385" s="54">
        <f>$AU385+$AB$7*SIN(AQ385)</f>
        <v>12.555406757779382</v>
      </c>
      <c r="AQ385" s="54">
        <f>$AU385+$AB$7*SIN(AR385)</f>
        <v>12.555437848898391</v>
      </c>
      <c r="AR385" s="54">
        <f>$AU385+$AB$7*SIN(AS385)</f>
        <v>12.555530469294494</v>
      </c>
      <c r="AS385" s="54">
        <f>$AU385+$AB$7*SIN(AT385)</f>
        <v>12.555806384765152</v>
      </c>
      <c r="AT385" s="54">
        <f>$AU385+$AB$7*SIN(AU385)</f>
        <v>12.556628330214176</v>
      </c>
      <c r="AU385" s="54">
        <f>RADIANS($AB$9)+$AB$18*(F385-AB$15)</f>
        <v>12.559076848796712</v>
      </c>
    </row>
    <row r="386" spans="1:48" ht="12.95" customHeight="1" x14ac:dyDescent="0.2">
      <c r="A386" s="98" t="s">
        <v>2083</v>
      </c>
      <c r="B386" s="99" t="s">
        <v>1142</v>
      </c>
      <c r="C386" s="98">
        <v>43403.396000000001</v>
      </c>
      <c r="D386" s="98" t="s">
        <v>1190</v>
      </c>
      <c r="E386" s="4">
        <f>+(C386-C$7)/C$8</f>
        <v>504.02114664865491</v>
      </c>
      <c r="F386" s="48">
        <f>ROUND(2*E386,0)/2</f>
        <v>504</v>
      </c>
      <c r="G386" s="48">
        <f>+C386-(C$7+F386*C$8)</f>
        <v>2.8904800004966091E-2</v>
      </c>
      <c r="I386" s="48">
        <f>G386</f>
        <v>2.8904800004966091E-2</v>
      </c>
      <c r="Q386" s="100">
        <f>+C386-15018.5</f>
        <v>28384.896000000001</v>
      </c>
      <c r="S386" s="53">
        <f>S$14</f>
        <v>0.1</v>
      </c>
      <c r="Z386" s="48">
        <f>F386</f>
        <v>504</v>
      </c>
      <c r="AA386" s="54">
        <f>AB$3+AB$4*Z386+AB$5*Z386^2+AH386</f>
        <v>2.6091218261088392E-3</v>
      </c>
      <c r="AB386" s="54">
        <f>IF(S386&lt;&gt;0,G386-AH386, -9999)</f>
        <v>2.5445801958286933E-2</v>
      </c>
      <c r="AC386" s="54">
        <f>+G386-P386</f>
        <v>2.8904800004966091E-2</v>
      </c>
      <c r="AD386" s="54">
        <f>IF(S386&lt;&gt;0,G386-AA386, -9999)</f>
        <v>2.6295678178857251E-2</v>
      </c>
      <c r="AE386" s="54">
        <f>+(G386-AA386)^2*S386</f>
        <v>6.914626908860294E-5</v>
      </c>
      <c r="AF386" s="48">
        <f>IF(S386&lt;&gt;0,G386-P386, -9999)</f>
        <v>2.8904800004966091E-2</v>
      </c>
      <c r="AG386" s="3"/>
      <c r="AH386" s="48">
        <f>$AB$6*($AB$11/AI386*AJ386+$AB$12)</f>
        <v>3.4589980466791571E-3</v>
      </c>
      <c r="AI386" s="48">
        <f>1+$AB$7*COS(AL386)</f>
        <v>1.335662508748547</v>
      </c>
      <c r="AJ386" s="48">
        <f>SIN(AL386+RADIANS($AB$9))</f>
        <v>0.39853917716876947</v>
      </c>
      <c r="AK386" s="48">
        <f>$AB$7*SIN(AL386)</f>
        <v>-5.2254366640937947E-3</v>
      </c>
      <c r="AL386" s="48">
        <f>2*ATAN(AM386)</f>
        <v>-1.5566274053584109E-2</v>
      </c>
      <c r="AM386" s="48">
        <f>SQRT((1+$AB$7)/(1-$AB$7))*TAN(AN386/2)</f>
        <v>-7.7832941908734E-3</v>
      </c>
      <c r="AN386" s="54">
        <f>$AU386+$AB$7*SIN(AO386)</f>
        <v>12.555392817573996</v>
      </c>
      <c r="AO386" s="54">
        <f>$AU386+$AB$7*SIN(AP386)</f>
        <v>12.555396321017401</v>
      </c>
      <c r="AP386" s="54">
        <f>$AU386+$AB$7*SIN(AQ386)</f>
        <v>12.555406757779382</v>
      </c>
      <c r="AQ386" s="54">
        <f>$AU386+$AB$7*SIN(AR386)</f>
        <v>12.555437848898391</v>
      </c>
      <c r="AR386" s="54">
        <f>$AU386+$AB$7*SIN(AS386)</f>
        <v>12.555530469294494</v>
      </c>
      <c r="AS386" s="54">
        <f>$AU386+$AB$7*SIN(AT386)</f>
        <v>12.555806384765152</v>
      </c>
      <c r="AT386" s="54">
        <f>$AU386+$AB$7*SIN(AU386)</f>
        <v>12.556628330214176</v>
      </c>
      <c r="AU386" s="54">
        <f>RADIANS($AB$9)+$AB$18*(F386-AB$15)</f>
        <v>12.559076848796712</v>
      </c>
    </row>
    <row r="387" spans="1:48" ht="12.95" customHeight="1" x14ac:dyDescent="0.2">
      <c r="A387" s="4" t="s">
        <v>994</v>
      </c>
      <c r="B387" s="4"/>
      <c r="C387" s="5">
        <v>43404.731</v>
      </c>
      <c r="D387" s="5"/>
      <c r="E387" s="48">
        <f>+(C387-C$7)/C$8</f>
        <v>504.99782789018514</v>
      </c>
      <c r="F387" s="48">
        <f>ROUND(2*E387,0)/2</f>
        <v>505</v>
      </c>
      <c r="G387" s="48">
        <f>+C387-(C$7+F387*C$8)</f>
        <v>-2.9689999937545508E-3</v>
      </c>
      <c r="I387" s="48">
        <f>G387</f>
        <v>-2.9689999937545508E-3</v>
      </c>
      <c r="Q387" s="100">
        <f>+C387-15018.5</f>
        <v>28386.231</v>
      </c>
      <c r="S387" s="53">
        <f>S$14</f>
        <v>0.1</v>
      </c>
      <c r="Z387" s="48">
        <f>F387</f>
        <v>505</v>
      </c>
      <c r="AA387" s="54">
        <f>AB$3+AB$4*Z387+AB$5*Z387^2+AH387</f>
        <v>2.6084693650280156E-3</v>
      </c>
      <c r="AB387" s="54">
        <f>IF(S387&lt;&gt;0,G387-AH387, -9999)</f>
        <v>-6.421275685946394E-3</v>
      </c>
      <c r="AC387" s="54">
        <f>+G387-P387</f>
        <v>-2.9689999937545508E-3</v>
      </c>
      <c r="AD387" s="54">
        <f>IF(S387&lt;&gt;0,G387-AA387, -9999)</f>
        <v>-5.577469358782566E-3</v>
      </c>
      <c r="AE387" s="54">
        <f>+(G387-AA387)^2*S387</f>
        <v>3.1108164448158408E-6</v>
      </c>
      <c r="AF387" s="48">
        <f>IF(S387&lt;&gt;0,G387-P387, -9999)</f>
        <v>-2.9689999937545508E-3</v>
      </c>
      <c r="AG387" s="3"/>
      <c r="AH387" s="48">
        <f>$AB$6*($AB$11/AI387*AJ387+$AB$12)</f>
        <v>3.4522756921918432E-3</v>
      </c>
      <c r="AI387" s="48">
        <f>1+$AB$7*COS(AL387)</f>
        <v>1.3356687953236546</v>
      </c>
      <c r="AJ387" s="48">
        <f>SIN(AL387+RADIANS($AB$9))</f>
        <v>0.39738917722132322</v>
      </c>
      <c r="AK387" s="48">
        <f>$AB$7*SIN(AL387)</f>
        <v>-4.8046658224484813E-3</v>
      </c>
      <c r="AL387" s="48">
        <f>2*ATAN(AM387)</f>
        <v>-1.4312732667999302E-2</v>
      </c>
      <c r="AM387" s="48">
        <f>SQRT((1+$AB$7)/(1-$AB$7))*TAN(AN387/2)</f>
        <v>-7.1564885042134808E-3</v>
      </c>
      <c r="AN387" s="54">
        <f>$AU387+$AB$7*SIN(AO387)</f>
        <v>12.556276867864835</v>
      </c>
      <c r="AO387" s="54">
        <f>$AU387+$AB$7*SIN(AP387)</f>
        <v>12.556280089334384</v>
      </c>
      <c r="AP387" s="54">
        <f>$AU387+$AB$7*SIN(AQ387)</f>
        <v>12.556289686006672</v>
      </c>
      <c r="AQ387" s="54">
        <f>$AU387+$AB$7*SIN(AR387)</f>
        <v>12.55631827423322</v>
      </c>
      <c r="AR387" s="54">
        <f>$AU387+$AB$7*SIN(AS387)</f>
        <v>12.55640343773638</v>
      </c>
      <c r="AS387" s="54">
        <f>$AU387+$AB$7*SIN(AT387)</f>
        <v>12.556657136932404</v>
      </c>
      <c r="AT387" s="54">
        <f>$AU387+$AB$7*SIN(AU387)</f>
        <v>12.55741289461675</v>
      </c>
      <c r="AU387" s="54">
        <f>RADIANS($AB$9)+$AB$18*(F387-AB$15)</f>
        <v>12.559664231718596</v>
      </c>
    </row>
    <row r="388" spans="1:48" ht="12.95" customHeight="1" x14ac:dyDescent="0.2">
      <c r="A388" s="4" t="s">
        <v>1010</v>
      </c>
      <c r="B388" s="4"/>
      <c r="C388" s="5">
        <v>43429.341</v>
      </c>
      <c r="D388" s="5"/>
      <c r="E388" s="48">
        <f>+(C388-C$7)/C$8</f>
        <v>523.00241617039114</v>
      </c>
      <c r="F388" s="48">
        <f>ROUND(2*E388,0)/2</f>
        <v>523</v>
      </c>
      <c r="G388" s="48">
        <f>+C388-(C$7+F388*C$8)</f>
        <v>3.3026000019162893E-3</v>
      </c>
      <c r="I388" s="48">
        <f>G388</f>
        <v>3.3026000019162893E-3</v>
      </c>
      <c r="Q388" s="100">
        <f>+C388-15018.5</f>
        <v>28410.841</v>
      </c>
      <c r="S388" s="53">
        <f>S$14</f>
        <v>0.1</v>
      </c>
      <c r="Z388" s="48">
        <f>F388</f>
        <v>523</v>
      </c>
      <c r="AA388" s="54">
        <f>AB$3+AB$4*Z388+AB$5*Z388^2+AH388</f>
        <v>2.5964760640170273E-3</v>
      </c>
      <c r="AB388" s="54">
        <f>IF(S388&lt;&gt;0,G388-AH388, -9999)</f>
        <v>-2.8214420551146355E-5</v>
      </c>
      <c r="AC388" s="54">
        <f>+G388-P388</f>
        <v>3.3026000019162893E-3</v>
      </c>
      <c r="AD388" s="54">
        <f>IF(S388&lt;&gt;0,G388-AA388, -9999)</f>
        <v>7.0612393789926207E-4</v>
      </c>
      <c r="AE388" s="54">
        <f>+(G388-AA388)^2*S388</f>
        <v>4.9861101567436101E-8</v>
      </c>
      <c r="AF388" s="48">
        <f>IF(S388&lt;&gt;0,G388-P388, -9999)</f>
        <v>3.3026000019162893E-3</v>
      </c>
      <c r="AG388" s="3"/>
      <c r="AH388" s="48">
        <f>$AB$6*($AB$11/AI388*AJ388+$AB$12)</f>
        <v>3.3308144224674357E-3</v>
      </c>
      <c r="AI388" s="48">
        <f>1+$AB$7*COS(AL388)</f>
        <v>1.3356917500327816</v>
      </c>
      <c r="AJ388" s="48">
        <f>SIN(AL388+RADIANS($AB$9))</f>
        <v>0.37658325480096932</v>
      </c>
      <c r="AK388" s="48">
        <f>$AB$7*SIN(AL388)</f>
        <v>2.7701854860905642E-3</v>
      </c>
      <c r="AL388" s="48">
        <f>2*ATAN(AM388)</f>
        <v>8.2519829776426298E-3</v>
      </c>
      <c r="AM388" s="48">
        <f>SQRT((1+$AB$7)/(1-$AB$7))*TAN(AN388/2)</f>
        <v>4.1260149023399821E-3</v>
      </c>
      <c r="AN388" s="54">
        <f>$AU388+$AB$7*SIN(AO388)</f>
        <v>12.57219011431267</v>
      </c>
      <c r="AO388" s="54">
        <f>$AU388+$AB$7*SIN(AP388)</f>
        <v>12.572188256651069</v>
      </c>
      <c r="AP388" s="54">
        <f>$AU388+$AB$7*SIN(AQ388)</f>
        <v>12.572182722914365</v>
      </c>
      <c r="AQ388" s="54">
        <f>$AU388+$AB$7*SIN(AR388)</f>
        <v>12.572166238620387</v>
      </c>
      <c r="AR388" s="54">
        <f>$AU388+$AB$7*SIN(AS388)</f>
        <v>12.572117134025969</v>
      </c>
      <c r="AS388" s="54">
        <f>$AU388+$AB$7*SIN(AT388)</f>
        <v>12.571970857828159</v>
      </c>
      <c r="AT388" s="54">
        <f>$AU388+$AB$7*SIN(AU388)</f>
        <v>12.571535120764656</v>
      </c>
      <c r="AU388" s="54">
        <f>RADIANS($AB$9)+$AB$18*(F388-AB$15)</f>
        <v>12.570237124312518</v>
      </c>
    </row>
    <row r="389" spans="1:48" ht="12.95" customHeight="1" x14ac:dyDescent="0.2">
      <c r="A389" s="4" t="s">
        <v>994</v>
      </c>
      <c r="B389" s="4"/>
      <c r="C389" s="5">
        <v>43452.58</v>
      </c>
      <c r="D389" s="5"/>
      <c r="E389" s="48">
        <f>+(C389-C$7)/C$8</f>
        <v>540.00398573738505</v>
      </c>
      <c r="F389" s="48">
        <f>ROUND(2*E389,0)/2</f>
        <v>540</v>
      </c>
      <c r="G389" s="48">
        <f>+C389-(C$7+F389*C$8)</f>
        <v>5.4480000035255216E-3</v>
      </c>
      <c r="I389" s="48">
        <f>G389</f>
        <v>5.4480000035255216E-3</v>
      </c>
      <c r="Q389" s="100">
        <f>+C389-15018.5</f>
        <v>28434.080000000002</v>
      </c>
      <c r="S389" s="53">
        <f>S$14</f>
        <v>0.1</v>
      </c>
      <c r="Z389" s="48">
        <f>F389</f>
        <v>540</v>
      </c>
      <c r="AA389" s="54">
        <f>AB$3+AB$4*Z389+AB$5*Z389^2+AH389</f>
        <v>2.5847441959952521E-3</v>
      </c>
      <c r="AB389" s="54">
        <f>IF(S389&lt;&gt;0,G389-AH389, -9999)</f>
        <v>2.2326690189494757E-3</v>
      </c>
      <c r="AC389" s="54">
        <f>+G389-P389</f>
        <v>5.4480000035255216E-3</v>
      </c>
      <c r="AD389" s="54">
        <f>IF(S389&lt;&gt;0,G389-AA389, -9999)</f>
        <v>2.8632558075302695E-3</v>
      </c>
      <c r="AE389" s="54">
        <f>+(G389-AA389)^2*S389</f>
        <v>8.1982338193558164E-7</v>
      </c>
      <c r="AF389" s="48">
        <f>IF(S389&lt;&gt;0,G389-P389, -9999)</f>
        <v>5.4480000035255216E-3</v>
      </c>
      <c r="AG389" s="3"/>
      <c r="AH389" s="48">
        <f>$AB$6*($AB$11/AI389*AJ389+$AB$12)</f>
        <v>3.2153309845760459E-3</v>
      </c>
      <c r="AI389" s="48">
        <f>1+$AB$7*COS(AL389)</f>
        <v>1.3355565103095688</v>
      </c>
      <c r="AJ389" s="48">
        <f>SIN(AL389+RADIANS($AB$9))</f>
        <v>0.35675869652076203</v>
      </c>
      <c r="AK389" s="48">
        <f>$AB$7*SIN(AL389)</f>
        <v>9.9223664799861968E-3</v>
      </c>
      <c r="AL389" s="48">
        <f>2*ATAN(AM389)</f>
        <v>2.9561268297231887E-2</v>
      </c>
      <c r="AM389" s="48">
        <f>SQRT((1+$AB$7)/(1-$AB$7))*TAN(AN389/2)</f>
        <v>1.4781710603669427E-2</v>
      </c>
      <c r="AN389" s="54">
        <f>$AU389+$AB$7*SIN(AO389)</f>
        <v>12.587218646473264</v>
      </c>
      <c r="AO389" s="54">
        <f>$AU389+$AB$7*SIN(AP389)</f>
        <v>12.587211998661278</v>
      </c>
      <c r="AP389" s="54">
        <f>$AU389+$AB$7*SIN(AQ389)</f>
        <v>12.587192191715566</v>
      </c>
      <c r="AQ389" s="54">
        <f>$AU389+$AB$7*SIN(AR389)</f>
        <v>12.587133177595218</v>
      </c>
      <c r="AR389" s="54">
        <f>$AU389+$AB$7*SIN(AS389)</f>
        <v>12.586957347460917</v>
      </c>
      <c r="AS389" s="54">
        <f>$AU389+$AB$7*SIN(AT389)</f>
        <v>12.586433472589917</v>
      </c>
      <c r="AT389" s="54">
        <f>$AU389+$AB$7*SIN(AU389)</f>
        <v>12.584872652310558</v>
      </c>
      <c r="AU389" s="54">
        <f>RADIANS($AB$9)+$AB$18*(F389-AB$15)</f>
        <v>12.580222633984555</v>
      </c>
    </row>
    <row r="390" spans="1:48" ht="12.95" customHeight="1" x14ac:dyDescent="0.2">
      <c r="A390" s="102" t="s">
        <v>1134</v>
      </c>
      <c r="B390" s="102" t="s">
        <v>1122</v>
      </c>
      <c r="C390" s="103">
        <v>43452.580750000001</v>
      </c>
      <c r="D390" s="104">
        <v>3.2000000000000003E-4</v>
      </c>
      <c r="E390" s="4">
        <f>+(C390-C$7)/C$8</f>
        <v>540.00453443471122</v>
      </c>
      <c r="F390" s="48">
        <f>ROUND(2*E390,0)/2</f>
        <v>540</v>
      </c>
      <c r="G390" s="48">
        <f>+C390-(C$7+F390*C$8)</f>
        <v>6.198000002768822E-3</v>
      </c>
      <c r="K390" s="48">
        <f>G390</f>
        <v>6.198000002768822E-3</v>
      </c>
      <c r="O390" s="48">
        <f ca="1">+C$11+C$12*F390</f>
        <v>-2.8922150561654376E-2</v>
      </c>
      <c r="Q390" s="100">
        <f>+C390-15018.5</f>
        <v>28434.080750000001</v>
      </c>
      <c r="S390" s="53">
        <f>S$16</f>
        <v>1</v>
      </c>
      <c r="Z390" s="48">
        <f>F390</f>
        <v>540</v>
      </c>
      <c r="AA390" s="54">
        <f>AB$3+AB$4*Z390+AB$5*Z390^2+AH390</f>
        <v>2.5847441959952521E-3</v>
      </c>
      <c r="AB390" s="54">
        <f>IF(S390&lt;&gt;0,G390-AH390, -9999)</f>
        <v>2.9826690181927761E-3</v>
      </c>
      <c r="AC390" s="54">
        <f>+G390-P390</f>
        <v>6.198000002768822E-3</v>
      </c>
      <c r="AD390" s="54">
        <f>IF(S390&lt;&gt;0,G390-AA390, -9999)</f>
        <v>3.6132558067735699E-3</v>
      </c>
      <c r="AE390" s="54">
        <f>+(G390-AA390)^2*S390</f>
        <v>1.3055617525182922E-5</v>
      </c>
      <c r="AF390" s="48">
        <f>IF(S390&lt;&gt;0,G390-P390, -9999)</f>
        <v>6.198000002768822E-3</v>
      </c>
      <c r="AG390" s="3"/>
      <c r="AH390" s="48">
        <f>$AB$6*($AB$11/AI390*AJ390+$AB$12)</f>
        <v>3.2153309845760459E-3</v>
      </c>
      <c r="AI390" s="48">
        <f>1+$AB$7*COS(AL390)</f>
        <v>1.3355565103095688</v>
      </c>
      <c r="AJ390" s="48">
        <f>SIN(AL390+RADIANS($AB$9))</f>
        <v>0.35675869652076203</v>
      </c>
      <c r="AK390" s="48">
        <f>$AB$7*SIN(AL390)</f>
        <v>9.9223664799861968E-3</v>
      </c>
      <c r="AL390" s="48">
        <f>2*ATAN(AM390)</f>
        <v>2.9561268297231887E-2</v>
      </c>
      <c r="AM390" s="48">
        <f>SQRT((1+$AB$7)/(1-$AB$7))*TAN(AN390/2)</f>
        <v>1.4781710603669427E-2</v>
      </c>
      <c r="AN390" s="54">
        <f>$AU390+$AB$7*SIN(AO390)</f>
        <v>12.587218646473264</v>
      </c>
      <c r="AO390" s="54">
        <f>$AU390+$AB$7*SIN(AP390)</f>
        <v>12.587211998661278</v>
      </c>
      <c r="AP390" s="54">
        <f>$AU390+$AB$7*SIN(AQ390)</f>
        <v>12.587192191715566</v>
      </c>
      <c r="AQ390" s="54">
        <f>$AU390+$AB$7*SIN(AR390)</f>
        <v>12.587133177595218</v>
      </c>
      <c r="AR390" s="54">
        <f>$AU390+$AB$7*SIN(AS390)</f>
        <v>12.586957347460917</v>
      </c>
      <c r="AS390" s="54">
        <f>$AU390+$AB$7*SIN(AT390)</f>
        <v>12.586433472589917</v>
      </c>
      <c r="AT390" s="54">
        <f>$AU390+$AB$7*SIN(AU390)</f>
        <v>12.584872652310558</v>
      </c>
      <c r="AU390" s="54">
        <f>RADIANS($AB$9)+$AB$18*(F390-AB$15)</f>
        <v>12.580222633984555</v>
      </c>
      <c r="AV390" s="54"/>
    </row>
    <row r="391" spans="1:48" ht="12.95" customHeight="1" x14ac:dyDescent="0.2">
      <c r="A391" s="98" t="s">
        <v>2083</v>
      </c>
      <c r="B391" s="99" t="s">
        <v>1142</v>
      </c>
      <c r="C391" s="98">
        <v>43455.311999999998</v>
      </c>
      <c r="D391" s="98" t="s">
        <v>1190</v>
      </c>
      <c r="E391" s="4">
        <f>+(C391-C$7)/C$8</f>
        <v>542.00270719945149</v>
      </c>
      <c r="F391" s="48">
        <f>ROUND(2*E391,0)/2</f>
        <v>542</v>
      </c>
      <c r="G391" s="48">
        <f>+C391-(C$7+F391*C$8)</f>
        <v>3.7004000041633844E-3</v>
      </c>
      <c r="I391" s="48">
        <f>G391</f>
        <v>3.7004000041633844E-3</v>
      </c>
      <c r="Q391" s="100">
        <f>+C391-15018.5</f>
        <v>28436.811999999998</v>
      </c>
      <c r="S391" s="53">
        <f>S$14</f>
        <v>0.1</v>
      </c>
      <c r="Z391" s="48">
        <f>F391</f>
        <v>542</v>
      </c>
      <c r="AA391" s="54">
        <f>AB$3+AB$4*Z391+AB$5*Z391^2+AH391</f>
        <v>2.5833399932266741E-3</v>
      </c>
      <c r="AB391" s="54">
        <f>IF(S391&lt;&gt;0,G391-AH391, -9999)</f>
        <v>4.987026102212448E-4</v>
      </c>
      <c r="AC391" s="54">
        <f>+G391-P391</f>
        <v>3.7004000041633844E-3</v>
      </c>
      <c r="AD391" s="54">
        <f>IF(S391&lt;&gt;0,G391-AA391, -9999)</f>
        <v>1.1170600109367103E-3</v>
      </c>
      <c r="AE391" s="54">
        <f>+(G391-AA391)^2*S391</f>
        <v>1.2478230680339234E-7</v>
      </c>
      <c r="AF391" s="48">
        <f>IF(S391&lt;&gt;0,G391-P391, -9999)</f>
        <v>3.7004000041633844E-3</v>
      </c>
      <c r="AG391" s="3"/>
      <c r="AH391" s="48">
        <f>$AB$6*($AB$11/AI391*AJ391+$AB$12)</f>
        <v>3.2016973939421396E-3</v>
      </c>
      <c r="AI391" s="48">
        <f>1+$AB$7*COS(AL391)</f>
        <v>1.335530584490864</v>
      </c>
      <c r="AJ391" s="48">
        <f>SIN(AL391+RADIANS($AB$9))</f>
        <v>0.3544158964639984</v>
      </c>
      <c r="AK391" s="48">
        <f>$AB$7*SIN(AL391)</f>
        <v>1.0763449211011323E-2</v>
      </c>
      <c r="AL391" s="48">
        <f>2*ATAN(AM391)</f>
        <v>3.2067894626817306E-2</v>
      </c>
      <c r="AM391" s="48">
        <f>SQRT((1+$AB$7)/(1-$AB$7))*TAN(AN391/2)</f>
        <v>1.6035321497020309E-2</v>
      </c>
      <c r="AN391" s="54">
        <f>$AU391+$AB$7*SIN(AO391)</f>
        <v>12.588986586601298</v>
      </c>
      <c r="AO391" s="54">
        <f>$AU391+$AB$7*SIN(AP391)</f>
        <v>12.588979376533937</v>
      </c>
      <c r="AP391" s="54">
        <f>$AU391+$AB$7*SIN(AQ391)</f>
        <v>12.588957893541906</v>
      </c>
      <c r="AQ391" s="54">
        <f>$AU391+$AB$7*SIN(AR391)</f>
        <v>12.588893883252116</v>
      </c>
      <c r="AR391" s="54">
        <f>$AU391+$AB$7*SIN(AS391)</f>
        <v>12.588703160029805</v>
      </c>
      <c r="AS391" s="54">
        <f>$AU391+$AB$7*SIN(AT391)</f>
        <v>12.588134891380331</v>
      </c>
      <c r="AT391" s="54">
        <f>$AU391+$AB$7*SIN(AU391)</f>
        <v>12.586441749649083</v>
      </c>
      <c r="AU391" s="54">
        <f>RADIANS($AB$9)+$AB$18*(F391-AB$15)</f>
        <v>12.581397399828324</v>
      </c>
      <c r="AV391" s="54"/>
    </row>
    <row r="392" spans="1:48" ht="12.95" customHeight="1" x14ac:dyDescent="0.2">
      <c r="A392" s="98" t="s">
        <v>2083</v>
      </c>
      <c r="B392" s="99" t="s">
        <v>1142</v>
      </c>
      <c r="C392" s="98">
        <v>43455.313000000002</v>
      </c>
      <c r="D392" s="98" t="s">
        <v>1190</v>
      </c>
      <c r="E392" s="4">
        <f>+(C392-C$7)/C$8</f>
        <v>542.00343879588991</v>
      </c>
      <c r="F392" s="48">
        <f>ROUND(2*E392,0)/2</f>
        <v>542</v>
      </c>
      <c r="G392" s="48">
        <f>+C392-(C$7+F392*C$8)</f>
        <v>4.7004000080050901E-3</v>
      </c>
      <c r="I392" s="48">
        <f>G392</f>
        <v>4.7004000080050901E-3</v>
      </c>
      <c r="Q392" s="100">
        <f>+C392-15018.5</f>
        <v>28436.813000000002</v>
      </c>
      <c r="S392" s="53">
        <f>S$14</f>
        <v>0.1</v>
      </c>
      <c r="Z392" s="48">
        <f>F392</f>
        <v>542</v>
      </c>
      <c r="AA392" s="54">
        <f>AB$3+AB$4*Z392+AB$5*Z392^2+AH392</f>
        <v>2.5833399932266741E-3</v>
      </c>
      <c r="AB392" s="54">
        <f>IF(S392&lt;&gt;0,G392-AH392, -9999)</f>
        <v>1.4987026140629504E-3</v>
      </c>
      <c r="AC392" s="54">
        <f>+G392-P392</f>
        <v>4.7004000080050901E-3</v>
      </c>
      <c r="AD392" s="54">
        <f>IF(S392&lt;&gt;0,G392-AA392, -9999)</f>
        <v>2.1170600147784159E-3</v>
      </c>
      <c r="AE392" s="54">
        <f>+(G392-AA392)^2*S392</f>
        <v>4.4819431061735865E-7</v>
      </c>
      <c r="AF392" s="48">
        <f>IF(S392&lt;&gt;0,G392-P392, -9999)</f>
        <v>4.7004000080050901E-3</v>
      </c>
      <c r="AG392" s="3"/>
      <c r="AH392" s="48">
        <f>$AB$6*($AB$11/AI392*AJ392+$AB$12)</f>
        <v>3.2016973939421396E-3</v>
      </c>
      <c r="AI392" s="48">
        <f>1+$AB$7*COS(AL392)</f>
        <v>1.335530584490864</v>
      </c>
      <c r="AJ392" s="48">
        <f>SIN(AL392+RADIANS($AB$9))</f>
        <v>0.3544158964639984</v>
      </c>
      <c r="AK392" s="48">
        <f>$AB$7*SIN(AL392)</f>
        <v>1.0763449211011323E-2</v>
      </c>
      <c r="AL392" s="48">
        <f>2*ATAN(AM392)</f>
        <v>3.2067894626817306E-2</v>
      </c>
      <c r="AM392" s="48">
        <f>SQRT((1+$AB$7)/(1-$AB$7))*TAN(AN392/2)</f>
        <v>1.6035321497020309E-2</v>
      </c>
      <c r="AN392" s="54">
        <f>$AU392+$AB$7*SIN(AO392)</f>
        <v>12.588986586601298</v>
      </c>
      <c r="AO392" s="54">
        <f>$AU392+$AB$7*SIN(AP392)</f>
        <v>12.588979376533937</v>
      </c>
      <c r="AP392" s="54">
        <f>$AU392+$AB$7*SIN(AQ392)</f>
        <v>12.588957893541906</v>
      </c>
      <c r="AQ392" s="54">
        <f>$AU392+$AB$7*SIN(AR392)</f>
        <v>12.588893883252116</v>
      </c>
      <c r="AR392" s="54">
        <f>$AU392+$AB$7*SIN(AS392)</f>
        <v>12.588703160029805</v>
      </c>
      <c r="AS392" s="54">
        <f>$AU392+$AB$7*SIN(AT392)</f>
        <v>12.588134891380331</v>
      </c>
      <c r="AT392" s="54">
        <f>$AU392+$AB$7*SIN(AU392)</f>
        <v>12.586441749649083</v>
      </c>
      <c r="AU392" s="54">
        <f>RADIANS($AB$9)+$AB$18*(F392-AB$15)</f>
        <v>12.581397399828324</v>
      </c>
    </row>
    <row r="393" spans="1:48" ht="12.95" customHeight="1" x14ac:dyDescent="0.2">
      <c r="A393" s="4" t="s">
        <v>1010</v>
      </c>
      <c r="B393" s="4"/>
      <c r="C393" s="5">
        <v>43459.406999999999</v>
      </c>
      <c r="D393" s="5"/>
      <c r="E393" s="48">
        <f>+(C393-C$7)/C$8</f>
        <v>544.99859460324922</v>
      </c>
      <c r="F393" s="48">
        <f>ROUND(2*E393,0)/2</f>
        <v>545</v>
      </c>
      <c r="G393" s="48">
        <f>+C393-(C$7+F393*C$8)</f>
        <v>-1.9209999954910018E-3</v>
      </c>
      <c r="I393" s="48">
        <f>G393</f>
        <v>-1.9209999954910018E-3</v>
      </c>
      <c r="Q393" s="100">
        <f>+C393-15018.5</f>
        <v>28440.906999999999</v>
      </c>
      <c r="S393" s="53">
        <f>S$14</f>
        <v>0.1</v>
      </c>
      <c r="Z393" s="48">
        <f>F393</f>
        <v>545</v>
      </c>
      <c r="AA393" s="54">
        <f>AB$3+AB$4*Z393+AB$5*Z393^2+AH393</f>
        <v>2.5812246649849708E-3</v>
      </c>
      <c r="AB393" s="54">
        <f>IF(S393&lt;&gt;0,G393-AH393, -9999)</f>
        <v>-5.1022287738058773E-3</v>
      </c>
      <c r="AC393" s="54">
        <f>+G393-P393</f>
        <v>-1.9209999954910018E-3</v>
      </c>
      <c r="AD393" s="54">
        <f>IF(S393&lt;&gt;0,G393-AA393, -9999)</f>
        <v>-4.5022246604759725E-3</v>
      </c>
      <c r="AE393" s="54">
        <f>+(G393-AA393)^2*S393</f>
        <v>2.0270026893397984E-6</v>
      </c>
      <c r="AF393" s="48">
        <f>IF(S393&lt;&gt;0,G393-P393, -9999)</f>
        <v>-1.9209999954910018E-3</v>
      </c>
      <c r="AG393" s="3"/>
      <c r="AH393" s="48">
        <f>$AB$6*($AB$11/AI393*AJ393+$AB$12)</f>
        <v>3.1812287783148751E-3</v>
      </c>
      <c r="AI393" s="48">
        <f>1+$AB$7*COS(AL393)</f>
        <v>1.335487745254802</v>
      </c>
      <c r="AJ393" s="48">
        <f>SIN(AL393+RADIANS($AB$9))</f>
        <v>0.35089770518944086</v>
      </c>
      <c r="AK393" s="48">
        <f>$AB$7*SIN(AL393)</f>
        <v>1.2024880521152184E-2</v>
      </c>
      <c r="AL393" s="48">
        <f>2*ATAN(AM393)</f>
        <v>3.5827642366297853E-2</v>
      </c>
      <c r="AM393" s="48">
        <f>SQRT((1+$AB$7)/(1-$AB$7))*TAN(AN393/2)</f>
        <v>1.7915737640681804E-2</v>
      </c>
      <c r="AN393" s="54">
        <f>$AU393+$AB$7*SIN(AO393)</f>
        <v>12.591638429381209</v>
      </c>
      <c r="AO393" s="54">
        <f>$AU393+$AB$7*SIN(AP393)</f>
        <v>12.591630376641207</v>
      </c>
      <c r="AP393" s="54">
        <f>$AU393+$AB$7*SIN(AQ393)</f>
        <v>12.591606381315053</v>
      </c>
      <c r="AQ393" s="54">
        <f>$AU393+$AB$7*SIN(AR393)</f>
        <v>12.59153488080918</v>
      </c>
      <c r="AR393" s="54">
        <f>$AU393+$AB$7*SIN(AS393)</f>
        <v>12.591321826648805</v>
      </c>
      <c r="AS393" s="54">
        <f>$AU393+$AB$7*SIN(AT393)</f>
        <v>12.590686983620085</v>
      </c>
      <c r="AT393" s="54">
        <f>$AU393+$AB$7*SIN(AU393)</f>
        <v>12.588795382433849</v>
      </c>
      <c r="AU393" s="54">
        <f>RADIANS($AB$9)+$AB$18*(F393-AB$15)</f>
        <v>12.583159548593978</v>
      </c>
    </row>
    <row r="394" spans="1:48" ht="12.95" customHeight="1" x14ac:dyDescent="0.2">
      <c r="A394" s="4" t="s">
        <v>1011</v>
      </c>
      <c r="B394" s="4"/>
      <c r="C394" s="5">
        <v>43492.214</v>
      </c>
      <c r="D394" s="5"/>
      <c r="E394" s="48">
        <f>+(C394-C$7)/C$8</f>
        <v>569.00007886609831</v>
      </c>
      <c r="F394" s="48">
        <f>ROUND(2*E394,0)/2</f>
        <v>569</v>
      </c>
      <c r="G394" s="48">
        <f>+C394-(C$7+F394*C$8)</f>
        <v>1.078000059351325E-4</v>
      </c>
      <c r="I394" s="48">
        <f>G394</f>
        <v>1.078000059351325E-4</v>
      </c>
      <c r="Q394" s="100">
        <f>+C394-15018.5</f>
        <v>28473.714</v>
      </c>
      <c r="S394" s="53">
        <f>S$14</f>
        <v>0.1</v>
      </c>
      <c r="Z394" s="48">
        <f>F394</f>
        <v>569</v>
      </c>
      <c r="AA394" s="54">
        <f>AB$3+AB$4*Z394+AB$5*Z394^2+AH394</f>
        <v>2.5639376050499477E-3</v>
      </c>
      <c r="AB394" s="54">
        <f>IF(S394&lt;&gt;0,G394-AH394, -9999)</f>
        <v>-2.9089177319772033E-3</v>
      </c>
      <c r="AC394" s="54">
        <f>+G394-P394</f>
        <v>1.078000059351325E-4</v>
      </c>
      <c r="AD394" s="54">
        <f>IF(S394&lt;&gt;0,G394-AA394, -9999)</f>
        <v>-2.4561375991148152E-3</v>
      </c>
      <c r="AE394" s="54">
        <f>+(G394-AA394)^2*S394</f>
        <v>6.0326119057854885E-7</v>
      </c>
      <c r="AF394" s="48">
        <f>IF(S394&lt;&gt;0,G394-P394, -9999)</f>
        <v>1.078000059351325E-4</v>
      </c>
      <c r="AG394" s="3"/>
      <c r="AH394" s="48">
        <f>$AB$6*($AB$11/AI394*AJ394+$AB$12)</f>
        <v>3.0167177379123358E-3</v>
      </c>
      <c r="AI394" s="48">
        <f>1+$AB$7*COS(AL394)</f>
        <v>1.3349746229882233</v>
      </c>
      <c r="AJ394" s="48">
        <f>SIN(AL394+RADIANS($AB$9))</f>
        <v>0.32258855885090926</v>
      </c>
      <c r="AK394" s="48">
        <f>$AB$7*SIN(AL394)</f>
        <v>2.2104907183622371E-2</v>
      </c>
      <c r="AL394" s="48">
        <f>2*ATAN(AM394)</f>
        <v>6.5894258377152598E-2</v>
      </c>
      <c r="AM394" s="48">
        <f>SQRT((1+$AB$7)/(1-$AB$7))*TAN(AN394/2)</f>
        <v>3.2959055883120141E-2</v>
      </c>
      <c r="AN394" s="54">
        <f>$AU394+$AB$7*SIN(AO394)</f>
        <v>12.612849175307861</v>
      </c>
      <c r="AO394" s="54">
        <f>$AU394+$AB$7*SIN(AP394)</f>
        <v>12.612834423220216</v>
      </c>
      <c r="AP394" s="54">
        <f>$AU394+$AB$7*SIN(AQ394)</f>
        <v>12.61279043194517</v>
      </c>
      <c r="AQ394" s="54">
        <f>$AU394+$AB$7*SIN(AR394)</f>
        <v>12.61265924885722</v>
      </c>
      <c r="AR394" s="54">
        <f>$AU394+$AB$7*SIN(AS394)</f>
        <v>12.612268062315483</v>
      </c>
      <c r="AS394" s="54">
        <f>$AU394+$AB$7*SIN(AT394)</f>
        <v>12.61110158979387</v>
      </c>
      <c r="AT394" s="54">
        <f>$AU394+$AB$7*SIN(AU394)</f>
        <v>12.607623660438149</v>
      </c>
      <c r="AU394" s="54">
        <f>RADIANS($AB$9)+$AB$18*(F394-AB$15)</f>
        <v>12.597256738719205</v>
      </c>
    </row>
    <row r="395" spans="1:48" ht="12.95" customHeight="1" x14ac:dyDescent="0.2">
      <c r="A395" s="102" t="s">
        <v>1134</v>
      </c>
      <c r="B395" s="102" t="s">
        <v>1122</v>
      </c>
      <c r="C395" s="103">
        <v>43493.576099999998</v>
      </c>
      <c r="D395" s="104">
        <v>1.4E-3</v>
      </c>
      <c r="E395" s="105">
        <f>+(C395-C$7)/C$8</f>
        <v>569.99658637103289</v>
      </c>
      <c r="F395" s="48">
        <f>ROUND(2*E395,0)/2</f>
        <v>570</v>
      </c>
      <c r="G395" s="48">
        <f>+C395-(C$7+F395*C$8)</f>
        <v>-4.6660000007250346E-3</v>
      </c>
      <c r="K395" s="48">
        <f>G395</f>
        <v>-4.6660000007250346E-3</v>
      </c>
      <c r="O395" s="48">
        <f ca="1">+C$11+C$12*F395</f>
        <v>-2.847337466117774E-2</v>
      </c>
      <c r="Q395" s="100">
        <f>+C395-15018.5</f>
        <v>28475.076099999998</v>
      </c>
      <c r="S395" s="53">
        <f>S$16</f>
        <v>1</v>
      </c>
      <c r="Z395" s="48">
        <f>F395</f>
        <v>570</v>
      </c>
      <c r="AA395" s="54">
        <f>AB$3+AB$4*Z395+AB$5*Z395^2+AH395</f>
        <v>2.5632042015379113E-3</v>
      </c>
      <c r="AB395" s="54">
        <f>IF(S395&lt;&gt;0,G395-AH395, -9999)</f>
        <v>-7.6758346599599039E-3</v>
      </c>
      <c r="AC395" s="54">
        <f>+G395-P395</f>
        <v>-4.6660000007250346E-3</v>
      </c>
      <c r="AD395" s="54">
        <f>IF(S395&lt;&gt;0,G395-AA395, -9999)</f>
        <v>-7.2292042022629455E-3</v>
      </c>
      <c r="AE395" s="54">
        <f>+(G395-AA395)^2*S395</f>
        <v>5.226139339801623E-5</v>
      </c>
      <c r="AF395" s="48">
        <f>IF(S395&lt;&gt;0,G395-P395, -9999)</f>
        <v>-4.6660000007250346E-3</v>
      </c>
      <c r="AG395" s="3"/>
      <c r="AH395" s="48">
        <f>$AB$6*($AB$11/AI395*AJ395+$AB$12)</f>
        <v>3.0098346592348697E-3</v>
      </c>
      <c r="AI395" s="48">
        <f>1+$AB$7*COS(AL395)</f>
        <v>1.3349466801019967</v>
      </c>
      <c r="AJ395" s="48">
        <f>SIN(AL395+RADIANS($AB$9))</f>
        <v>0.32140302840687707</v>
      </c>
      <c r="AK395" s="48">
        <f>$AB$7*SIN(AL395)</f>
        <v>2.2524352517875917E-2</v>
      </c>
      <c r="AL395" s="48">
        <f>2*ATAN(AM395)</f>
        <v>6.7146480921827789E-2</v>
      </c>
      <c r="AM395" s="48">
        <f>SQRT((1+$AB$7)/(1-$AB$7))*TAN(AN395/2)</f>
        <v>3.3585860316399874E-2</v>
      </c>
      <c r="AN395" s="54">
        <f>$AU395+$AB$7*SIN(AO395)</f>
        <v>12.613732761877479</v>
      </c>
      <c r="AO395" s="54">
        <f>$AU395+$AB$7*SIN(AP395)</f>
        <v>12.613717732692075</v>
      </c>
      <c r="AP395" s="54">
        <f>$AU395+$AB$7*SIN(AQ395)</f>
        <v>12.613672913244658</v>
      </c>
      <c r="AQ395" s="54">
        <f>$AU395+$AB$7*SIN(AR395)</f>
        <v>12.613539255010211</v>
      </c>
      <c r="AR395" s="54">
        <f>$AU395+$AB$7*SIN(AS395)</f>
        <v>12.613140671344526</v>
      </c>
      <c r="AS395" s="54">
        <f>$AU395+$AB$7*SIN(AT395)</f>
        <v>12.611952094585888</v>
      </c>
      <c r="AT395" s="54">
        <f>$AU395+$AB$7*SIN(AU395)</f>
        <v>12.608408133829251</v>
      </c>
      <c r="AU395" s="54">
        <f>RADIANS($AB$9)+$AB$18*(F395-AB$15)</f>
        <v>12.597844121641089</v>
      </c>
    </row>
    <row r="396" spans="1:48" ht="12.95" customHeight="1" x14ac:dyDescent="0.2">
      <c r="A396" s="4" t="s">
        <v>994</v>
      </c>
      <c r="B396" s="4"/>
      <c r="C396" s="5">
        <v>43493.578999999998</v>
      </c>
      <c r="D396" s="5"/>
      <c r="E396" s="48">
        <f>+(C396-C$7)/C$8</f>
        <v>569.99870800069584</v>
      </c>
      <c r="F396" s="48">
        <f>ROUND(2*E396,0)/2</f>
        <v>570</v>
      </c>
      <c r="G396" s="48">
        <f>+C396-(C$7+F396*C$8)</f>
        <v>-1.7660000012256205E-3</v>
      </c>
      <c r="I396" s="48">
        <f>G396</f>
        <v>-1.7660000012256205E-3</v>
      </c>
      <c r="Q396" s="100">
        <f>+C396-15018.5</f>
        <v>28475.078999999998</v>
      </c>
      <c r="S396" s="53">
        <f>S$14</f>
        <v>0.1</v>
      </c>
      <c r="Z396" s="48">
        <f>F396</f>
        <v>570</v>
      </c>
      <c r="AA396" s="54">
        <f>AB$3+AB$4*Z396+AB$5*Z396^2+AH396</f>
        <v>2.5632042015379113E-3</v>
      </c>
      <c r="AB396" s="54">
        <f>IF(S396&lt;&gt;0,G396-AH396, -9999)</f>
        <v>-4.7758346604604898E-3</v>
      </c>
      <c r="AC396" s="54">
        <f>+G396-P396</f>
        <v>-1.7660000012256205E-3</v>
      </c>
      <c r="AD396" s="54">
        <f>IF(S396&lt;&gt;0,G396-AA396, -9999)</f>
        <v>-4.3292042027635314E-3</v>
      </c>
      <c r="AE396" s="54">
        <f>+(G396-AA396)^2*S396</f>
        <v>1.8742009029225424E-6</v>
      </c>
      <c r="AF396" s="48">
        <f>IF(S396&lt;&gt;0,G396-P396, -9999)</f>
        <v>-1.7660000012256205E-3</v>
      </c>
      <c r="AG396" s="3"/>
      <c r="AH396" s="48">
        <f>$AB$6*($AB$11/AI396*AJ396+$AB$12)</f>
        <v>3.0098346592348697E-3</v>
      </c>
      <c r="AI396" s="48">
        <f>1+$AB$7*COS(AL396)</f>
        <v>1.3349466801019967</v>
      </c>
      <c r="AJ396" s="48">
        <f>SIN(AL396+RADIANS($AB$9))</f>
        <v>0.32140302840687707</v>
      </c>
      <c r="AK396" s="48">
        <f>$AB$7*SIN(AL396)</f>
        <v>2.2524352517875917E-2</v>
      </c>
      <c r="AL396" s="48">
        <f>2*ATAN(AM396)</f>
        <v>6.7146480921827789E-2</v>
      </c>
      <c r="AM396" s="48">
        <f>SQRT((1+$AB$7)/(1-$AB$7))*TAN(AN396/2)</f>
        <v>3.3585860316399874E-2</v>
      </c>
      <c r="AN396" s="54">
        <f>$AU396+$AB$7*SIN(AO396)</f>
        <v>12.613732761877479</v>
      </c>
      <c r="AO396" s="54">
        <f>$AU396+$AB$7*SIN(AP396)</f>
        <v>12.613717732692075</v>
      </c>
      <c r="AP396" s="54">
        <f>$AU396+$AB$7*SIN(AQ396)</f>
        <v>12.613672913244658</v>
      </c>
      <c r="AQ396" s="54">
        <f>$AU396+$AB$7*SIN(AR396)</f>
        <v>12.613539255010211</v>
      </c>
      <c r="AR396" s="54">
        <f>$AU396+$AB$7*SIN(AS396)</f>
        <v>12.613140671344526</v>
      </c>
      <c r="AS396" s="54">
        <f>$AU396+$AB$7*SIN(AT396)</f>
        <v>12.611952094585888</v>
      </c>
      <c r="AT396" s="54">
        <f>$AU396+$AB$7*SIN(AU396)</f>
        <v>12.608408133829251</v>
      </c>
      <c r="AU396" s="54">
        <f>RADIANS($AB$9)+$AB$18*(F396-AB$15)</f>
        <v>12.597844121641089</v>
      </c>
    </row>
    <row r="397" spans="1:48" ht="12.95" customHeight="1" x14ac:dyDescent="0.2">
      <c r="A397" s="4" t="s">
        <v>994</v>
      </c>
      <c r="B397" s="4"/>
      <c r="C397" s="5">
        <v>43512.716999999997</v>
      </c>
      <c r="D397" s="5"/>
      <c r="E397" s="48">
        <f>+(C397-C$7)/C$8</f>
        <v>584.00000058527746</v>
      </c>
      <c r="F397" s="48">
        <f>ROUND(2*E397,0)/2</f>
        <v>584</v>
      </c>
      <c r="G397" s="48">
        <f>+C397-(C$7+F397*C$8)</f>
        <v>7.9999881563708186E-7</v>
      </c>
      <c r="I397" s="48">
        <f>G397</f>
        <v>7.9999881563708186E-7</v>
      </c>
      <c r="Q397" s="100">
        <f>+C397-15018.5</f>
        <v>28494.216999999997</v>
      </c>
      <c r="S397" s="53">
        <f>S$14</f>
        <v>0.1</v>
      </c>
      <c r="Z397" s="48">
        <f>F397</f>
        <v>584</v>
      </c>
      <c r="AA397" s="54">
        <f>AB$3+AB$4*Z397+AB$5*Z397^2+AH397</f>
        <v>2.5528376200343581E-3</v>
      </c>
      <c r="AB397" s="54">
        <f>IF(S397&lt;&gt;0,G397-AH397, -9999)</f>
        <v>-2.9124437483736836E-3</v>
      </c>
      <c r="AC397" s="54">
        <f>+G397-P397</f>
        <v>7.9999881563708186E-7</v>
      </c>
      <c r="AD397" s="54">
        <f>IF(S397&lt;&gt;0,G397-AA397, -9999)</f>
        <v>-2.5520376212187211E-3</v>
      </c>
      <c r="AE397" s="54">
        <f>+(G397-AA397)^2*S397</f>
        <v>6.5128960201157088E-7</v>
      </c>
      <c r="AF397" s="48">
        <f>IF(S397&lt;&gt;0,G397-P397, -9999)</f>
        <v>7.9999881563708186E-7</v>
      </c>
      <c r="AG397" s="3"/>
      <c r="AH397" s="48">
        <f>$AB$6*($AB$11/AI397*AJ397+$AB$12)</f>
        <v>2.9132437471893207E-3</v>
      </c>
      <c r="AI397" s="48">
        <f>1+$AB$7*COS(AL397)</f>
        <v>1.3345005232428231</v>
      </c>
      <c r="AJ397" s="48">
        <f>SIN(AL397+RADIANS($AB$9))</f>
        <v>0.30475923053775156</v>
      </c>
      <c r="AK397" s="48">
        <f>$AB$7*SIN(AL397)</f>
        <v>2.8390577978906699E-2</v>
      </c>
      <c r="AL397" s="48">
        <f>2*ATAN(AM397)</f>
        <v>8.4671612970111929E-2</v>
      </c>
      <c r="AM397" s="48">
        <f>SQRT((1+$AB$7)/(1-$AB$7))*TAN(AN397/2)</f>
        <v>4.236111774299952E-2</v>
      </c>
      <c r="AN397" s="54">
        <f>$AU397+$AB$7*SIN(AO397)</f>
        <v>12.626100869112356</v>
      </c>
      <c r="AO397" s="54">
        <f>$AU397+$AB$7*SIN(AP397)</f>
        <v>12.626081982573702</v>
      </c>
      <c r="AP397" s="54">
        <f>$AU397+$AB$7*SIN(AQ397)</f>
        <v>12.626025622588156</v>
      </c>
      <c r="AQ397" s="54">
        <f>$AU397+$AB$7*SIN(AR397)</f>
        <v>12.625857437896288</v>
      </c>
      <c r="AR397" s="54">
        <f>$AU397+$AB$7*SIN(AS397)</f>
        <v>12.625355565389309</v>
      </c>
      <c r="AS397" s="54">
        <f>$AU397+$AB$7*SIN(AT397)</f>
        <v>12.623858037730892</v>
      </c>
      <c r="AT397" s="54">
        <f>$AU397+$AB$7*SIN(AU397)</f>
        <v>12.61939034766505</v>
      </c>
      <c r="AU397" s="54">
        <f>RADIANS($AB$9)+$AB$18*(F397-AB$15)</f>
        <v>12.606067482547472</v>
      </c>
    </row>
    <row r="398" spans="1:48" ht="12.95" customHeight="1" x14ac:dyDescent="0.2">
      <c r="A398" s="4" t="s">
        <v>1011</v>
      </c>
      <c r="B398" s="4"/>
      <c r="C398" s="5">
        <v>43552.355000000003</v>
      </c>
      <c r="D398" s="5"/>
      <c r="E398" s="48">
        <f>+(C398-C$7)/C$8</f>
        <v>612.99902009973914</v>
      </c>
      <c r="F398" s="48">
        <f>ROUND(2*E398,0)/2</f>
        <v>613</v>
      </c>
      <c r="G398" s="48">
        <f>+C398-(C$7+F398*C$8)</f>
        <v>-1.3393999906838872E-3</v>
      </c>
      <c r="I398" s="48">
        <f>G398</f>
        <v>-1.3393999906838872E-3</v>
      </c>
      <c r="Q398" s="100">
        <f>+C398-15018.5</f>
        <v>28533.855000000003</v>
      </c>
      <c r="S398" s="53">
        <f>S$14</f>
        <v>0.1</v>
      </c>
      <c r="Z398" s="48">
        <f>F398</f>
        <v>613</v>
      </c>
      <c r="AA398" s="54">
        <f>AB$3+AB$4*Z398+AB$5*Z398^2+AH398</f>
        <v>2.5308520671495733E-3</v>
      </c>
      <c r="AB398" s="54">
        <f>IF(S398&lt;&gt;0,G398-AH398, -9999)</f>
        <v>-4.0512853519714519E-3</v>
      </c>
      <c r="AC398" s="54">
        <f>+G398-P398</f>
        <v>-1.3393999906838872E-3</v>
      </c>
      <c r="AD398" s="54">
        <f>IF(S398&lt;&gt;0,G398-AA398, -9999)</f>
        <v>-3.8702520578334605E-3</v>
      </c>
      <c r="AE398" s="54">
        <f>+(G398-AA398)^2*S398</f>
        <v>1.4978850991164136E-6</v>
      </c>
      <c r="AF398" s="48">
        <f>IF(S398&lt;&gt;0,G398-P398, -9999)</f>
        <v>-1.3393999906838872E-3</v>
      </c>
      <c r="AG398" s="3"/>
      <c r="AH398" s="48">
        <f>$AB$6*($AB$11/AI398*AJ398+$AB$12)</f>
        <v>2.7118853612875644E-3</v>
      </c>
      <c r="AI398" s="48">
        <f>1+$AB$7*COS(AL398)</f>
        <v>1.3332515282886046</v>
      </c>
      <c r="AJ398" s="48">
        <f>SIN(AL398+RADIANS($AB$9))</f>
        <v>0.2700336717702726</v>
      </c>
      <c r="AK398" s="48">
        <f>$AB$7*SIN(AL398)</f>
        <v>4.0497454994211639E-2</v>
      </c>
      <c r="AL398" s="48">
        <f>2*ATAN(AM398)</f>
        <v>0.1209292347470341</v>
      </c>
      <c r="AM398" s="48">
        <f>SQRT((1+$AB$7)/(1-$AB$7))*TAN(AN398/2)</f>
        <v>6.0538410898294939E-2</v>
      </c>
      <c r="AN398" s="54">
        <f>$AU398+$AB$7*SIN(AO398)</f>
        <v>12.651704881911652</v>
      </c>
      <c r="AO398" s="54">
        <f>$AU398+$AB$7*SIN(AP398)</f>
        <v>12.651678167756998</v>
      </c>
      <c r="AP398" s="54">
        <f>$AU398+$AB$7*SIN(AQ398)</f>
        <v>12.651598300883927</v>
      </c>
      <c r="AQ398" s="54">
        <f>$AU398+$AB$7*SIN(AR398)</f>
        <v>12.651359527442366</v>
      </c>
      <c r="AR398" s="54">
        <f>$AU398+$AB$7*SIN(AS398)</f>
        <v>12.650645708995102</v>
      </c>
      <c r="AS398" s="54">
        <f>$AU398+$AB$7*SIN(AT398)</f>
        <v>12.648511988269975</v>
      </c>
      <c r="AT398" s="54">
        <f>$AU398+$AB$7*SIN(AU398)</f>
        <v>12.642136141308651</v>
      </c>
      <c r="AU398" s="54">
        <f>RADIANS($AB$9)+$AB$18*(F398-AB$15)</f>
        <v>12.623101587282124</v>
      </c>
    </row>
    <row r="399" spans="1:48" ht="12.95" customHeight="1" x14ac:dyDescent="0.2">
      <c r="A399" s="4" t="s">
        <v>1012</v>
      </c>
      <c r="B399" s="4"/>
      <c r="C399" s="5">
        <v>43705.442000000003</v>
      </c>
      <c r="D399" s="5"/>
      <c r="E399" s="48">
        <f>+(C399-C$7)/C$8</f>
        <v>724.99692363699296</v>
      </c>
      <c r="F399" s="48">
        <f>ROUND(2*E399,0)/2</f>
        <v>725</v>
      </c>
      <c r="G399" s="48">
        <f>+C399-(C$7+F399*C$8)</f>
        <v>-4.2049999901792035E-3</v>
      </c>
      <c r="I399" s="48">
        <f>G399</f>
        <v>-4.2049999901792035E-3</v>
      </c>
      <c r="Q399" s="100">
        <f>+C399-15018.5</f>
        <v>28686.942000000003</v>
      </c>
      <c r="S399" s="53">
        <f>S$14</f>
        <v>0.1</v>
      </c>
      <c r="Z399" s="48">
        <f>F399</f>
        <v>725</v>
      </c>
      <c r="AA399" s="54">
        <f>AB$3+AB$4*Z399+AB$5*Z399^2+AH399</f>
        <v>2.4428695943278832E-3</v>
      </c>
      <c r="AB399" s="54">
        <f>IF(S399&lt;&gt;0,G399-AH399, -9999)</f>
        <v>-6.1264609843996896E-3</v>
      </c>
      <c r="AC399" s="54">
        <f>+G399-P399</f>
        <v>-4.2049999901792035E-3</v>
      </c>
      <c r="AD399" s="54">
        <f>IF(S399&lt;&gt;0,G399-AA399, -9999)</f>
        <v>-6.6478695845070867E-3</v>
      </c>
      <c r="AE399" s="54">
        <f>+(G399-AA399)^2*S399</f>
        <v>4.4194170012614424E-6</v>
      </c>
      <c r="AF399" s="48">
        <f>IF(S399&lt;&gt;0,G399-P399, -9999)</f>
        <v>-4.2049999901792035E-3</v>
      </c>
      <c r="AG399" s="3"/>
      <c r="AH399" s="48">
        <f>$AB$6*($AB$11/AI399*AJ399+$AB$12)</f>
        <v>1.9214609942204859E-3</v>
      </c>
      <c r="AI399" s="48">
        <f>1+$AB$7*COS(AL399)</f>
        <v>1.3244195737149966</v>
      </c>
      <c r="AJ399" s="48">
        <f>SIN(AL399+RADIANS($AB$9))</f>
        <v>0.13394630754196094</v>
      </c>
      <c r="AK399" s="48">
        <f>$AB$7*SIN(AL399)</f>
        <v>8.6305070292994557E-2</v>
      </c>
      <c r="AL399" s="48">
        <f>2*ATAN(AM399)</f>
        <v>0.26000712515763663</v>
      </c>
      <c r="AM399" s="48">
        <f>SQRT((1+$AB$7)/(1-$AB$7))*TAN(AN399/2)</f>
        <v>0.13074094147744075</v>
      </c>
      <c r="AN399" s="54">
        <f>$AU399+$AB$7*SIN(AO399)</f>
        <v>12.750253605432079</v>
      </c>
      <c r="AO399" s="54">
        <f>$AU399+$AB$7*SIN(AP399)</f>
        <v>12.750200030782286</v>
      </c>
      <c r="AP399" s="54">
        <f>$AU399+$AB$7*SIN(AQ399)</f>
        <v>12.750037708869314</v>
      </c>
      <c r="AQ399" s="54">
        <f>$AU399+$AB$7*SIN(AR399)</f>
        <v>12.749545931437087</v>
      </c>
      <c r="AR399" s="54">
        <f>$AU399+$AB$7*SIN(AS399)</f>
        <v>12.748056294343126</v>
      </c>
      <c r="AS399" s="54">
        <f>$AU399+$AB$7*SIN(AT399)</f>
        <v>12.743546524534191</v>
      </c>
      <c r="AT399" s="54">
        <f>$AU399+$AB$7*SIN(AU399)</f>
        <v>12.72991529005381</v>
      </c>
      <c r="AU399" s="54">
        <f>RADIANS($AB$9)+$AB$18*(F399-AB$15)</f>
        <v>12.688888474533186</v>
      </c>
    </row>
    <row r="400" spans="1:48" ht="12.95" customHeight="1" x14ac:dyDescent="0.2">
      <c r="A400" s="4" t="s">
        <v>994</v>
      </c>
      <c r="B400" s="4"/>
      <c r="C400" s="5">
        <v>43717.748</v>
      </c>
      <c r="D400" s="5"/>
      <c r="E400" s="48">
        <f>+(C400-C$7)/C$8</f>
        <v>733.99994937352892</v>
      </c>
      <c r="F400" s="48">
        <f>ROUND(2*E400,0)/2</f>
        <v>734</v>
      </c>
      <c r="G400" s="48">
        <f>+C400-(C$7+F400*C$8)</f>
        <v>-6.9199995778035372E-5</v>
      </c>
      <c r="I400" s="48">
        <f>G400</f>
        <v>-6.9199995778035372E-5</v>
      </c>
      <c r="Q400" s="100">
        <f>+C400-15018.5</f>
        <v>28699.248</v>
      </c>
      <c r="S400" s="53">
        <f>S$14</f>
        <v>0.1</v>
      </c>
      <c r="Z400" s="48">
        <f>F400</f>
        <v>734</v>
      </c>
      <c r="AA400" s="54">
        <f>AB$3+AB$4*Z400+AB$5*Z400^2+AH400</f>
        <v>2.4358165978943178E-3</v>
      </c>
      <c r="AB400" s="54">
        <f>IF(S400&lt;&gt;0,G400-AH400, -9999)</f>
        <v>-1.9264934442626588E-3</v>
      </c>
      <c r="AC400" s="54">
        <f>+G400-P400</f>
        <v>-6.9199995778035372E-5</v>
      </c>
      <c r="AD400" s="54">
        <f>IF(S400&lt;&gt;0,G400-AA400, -9999)</f>
        <v>-2.5050165936723531E-3</v>
      </c>
      <c r="AE400" s="54">
        <f>+(G400-AA400)^2*S400</f>
        <v>6.2751081345738389E-7</v>
      </c>
      <c r="AF400" s="48">
        <f>IF(S400&lt;&gt;0,G400-P400, -9999)</f>
        <v>-6.9199995778035372E-5</v>
      </c>
      <c r="AG400" s="3"/>
      <c r="AH400" s="48">
        <f>$AB$6*($AB$11/AI400*AJ400+$AB$12)</f>
        <v>1.8572934484846234E-3</v>
      </c>
      <c r="AI400" s="48">
        <f>1+$AB$7*COS(AL400)</f>
        <v>1.3234429583431004</v>
      </c>
      <c r="AJ400" s="48">
        <f>SIN(AL400+RADIANS($AB$9))</f>
        <v>0.12295306680080464</v>
      </c>
      <c r="AK400" s="48">
        <f>$AB$7*SIN(AL400)</f>
        <v>8.9895926859687406E-2</v>
      </c>
      <c r="AL400" s="48">
        <f>2*ATAN(AM400)</f>
        <v>0.27109225392659103</v>
      </c>
      <c r="AM400" s="48">
        <f>SQRT((1+$AB$7)/(1-$AB$7))*TAN(AN400/2)</f>
        <v>0.13638239177860845</v>
      </c>
      <c r="AN400" s="54">
        <f>$AU400+$AB$7*SIN(AO400)</f>
        <v>12.758140577487991</v>
      </c>
      <c r="AO400" s="54">
        <f>$AU400+$AB$7*SIN(AP400)</f>
        <v>12.758085154188993</v>
      </c>
      <c r="AP400" s="54">
        <f>$AU400+$AB$7*SIN(AQ400)</f>
        <v>12.757916979614523</v>
      </c>
      <c r="AQ400" s="54">
        <f>$AU400+$AB$7*SIN(AR400)</f>
        <v>12.757406709950514</v>
      </c>
      <c r="AR400" s="54">
        <f>$AU400+$AB$7*SIN(AS400)</f>
        <v>12.755858774356451</v>
      </c>
      <c r="AS400" s="54">
        <f>$AU400+$AB$7*SIN(AT400)</f>
        <v>12.751165806587741</v>
      </c>
      <c r="AT400" s="54">
        <f>$AU400+$AB$7*SIN(AU400)</f>
        <v>12.736962528849562</v>
      </c>
      <c r="AU400" s="54">
        <f>RADIANS($AB$9)+$AB$18*(F400-AB$15)</f>
        <v>12.694174920830148</v>
      </c>
    </row>
    <row r="401" spans="1:64" ht="12.95" customHeight="1" x14ac:dyDescent="0.2">
      <c r="A401" s="102" t="s">
        <v>1134</v>
      </c>
      <c r="B401" s="102" t="s">
        <v>1122</v>
      </c>
      <c r="C401" s="103">
        <v>43717.748650000001</v>
      </c>
      <c r="D401" s="104">
        <v>5.9999999999999995E-4</v>
      </c>
      <c r="E401" s="4">
        <f>+(C401-C$7)/C$8</f>
        <v>734.00042491121337</v>
      </c>
      <c r="F401" s="48">
        <f>ROUND(2*E401,0)/2</f>
        <v>734</v>
      </c>
      <c r="G401" s="48">
        <f>+C401-(C$7+F401*C$8)</f>
        <v>5.8080000599147752E-4</v>
      </c>
      <c r="K401" s="48">
        <f>G401</f>
        <v>5.8080000599147752E-4</v>
      </c>
      <c r="O401" s="48">
        <f ca="1">+C$11+C$12*F401</f>
        <v>-2.6020066405238775E-2</v>
      </c>
      <c r="Q401" s="100">
        <f>+C401-15018.5</f>
        <v>28699.248650000001</v>
      </c>
      <c r="S401" s="53">
        <f>S$16</f>
        <v>1</v>
      </c>
      <c r="Z401" s="48">
        <f>F401</f>
        <v>734</v>
      </c>
      <c r="AA401" s="54">
        <f>AB$3+AB$4*Z401+AB$5*Z401^2+AH401</f>
        <v>2.4358165978943178E-3</v>
      </c>
      <c r="AB401" s="54">
        <f>IF(S401&lt;&gt;0,G401-AH401, -9999)</f>
        <v>-1.2764934424931459E-3</v>
      </c>
      <c r="AC401" s="54">
        <f>+G401-P401</f>
        <v>5.8080000599147752E-4</v>
      </c>
      <c r="AD401" s="54">
        <f>IF(S401&lt;&gt;0,G401-AA401, -9999)</f>
        <v>-1.8550165919028402E-3</v>
      </c>
      <c r="AE401" s="54">
        <f>+(G401-AA401)^2*S401</f>
        <v>3.4410865562348284E-6</v>
      </c>
      <c r="AF401" s="48">
        <f>IF(S401&lt;&gt;0,G401-P401, -9999)</f>
        <v>5.8080000599147752E-4</v>
      </c>
      <c r="AG401" s="3"/>
      <c r="AH401" s="48">
        <f>$AB$6*($AB$11/AI401*AJ401+$AB$12)</f>
        <v>1.8572934484846234E-3</v>
      </c>
      <c r="AI401" s="48">
        <f>1+$AB$7*COS(AL401)</f>
        <v>1.3234429583431004</v>
      </c>
      <c r="AJ401" s="48">
        <f>SIN(AL401+RADIANS($AB$9))</f>
        <v>0.12295306680080464</v>
      </c>
      <c r="AK401" s="48">
        <f>$AB$7*SIN(AL401)</f>
        <v>8.9895926859687406E-2</v>
      </c>
      <c r="AL401" s="48">
        <f>2*ATAN(AM401)</f>
        <v>0.27109225392659103</v>
      </c>
      <c r="AM401" s="48">
        <f>SQRT((1+$AB$7)/(1-$AB$7))*TAN(AN401/2)</f>
        <v>0.13638239177860845</v>
      </c>
      <c r="AN401" s="54">
        <f>$AU401+$AB$7*SIN(AO401)</f>
        <v>12.758140577487991</v>
      </c>
      <c r="AO401" s="54">
        <f>$AU401+$AB$7*SIN(AP401)</f>
        <v>12.758085154188993</v>
      </c>
      <c r="AP401" s="54">
        <f>$AU401+$AB$7*SIN(AQ401)</f>
        <v>12.757916979614523</v>
      </c>
      <c r="AQ401" s="54">
        <f>$AU401+$AB$7*SIN(AR401)</f>
        <v>12.757406709950514</v>
      </c>
      <c r="AR401" s="54">
        <f>$AU401+$AB$7*SIN(AS401)</f>
        <v>12.755858774356451</v>
      </c>
      <c r="AS401" s="54">
        <f>$AU401+$AB$7*SIN(AT401)</f>
        <v>12.751165806587741</v>
      </c>
      <c r="AT401" s="54">
        <f>$AU401+$AB$7*SIN(AU401)</f>
        <v>12.736962528849562</v>
      </c>
      <c r="AU401" s="54">
        <f>RADIANS($AB$9)+$AB$18*(F401-AB$15)</f>
        <v>12.694174920830148</v>
      </c>
    </row>
    <row r="402" spans="1:64" ht="12.95" customHeight="1" x14ac:dyDescent="0.2">
      <c r="A402" s="4" t="s">
        <v>1012</v>
      </c>
      <c r="B402" s="4"/>
      <c r="C402" s="5">
        <v>43742.353999999999</v>
      </c>
      <c r="D402" s="5"/>
      <c r="E402" s="48">
        <f>+(C402-C$7)/C$8</f>
        <v>752.00161126799196</v>
      </c>
      <c r="F402" s="48">
        <f>ROUND(2*E402,0)/2</f>
        <v>752</v>
      </c>
      <c r="G402" s="48">
        <f>+C402-(C$7+F402*C$8)</f>
        <v>2.2024000063538551E-3</v>
      </c>
      <c r="I402" s="48">
        <f>G402</f>
        <v>2.2024000063538551E-3</v>
      </c>
      <c r="Q402" s="100">
        <f>+C402-15018.5</f>
        <v>28723.853999999999</v>
      </c>
      <c r="S402" s="53">
        <f>S$14</f>
        <v>0.1</v>
      </c>
      <c r="Z402" s="48">
        <f>F402</f>
        <v>752</v>
      </c>
      <c r="AA402" s="54">
        <f>AB$3+AB$4*Z402+AB$5*Z402^2+AH402</f>
        <v>2.4218127689222507E-3</v>
      </c>
      <c r="AB402" s="54">
        <f>IF(S402&lt;&gt;0,G402-AH402, -9999)</f>
        <v>4.7363774648315812E-4</v>
      </c>
      <c r="AC402" s="54">
        <f>+G402-P402</f>
        <v>2.2024000063538551E-3</v>
      </c>
      <c r="AD402" s="54">
        <f>IF(S402&lt;&gt;0,G402-AA402, -9999)</f>
        <v>-2.1941276256839557E-4</v>
      </c>
      <c r="AE402" s="54">
        <f>+(G402-AA402)^2*S402</f>
        <v>4.8141960377895136E-9</v>
      </c>
      <c r="AF402" s="48">
        <f>IF(S402&lt;&gt;0,G402-P402, -9999)</f>
        <v>2.2024000063538551E-3</v>
      </c>
      <c r="AG402" s="3"/>
      <c r="AH402" s="48">
        <f>$AB$6*($AB$11/AI402*AJ402+$AB$12)</f>
        <v>1.728762259870697E-3</v>
      </c>
      <c r="AI402" s="48">
        <f>1+$AB$7*COS(AL402)</f>
        <v>1.3213755194456798</v>
      </c>
      <c r="AJ402" s="48">
        <f>SIN(AL402+RADIANS($AB$9))</f>
        <v>0.10097285004245199</v>
      </c>
      <c r="AK402" s="48">
        <f>$AB$7*SIN(AL402)</f>
        <v>9.7027833474310043E-2</v>
      </c>
      <c r="AL402" s="48">
        <f>2*ATAN(AM402)</f>
        <v>0.29321201650779222</v>
      </c>
      <c r="AM402" s="48">
        <f>SQRT((1+$AB$7)/(1-$AB$7))*TAN(AN402/2)</f>
        <v>0.14766546773914421</v>
      </c>
      <c r="AN402" s="54">
        <f>$AU402+$AB$7*SIN(AO402)</f>
        <v>12.773896593890909</v>
      </c>
      <c r="AO402" s="54">
        <f>$AU402+$AB$7*SIN(AP402)</f>
        <v>12.773837638328487</v>
      </c>
      <c r="AP402" s="54">
        <f>$AU402+$AB$7*SIN(AQ402)</f>
        <v>12.773658175075527</v>
      </c>
      <c r="AQ402" s="54">
        <f>$AU402+$AB$7*SIN(AR402)</f>
        <v>12.773111922921805</v>
      </c>
      <c r="AR402" s="54">
        <f>$AU402+$AB$7*SIN(AS402)</f>
        <v>12.771449619163585</v>
      </c>
      <c r="AS402" s="54">
        <f>$AU402+$AB$7*SIN(AT402)</f>
        <v>12.766394563889831</v>
      </c>
      <c r="AT402" s="54">
        <f>$AU402+$AB$7*SIN(AU402)</f>
        <v>12.751053369981419</v>
      </c>
      <c r="AU402" s="54">
        <f>RADIANS($AB$9)+$AB$18*(F402-AB$15)</f>
        <v>12.704747813424069</v>
      </c>
    </row>
    <row r="403" spans="1:64" ht="12.95" customHeight="1" x14ac:dyDescent="0.2">
      <c r="A403" s="102" t="s">
        <v>1134</v>
      </c>
      <c r="B403" s="102" t="s">
        <v>1122</v>
      </c>
      <c r="C403" s="103">
        <v>43754.645499999999</v>
      </c>
      <c r="D403" s="104">
        <v>2.0999999999999999E-3</v>
      </c>
      <c r="E403" s="105">
        <f>+(C403-C$7)/C$8</f>
        <v>760.99402885621362</v>
      </c>
      <c r="F403" s="48">
        <f>ROUND(2*E403,0)/2</f>
        <v>761</v>
      </c>
      <c r="G403" s="48">
        <f>+C403-(C$7+F403*C$8)</f>
        <v>-8.1617999967420474E-3</v>
      </c>
      <c r="K403" s="48">
        <f>G403</f>
        <v>-8.1617999967420474E-3</v>
      </c>
      <c r="O403" s="48">
        <f ca="1">+C$11+C$12*F403</f>
        <v>-2.5616168094809801E-2</v>
      </c>
      <c r="Q403" s="100">
        <f>+C403-15018.5</f>
        <v>28736.145499999999</v>
      </c>
      <c r="S403" s="53">
        <f>S$16</f>
        <v>1</v>
      </c>
      <c r="Z403" s="48">
        <f>F403</f>
        <v>761</v>
      </c>
      <c r="AA403" s="54">
        <f>AB$3+AB$4*Z403+AB$5*Z403^2+AH403</f>
        <v>2.4148740978813324E-3</v>
      </c>
      <c r="AB403" s="54">
        <f>IF(S403&lt;&gt;0,G403-AH403, -9999)</f>
        <v>-9.826210775232264E-3</v>
      </c>
      <c r="AC403" s="54">
        <f>+G403-P403</f>
        <v>-8.1617999967420474E-3</v>
      </c>
      <c r="AD403" s="54">
        <f>IF(S403&lt;&gt;0,G403-AA403, -9999)</f>
        <v>-1.057667409462338E-2</v>
      </c>
      <c r="AE403" s="54">
        <f>+(G403-AA403)^2*S403</f>
        <v>1.1186603490387729E-4</v>
      </c>
      <c r="AF403" s="48">
        <f>IF(S403&lt;&gt;0,G403-P403, -9999)</f>
        <v>-8.1617999967420474E-3</v>
      </c>
      <c r="AG403" s="3"/>
      <c r="AH403" s="48">
        <f>$AB$6*($AB$11/AI403*AJ403+$AB$12)</f>
        <v>1.6644107784902166E-3</v>
      </c>
      <c r="AI403" s="48">
        <f>1+$AB$7*COS(AL403)</f>
        <v>1.3202854332809246</v>
      </c>
      <c r="AJ403" s="48">
        <f>SIN(AL403+RADIANS($AB$9))</f>
        <v>8.9989919341736654E-2</v>
      </c>
      <c r="AK403" s="48">
        <f>$AB$7*SIN(AL403)</f>
        <v>0.10056771945186614</v>
      </c>
      <c r="AL403" s="48">
        <f>2*ATAN(AM403)</f>
        <v>0.30424541366721569</v>
      </c>
      <c r="AM403" s="48">
        <f>SQRT((1+$AB$7)/(1-$AB$7))*TAN(AN403/2)</f>
        <v>0.15330711149151688</v>
      </c>
      <c r="AN403" s="54">
        <f>$AU403+$AB$7*SIN(AO403)</f>
        <v>12.781765188870791</v>
      </c>
      <c r="AO403" s="54">
        <f>$AU403+$AB$7*SIN(AP403)</f>
        <v>12.781704552483474</v>
      </c>
      <c r="AP403" s="54">
        <f>$AU403+$AB$7*SIN(AQ403)</f>
        <v>12.78151966108396</v>
      </c>
      <c r="AQ403" s="54">
        <f>$AU403+$AB$7*SIN(AR403)</f>
        <v>12.780955939584816</v>
      </c>
      <c r="AR403" s="54">
        <f>$AU403+$AB$7*SIN(AS403)</f>
        <v>12.779237617049386</v>
      </c>
      <c r="AS403" s="54">
        <f>$AU403+$AB$7*SIN(AT403)</f>
        <v>12.774003778671613</v>
      </c>
      <c r="AT403" s="54">
        <f>$AU403+$AB$7*SIN(AU403)</f>
        <v>12.758096874003355</v>
      </c>
      <c r="AU403" s="54">
        <f>RADIANS($AB$9)+$AB$18*(F403-AB$15)</f>
        <v>12.710034259721029</v>
      </c>
    </row>
    <row r="404" spans="1:64" ht="12.95" customHeight="1" x14ac:dyDescent="0.2">
      <c r="A404" s="4" t="s">
        <v>994</v>
      </c>
      <c r="B404" s="4"/>
      <c r="C404" s="5">
        <v>43754.646999999997</v>
      </c>
      <c r="D404" s="5"/>
      <c r="E404" s="48">
        <f>+(C404-C$7)/C$8</f>
        <v>760.99512625086584</v>
      </c>
      <c r="F404" s="48">
        <f>ROUND(2*E404,0)/2</f>
        <v>761</v>
      </c>
      <c r="G404" s="48">
        <f>+C404-(C$7+F404*C$8)</f>
        <v>-6.6617999982554466E-3</v>
      </c>
      <c r="I404" s="48">
        <f>G404</f>
        <v>-6.6617999982554466E-3</v>
      </c>
      <c r="Q404" s="100">
        <f>+C404-15018.5</f>
        <v>28736.146999999997</v>
      </c>
      <c r="S404" s="53">
        <f>S$14</f>
        <v>0.1</v>
      </c>
      <c r="Z404" s="48">
        <f>F404</f>
        <v>761</v>
      </c>
      <c r="AA404" s="54">
        <f>AB$3+AB$4*Z404+AB$5*Z404^2+AH404</f>
        <v>2.4148740978813324E-3</v>
      </c>
      <c r="AB404" s="54">
        <f>IF(S404&lt;&gt;0,G404-AH404, -9999)</f>
        <v>-8.3262107767456631E-3</v>
      </c>
      <c r="AC404" s="54">
        <f>+G404-P404</f>
        <v>-6.6617999982554466E-3</v>
      </c>
      <c r="AD404" s="54">
        <f>IF(S404&lt;&gt;0,G404-AA404, -9999)</f>
        <v>-9.0766740961367789E-3</v>
      </c>
      <c r="AE404" s="54">
        <f>+(G404-AA404)^2*S404</f>
        <v>8.2386012647480425E-6</v>
      </c>
      <c r="AF404" s="48">
        <f>IF(S404&lt;&gt;0,G404-P404, -9999)</f>
        <v>-6.6617999982554466E-3</v>
      </c>
      <c r="AG404" s="3"/>
      <c r="AH404" s="48">
        <f>$AB$6*($AB$11/AI404*AJ404+$AB$12)</f>
        <v>1.6644107784902166E-3</v>
      </c>
      <c r="AI404" s="48">
        <f>1+$AB$7*COS(AL404)</f>
        <v>1.3202854332809246</v>
      </c>
      <c r="AJ404" s="48">
        <f>SIN(AL404+RADIANS($AB$9))</f>
        <v>8.9989919341736654E-2</v>
      </c>
      <c r="AK404" s="48">
        <f>$AB$7*SIN(AL404)</f>
        <v>0.10056771945186614</v>
      </c>
      <c r="AL404" s="48">
        <f>2*ATAN(AM404)</f>
        <v>0.30424541366721569</v>
      </c>
      <c r="AM404" s="48">
        <f>SQRT((1+$AB$7)/(1-$AB$7))*TAN(AN404/2)</f>
        <v>0.15330711149151688</v>
      </c>
      <c r="AN404" s="54">
        <f>$AU404+$AB$7*SIN(AO404)</f>
        <v>12.781765188870791</v>
      </c>
      <c r="AO404" s="54">
        <f>$AU404+$AB$7*SIN(AP404)</f>
        <v>12.781704552483474</v>
      </c>
      <c r="AP404" s="54">
        <f>$AU404+$AB$7*SIN(AQ404)</f>
        <v>12.78151966108396</v>
      </c>
      <c r="AQ404" s="54">
        <f>$AU404+$AB$7*SIN(AR404)</f>
        <v>12.780955939584816</v>
      </c>
      <c r="AR404" s="54">
        <f>$AU404+$AB$7*SIN(AS404)</f>
        <v>12.779237617049386</v>
      </c>
      <c r="AS404" s="54">
        <f>$AU404+$AB$7*SIN(AT404)</f>
        <v>12.774003778671613</v>
      </c>
      <c r="AT404" s="54">
        <f>$AU404+$AB$7*SIN(AU404)</f>
        <v>12.758096874003355</v>
      </c>
      <c r="AU404" s="54">
        <f>RADIANS($AB$9)+$AB$18*(F404-AB$15)</f>
        <v>12.710034259721029</v>
      </c>
    </row>
    <row r="405" spans="1:64" ht="12.95" customHeight="1" x14ac:dyDescent="0.2">
      <c r="A405" s="4" t="s">
        <v>1013</v>
      </c>
      <c r="B405" s="4"/>
      <c r="C405" s="5">
        <v>43754.656000000003</v>
      </c>
      <c r="D405" s="5"/>
      <c r="E405" s="48">
        <f>+(C405-C$7)/C$8</f>
        <v>761.0017106187903</v>
      </c>
      <c r="F405" s="48">
        <f>ROUND(2*E405,0)/2</f>
        <v>761</v>
      </c>
      <c r="G405" s="48">
        <f>+C405-(C$7+F405*C$8)</f>
        <v>2.3382000072160736E-3</v>
      </c>
      <c r="I405" s="48">
        <f>G405</f>
        <v>2.3382000072160736E-3</v>
      </c>
      <c r="Q405" s="100">
        <f>+C405-15018.5</f>
        <v>28736.156000000003</v>
      </c>
      <c r="S405" s="53">
        <f>S$14</f>
        <v>0.1</v>
      </c>
      <c r="Z405" s="48">
        <f>F405</f>
        <v>761</v>
      </c>
      <c r="AA405" s="54">
        <f>AB$3+AB$4*Z405+AB$5*Z405^2+AH405</f>
        <v>2.4148740978813324E-3</v>
      </c>
      <c r="AB405" s="54">
        <f>IF(S405&lt;&gt;0,G405-AH405, -9999)</f>
        <v>6.7378922872585699E-4</v>
      </c>
      <c r="AC405" s="54">
        <f>+G405-P405</f>
        <v>2.3382000072160736E-3</v>
      </c>
      <c r="AD405" s="54">
        <f>IF(S405&lt;&gt;0,G405-AA405, -9999)</f>
        <v>-7.6674090665258821E-5</v>
      </c>
      <c r="AE405" s="54">
        <f>+(G405-AA405)^2*S405</f>
        <v>5.8789161793443303E-10</v>
      </c>
      <c r="AF405" s="48">
        <f>IF(S405&lt;&gt;0,G405-P405, -9999)</f>
        <v>2.3382000072160736E-3</v>
      </c>
      <c r="AG405" s="3"/>
      <c r="AH405" s="48">
        <f>$AB$6*($AB$11/AI405*AJ405+$AB$12)</f>
        <v>1.6644107784902166E-3</v>
      </c>
      <c r="AI405" s="48">
        <f>1+$AB$7*COS(AL405)</f>
        <v>1.3202854332809246</v>
      </c>
      <c r="AJ405" s="48">
        <f>SIN(AL405+RADIANS($AB$9))</f>
        <v>8.9989919341736654E-2</v>
      </c>
      <c r="AK405" s="48">
        <f>$AB$7*SIN(AL405)</f>
        <v>0.10056771945186614</v>
      </c>
      <c r="AL405" s="48">
        <f>2*ATAN(AM405)</f>
        <v>0.30424541366721569</v>
      </c>
      <c r="AM405" s="48">
        <f>SQRT((1+$AB$7)/(1-$AB$7))*TAN(AN405/2)</f>
        <v>0.15330711149151688</v>
      </c>
      <c r="AN405" s="54">
        <f>$AU405+$AB$7*SIN(AO405)</f>
        <v>12.781765188870791</v>
      </c>
      <c r="AO405" s="54">
        <f>$AU405+$AB$7*SIN(AP405)</f>
        <v>12.781704552483474</v>
      </c>
      <c r="AP405" s="54">
        <f>$AU405+$AB$7*SIN(AQ405)</f>
        <v>12.78151966108396</v>
      </c>
      <c r="AQ405" s="54">
        <f>$AU405+$AB$7*SIN(AR405)</f>
        <v>12.780955939584816</v>
      </c>
      <c r="AR405" s="54">
        <f>$AU405+$AB$7*SIN(AS405)</f>
        <v>12.779237617049386</v>
      </c>
      <c r="AS405" s="54">
        <f>$AU405+$AB$7*SIN(AT405)</f>
        <v>12.774003778671613</v>
      </c>
      <c r="AT405" s="54">
        <f>$AU405+$AB$7*SIN(AU405)</f>
        <v>12.758096874003355</v>
      </c>
      <c r="AU405" s="54">
        <f>RADIANS($AB$9)+$AB$18*(F405-AB$15)</f>
        <v>12.710034259721029</v>
      </c>
    </row>
    <row r="406" spans="1:64" ht="12.95" customHeight="1" x14ac:dyDescent="0.2">
      <c r="A406" s="4" t="s">
        <v>1013</v>
      </c>
      <c r="B406" s="4"/>
      <c r="C406" s="5">
        <v>43772.425999999999</v>
      </c>
      <c r="D406" s="5"/>
      <c r="E406" s="48">
        <f>+(C406-C$7)/C$8</f>
        <v>774.0021792794646</v>
      </c>
      <c r="F406" s="48">
        <f>ROUND(2*E406,0)/2</f>
        <v>774</v>
      </c>
      <c r="G406" s="48">
        <f>+C406-(C$7+F406*C$8)</f>
        <v>2.9788000028929673E-3</v>
      </c>
      <c r="I406" s="48">
        <f>G406</f>
        <v>2.9788000028929673E-3</v>
      </c>
      <c r="Q406" s="100">
        <f>+C406-15018.5</f>
        <v>28753.925999999999</v>
      </c>
      <c r="S406" s="53">
        <f>S$14</f>
        <v>0.1</v>
      </c>
      <c r="Z406" s="48">
        <f>F406</f>
        <v>774</v>
      </c>
      <c r="AA406" s="54">
        <f>AB$3+AB$4*Z406+AB$5*Z406^2+AH406</f>
        <v>2.4049418473385486E-3</v>
      </c>
      <c r="AB406" s="54">
        <f>IF(S406&lt;&gt;0,G406-AH406, -9999)</f>
        <v>1.407426609750125E-3</v>
      </c>
      <c r="AC406" s="54">
        <f>+G406-P406</f>
        <v>2.9788000028929673E-3</v>
      </c>
      <c r="AD406" s="54">
        <f>IF(S406&lt;&gt;0,G406-AA406, -9999)</f>
        <v>5.7385815555441875E-4</v>
      </c>
      <c r="AE406" s="54">
        <f>+(G406-AA406)^2*S406</f>
        <v>3.2931318269631949E-8</v>
      </c>
      <c r="AF406" s="48">
        <f>IF(S406&lt;&gt;0,G406-P406, -9999)</f>
        <v>2.9788000028929673E-3</v>
      </c>
      <c r="AG406" s="3"/>
      <c r="AH406" s="48">
        <f>$AB$6*($AB$11/AI406*AJ406+$AB$12)</f>
        <v>1.5713733931428423E-3</v>
      </c>
      <c r="AI406" s="48">
        <f>1+$AB$7*COS(AL406)</f>
        <v>1.3186455275289521</v>
      </c>
      <c r="AJ406" s="48">
        <f>SIN(AL406+RADIANS($AB$9))</f>
        <v>7.4139366254854733E-2</v>
      </c>
      <c r="AK406" s="48">
        <f>$AB$7*SIN(AL406)</f>
        <v>0.10564872338790807</v>
      </c>
      <c r="AL406" s="48">
        <f>2*ATAN(AM406)</f>
        <v>0.32014978250940368</v>
      </c>
      <c r="AM406" s="48">
        <f>SQRT((1+$AB$7)/(1-$AB$7))*TAN(AN406/2)</f>
        <v>0.16145630333645555</v>
      </c>
      <c r="AN406" s="54">
        <f>$AU406+$AB$7*SIN(AO406)</f>
        <v>12.793119278345973</v>
      </c>
      <c r="AO406" s="54">
        <f>$AU406+$AB$7*SIN(AP406)</f>
        <v>12.793056317831077</v>
      </c>
      <c r="AP406" s="54">
        <f>$AU406+$AB$7*SIN(AQ406)</f>
        <v>12.792863849849752</v>
      </c>
      <c r="AQ406" s="54">
        <f>$AU406+$AB$7*SIN(AR406)</f>
        <v>12.792275535199105</v>
      </c>
      <c r="AR406" s="54">
        <f>$AU406+$AB$7*SIN(AS406)</f>
        <v>12.790477732738902</v>
      </c>
      <c r="AS406" s="54">
        <f>$AU406+$AB$7*SIN(AT406)</f>
        <v>12.784988449752582</v>
      </c>
      <c r="AT406" s="54">
        <f>$AU406+$AB$7*SIN(AU406)</f>
        <v>12.768268440130822</v>
      </c>
      <c r="AU406" s="54">
        <f>RADIANS($AB$9)+$AB$18*(F406-AB$15)</f>
        <v>12.717670237705528</v>
      </c>
    </row>
    <row r="407" spans="1:64" ht="12.95" customHeight="1" x14ac:dyDescent="0.2">
      <c r="A407" s="102" t="s">
        <v>1134</v>
      </c>
      <c r="B407" s="102" t="s">
        <v>1122</v>
      </c>
      <c r="C407" s="103">
        <v>43780.625760000003</v>
      </c>
      <c r="D407" s="104">
        <v>5.2999999999999998E-4</v>
      </c>
      <c r="E407" s="4">
        <f>+(C407-C$7)/C$8</f>
        <v>780.00109446827219</v>
      </c>
      <c r="F407" s="48">
        <f>ROUND(2*E407,0)/2</f>
        <v>780</v>
      </c>
      <c r="G407" s="48">
        <f>+C407-(C$7+F407*C$8)</f>
        <v>1.4960000044084154E-3</v>
      </c>
      <c r="K407" s="48">
        <f>G407</f>
        <v>1.4960000044084154E-3</v>
      </c>
      <c r="O407" s="48">
        <f ca="1">+C$11+C$12*F407</f>
        <v>-2.5331943357841263E-2</v>
      </c>
      <c r="Q407" s="100">
        <f>+C407-15018.5</f>
        <v>28762.125760000003</v>
      </c>
      <c r="S407" s="53">
        <f>S$16</f>
        <v>1</v>
      </c>
      <c r="Z407" s="48">
        <f>F407</f>
        <v>780</v>
      </c>
      <c r="AA407" s="54">
        <f>AB$3+AB$4*Z407+AB$5*Z407^2+AH407</f>
        <v>2.4003981155244383E-3</v>
      </c>
      <c r="AB407" s="54">
        <f>IF(S407&lt;&gt;0,G407-AH407, -9999)</f>
        <v>-3.2403478391127569E-5</v>
      </c>
      <c r="AC407" s="54">
        <f>+G407-P407</f>
        <v>1.4960000044084154E-3</v>
      </c>
      <c r="AD407" s="54">
        <f>IF(S407&lt;&gt;0,G407-AA407, -9999)</f>
        <v>-9.043981111160229E-4</v>
      </c>
      <c r="AE407" s="54">
        <f>+(G407-AA407)^2*S407</f>
        <v>8.1793594339023007E-7</v>
      </c>
      <c r="AF407" s="48">
        <f>IF(S407&lt;&gt;0,G407-P407, -9999)</f>
        <v>1.4960000044084154E-3</v>
      </c>
      <c r="AG407" s="3"/>
      <c r="AH407" s="48">
        <f>$AB$6*($AB$11/AI407*AJ407+$AB$12)</f>
        <v>1.528403482799543E-3</v>
      </c>
      <c r="AI407" s="48">
        <f>1+$AB$7*COS(AL407)</f>
        <v>1.317862894853282</v>
      </c>
      <c r="AJ407" s="48">
        <f>SIN(AL407+RADIANS($AB$9))</f>
        <v>6.683062278365301E-2</v>
      </c>
      <c r="AK407" s="48">
        <f>$AB$7*SIN(AL407)</f>
        <v>0.10798057715714593</v>
      </c>
      <c r="AL407" s="48">
        <f>2*ATAN(AM407)</f>
        <v>0.32747676595584851</v>
      </c>
      <c r="AM407" s="48">
        <f>SQRT((1+$AB$7)/(1-$AB$7))*TAN(AN407/2)</f>
        <v>0.16521753704033568</v>
      </c>
      <c r="AN407" s="54">
        <f>$AU407+$AB$7*SIN(AO407)</f>
        <v>12.798354820412435</v>
      </c>
      <c r="AO407" s="54">
        <f>$AU407+$AB$7*SIN(AP407)</f>
        <v>12.798290829413874</v>
      </c>
      <c r="AP407" s="54">
        <f>$AU407+$AB$7*SIN(AQ407)</f>
        <v>12.798094972315628</v>
      </c>
      <c r="AQ407" s="54">
        <f>$AU407+$AB$7*SIN(AR407)</f>
        <v>12.797495569166168</v>
      </c>
      <c r="AR407" s="54">
        <f>$AU407+$AB$7*SIN(AS407)</f>
        <v>12.795661673573166</v>
      </c>
      <c r="AS407" s="54">
        <f>$AU407+$AB$7*SIN(AT407)</f>
        <v>12.79005564583489</v>
      </c>
      <c r="AT407" s="54">
        <f>$AU407+$AB$7*SIN(AU407)</f>
        <v>12.77296202299377</v>
      </c>
      <c r="AU407" s="54">
        <f>RADIANS($AB$9)+$AB$18*(F407-AB$15)</f>
        <v>12.721194535236835</v>
      </c>
    </row>
    <row r="408" spans="1:64" ht="12.95" customHeight="1" x14ac:dyDescent="0.2">
      <c r="A408" s="4" t="s">
        <v>994</v>
      </c>
      <c r="B408" s="4"/>
      <c r="C408" s="5">
        <v>43780.627</v>
      </c>
      <c r="D408" s="5"/>
      <c r="E408" s="48">
        <f>+(C408-C$7)/C$8</f>
        <v>780.00200164785076</v>
      </c>
      <c r="F408" s="48">
        <f>ROUND(2*E408,0)/2</f>
        <v>780</v>
      </c>
      <c r="G408" s="48">
        <f>+C408-(C$7+F408*C$8)</f>
        <v>2.7360000021872111E-3</v>
      </c>
      <c r="I408" s="48">
        <f>G408</f>
        <v>2.7360000021872111E-3</v>
      </c>
      <c r="Q408" s="100">
        <f>+C408-15018.5</f>
        <v>28762.127</v>
      </c>
      <c r="S408" s="53">
        <f>S$14</f>
        <v>0.1</v>
      </c>
      <c r="Z408" s="48">
        <f>F408</f>
        <v>780</v>
      </c>
      <c r="AA408" s="54">
        <f>AB$3+AB$4*Z408+AB$5*Z408^2+AH408</f>
        <v>2.4003981155244383E-3</v>
      </c>
      <c r="AB408" s="54">
        <f>IF(S408&lt;&gt;0,G408-AH408, -9999)</f>
        <v>1.2075965193876681E-3</v>
      </c>
      <c r="AC408" s="54">
        <f>+G408-P408</f>
        <v>2.7360000021872111E-3</v>
      </c>
      <c r="AD408" s="54">
        <f>IF(S408&lt;&gt;0,G408-AA408, -9999)</f>
        <v>3.3560188666277276E-4</v>
      </c>
      <c r="AE408" s="54">
        <f>+(G408-AA408)^2*S408</f>
        <v>1.1262862633161258E-8</v>
      </c>
      <c r="AF408" s="48">
        <f>IF(S408&lt;&gt;0,G408-P408, -9999)</f>
        <v>2.7360000021872111E-3</v>
      </c>
      <c r="AG408" s="3"/>
      <c r="AH408" s="48">
        <f>$AB$6*($AB$11/AI408*AJ408+$AB$12)</f>
        <v>1.528403482799543E-3</v>
      </c>
      <c r="AI408" s="48">
        <f>1+$AB$7*COS(AL408)</f>
        <v>1.317862894853282</v>
      </c>
      <c r="AJ408" s="48">
        <f>SIN(AL408+RADIANS($AB$9))</f>
        <v>6.683062278365301E-2</v>
      </c>
      <c r="AK408" s="48">
        <f>$AB$7*SIN(AL408)</f>
        <v>0.10798057715714593</v>
      </c>
      <c r="AL408" s="48">
        <f>2*ATAN(AM408)</f>
        <v>0.32747676595584851</v>
      </c>
      <c r="AM408" s="48">
        <f>SQRT((1+$AB$7)/(1-$AB$7))*TAN(AN408/2)</f>
        <v>0.16521753704033568</v>
      </c>
      <c r="AN408" s="54">
        <f>$AU408+$AB$7*SIN(AO408)</f>
        <v>12.798354820412435</v>
      </c>
      <c r="AO408" s="54">
        <f>$AU408+$AB$7*SIN(AP408)</f>
        <v>12.798290829413874</v>
      </c>
      <c r="AP408" s="54">
        <f>$AU408+$AB$7*SIN(AQ408)</f>
        <v>12.798094972315628</v>
      </c>
      <c r="AQ408" s="54">
        <f>$AU408+$AB$7*SIN(AR408)</f>
        <v>12.797495569166168</v>
      </c>
      <c r="AR408" s="54">
        <f>$AU408+$AB$7*SIN(AS408)</f>
        <v>12.795661673573166</v>
      </c>
      <c r="AS408" s="54">
        <f>$AU408+$AB$7*SIN(AT408)</f>
        <v>12.79005564583489</v>
      </c>
      <c r="AT408" s="54">
        <f>$AU408+$AB$7*SIN(AU408)</f>
        <v>12.77296202299377</v>
      </c>
      <c r="AU408" s="54">
        <f>RADIANS($AB$9)+$AB$18*(F408-AB$15)</f>
        <v>12.721194535236835</v>
      </c>
    </row>
    <row r="409" spans="1:64" ht="12.95" customHeight="1" x14ac:dyDescent="0.2">
      <c r="A409" s="102" t="s">
        <v>1134</v>
      </c>
      <c r="B409" s="102" t="s">
        <v>1122</v>
      </c>
      <c r="C409" s="103">
        <v>43784.717499999999</v>
      </c>
      <c r="D409" s="104">
        <v>1.2999999999999999E-3</v>
      </c>
      <c r="E409" s="105">
        <f>+(C409-C$7)/C$8</f>
        <v>782.99459686768625</v>
      </c>
      <c r="F409" s="48">
        <f>ROUND(2*E409,0)/2</f>
        <v>783</v>
      </c>
      <c r="G409" s="48">
        <f>+C409-(C$7+F409*C$8)</f>
        <v>-7.3854000002029352E-3</v>
      </c>
      <c r="K409" s="48">
        <f>G409</f>
        <v>-7.3854000002029352E-3</v>
      </c>
      <c r="O409" s="48">
        <f ca="1">+C$11+C$12*F409</f>
        <v>-2.5287065767793597E-2</v>
      </c>
      <c r="Q409" s="100">
        <f>+C409-15018.5</f>
        <v>28766.217499999999</v>
      </c>
      <c r="S409" s="53">
        <f>S$16</f>
        <v>1</v>
      </c>
      <c r="Z409" s="48">
        <f>F409</f>
        <v>783</v>
      </c>
      <c r="AA409" s="54">
        <f>AB$3+AB$4*Z409+AB$5*Z409^2+AH409</f>
        <v>2.3981366303979191E-3</v>
      </c>
      <c r="AB409" s="54">
        <f>IF(S409&lt;&gt;0,G409-AH409, -9999)</f>
        <v>-8.8923123385537383E-3</v>
      </c>
      <c r="AC409" s="54">
        <f>+G409-P409</f>
        <v>-7.3854000002029352E-3</v>
      </c>
      <c r="AD409" s="54">
        <f>IF(S409&lt;&gt;0,G409-AA409, -9999)</f>
        <v>-9.7835366306008552E-3</v>
      </c>
      <c r="AE409" s="54">
        <f>+(G409-AA409)^2*S409</f>
        <v>9.5717589002308737E-5</v>
      </c>
      <c r="AF409" s="48">
        <f>IF(S409&lt;&gt;0,G409-P409, -9999)</f>
        <v>-7.3854000002029352E-3</v>
      </c>
      <c r="AG409" s="3"/>
      <c r="AH409" s="48">
        <f>$AB$6*($AB$11/AI409*AJ409+$AB$12)</f>
        <v>1.5069123383508035E-3</v>
      </c>
      <c r="AI409" s="48">
        <f>1+$AB$7*COS(AL409)</f>
        <v>1.3174655343276789</v>
      </c>
      <c r="AJ409" s="48">
        <f>SIN(AL409+RADIANS($AB$9))</f>
        <v>6.3178150825628485E-2</v>
      </c>
      <c r="AK409" s="48">
        <f>$AB$7*SIN(AL409)</f>
        <v>0.10914329792406063</v>
      </c>
      <c r="AL409" s="48">
        <f>2*ATAN(AM409)</f>
        <v>0.33113698141422282</v>
      </c>
      <c r="AM409" s="48">
        <f>SQRT((1+$AB$7)/(1-$AB$7))*TAN(AN409/2)</f>
        <v>0.16709817165676974</v>
      </c>
      <c r="AN409" s="54">
        <f>$AU409+$AB$7*SIN(AO409)</f>
        <v>12.800971423518291</v>
      </c>
      <c r="AO409" s="54">
        <f>$AU409+$AB$7*SIN(AP409)</f>
        <v>12.800906927416525</v>
      </c>
      <c r="AP409" s="54">
        <f>$AU409+$AB$7*SIN(AQ409)</f>
        <v>12.800709401727138</v>
      </c>
      <c r="AQ409" s="54">
        <f>$AU409+$AB$7*SIN(AR409)</f>
        <v>12.800104517673672</v>
      </c>
      <c r="AR409" s="54">
        <f>$AU409+$AB$7*SIN(AS409)</f>
        <v>12.798252718414039</v>
      </c>
      <c r="AS409" s="54">
        <f>$AU409+$AB$7*SIN(AT409)</f>
        <v>12.792588598242201</v>
      </c>
      <c r="AT409" s="54">
        <f>$AU409+$AB$7*SIN(AU409)</f>
        <v>12.775308574212751</v>
      </c>
      <c r="AU409" s="54">
        <f>RADIANS($AB$9)+$AB$18*(F409-AB$15)</f>
        <v>12.722956684002488</v>
      </c>
    </row>
    <row r="410" spans="1:64" ht="12.95" customHeight="1" x14ac:dyDescent="0.2">
      <c r="A410" s="4" t="s">
        <v>994</v>
      </c>
      <c r="B410" s="4"/>
      <c r="C410" s="5">
        <v>43784.724000000002</v>
      </c>
      <c r="D410" s="5"/>
      <c r="E410" s="48">
        <f>+(C410-C$7)/C$8</f>
        <v>782.99935224451997</v>
      </c>
      <c r="F410" s="48">
        <f>ROUND(2*E410,0)/2</f>
        <v>783</v>
      </c>
      <c r="G410" s="48">
        <f>+C410-(C$7+F410*C$8)</f>
        <v>-8.853999970597215E-4</v>
      </c>
      <c r="I410" s="48">
        <f>G410</f>
        <v>-8.853999970597215E-4</v>
      </c>
      <c r="Q410" s="100">
        <f>+C410-15018.5</f>
        <v>28766.224000000002</v>
      </c>
      <c r="S410" s="53">
        <f>S$14</f>
        <v>0.1</v>
      </c>
      <c r="Z410" s="48">
        <f>F410</f>
        <v>783</v>
      </c>
      <c r="AA410" s="54">
        <f>AB$3+AB$4*Z410+AB$5*Z410^2+AH410</f>
        <v>2.3981366303979191E-3</v>
      </c>
      <c r="AB410" s="54">
        <f>IF(S410&lt;&gt;0,G410-AH410, -9999)</f>
        <v>-2.392312335410525E-3</v>
      </c>
      <c r="AC410" s="54">
        <f>+G410-P410</f>
        <v>-8.853999970597215E-4</v>
      </c>
      <c r="AD410" s="54">
        <f>IF(S410&lt;&gt;0,G410-AA410, -9999)</f>
        <v>-3.2835366274576406E-3</v>
      </c>
      <c r="AE410" s="54">
        <f>+(G410-AA410)^2*S410</f>
        <v>1.0781612783855898E-6</v>
      </c>
      <c r="AF410" s="48">
        <f>IF(S410&lt;&gt;0,G410-P410, -9999)</f>
        <v>-8.853999970597215E-4</v>
      </c>
      <c r="AG410" s="3"/>
      <c r="AH410" s="48">
        <f>$AB$6*($AB$11/AI410*AJ410+$AB$12)</f>
        <v>1.5069123383508035E-3</v>
      </c>
      <c r="AI410" s="48">
        <f>1+$AB$7*COS(AL410)</f>
        <v>1.3174655343276789</v>
      </c>
      <c r="AJ410" s="48">
        <f>SIN(AL410+RADIANS($AB$9))</f>
        <v>6.3178150825628485E-2</v>
      </c>
      <c r="AK410" s="48">
        <f>$AB$7*SIN(AL410)</f>
        <v>0.10914329792406063</v>
      </c>
      <c r="AL410" s="48">
        <f>2*ATAN(AM410)</f>
        <v>0.33113698141422282</v>
      </c>
      <c r="AM410" s="48">
        <f>SQRT((1+$AB$7)/(1-$AB$7))*TAN(AN410/2)</f>
        <v>0.16709817165676974</v>
      </c>
      <c r="AN410" s="54">
        <f>$AU410+$AB$7*SIN(AO410)</f>
        <v>12.800971423518291</v>
      </c>
      <c r="AO410" s="54">
        <f>$AU410+$AB$7*SIN(AP410)</f>
        <v>12.800906927416525</v>
      </c>
      <c r="AP410" s="54">
        <f>$AU410+$AB$7*SIN(AQ410)</f>
        <v>12.800709401727138</v>
      </c>
      <c r="AQ410" s="54">
        <f>$AU410+$AB$7*SIN(AR410)</f>
        <v>12.800104517673672</v>
      </c>
      <c r="AR410" s="54">
        <f>$AU410+$AB$7*SIN(AS410)</f>
        <v>12.798252718414039</v>
      </c>
      <c r="AS410" s="54">
        <f>$AU410+$AB$7*SIN(AT410)</f>
        <v>12.792588598242201</v>
      </c>
      <c r="AT410" s="54">
        <f>$AU410+$AB$7*SIN(AU410)</f>
        <v>12.775308574212751</v>
      </c>
      <c r="AU410" s="54">
        <f>RADIANS($AB$9)+$AB$18*(F410-AB$15)</f>
        <v>12.722956684002488</v>
      </c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</row>
    <row r="411" spans="1:64" ht="12.95" customHeight="1" x14ac:dyDescent="0.2">
      <c r="A411" s="4" t="s">
        <v>994</v>
      </c>
      <c r="B411" s="4"/>
      <c r="C411" s="5">
        <v>43791.561999999998</v>
      </c>
      <c r="D411" s="5"/>
      <c r="E411" s="48">
        <f>+(C411-C$7)/C$8</f>
        <v>788.00200867117485</v>
      </c>
      <c r="F411" s="48">
        <f>ROUND(2*E411,0)/2</f>
        <v>788</v>
      </c>
      <c r="G411" s="48">
        <f>+C411-(C$7+F411*C$8)</f>
        <v>2.7456000025267713E-3</v>
      </c>
      <c r="I411" s="48">
        <f>G411</f>
        <v>2.7456000025267713E-3</v>
      </c>
      <c r="Q411" s="100">
        <f>+C411-15018.5</f>
        <v>28773.061999999998</v>
      </c>
      <c r="S411" s="53">
        <f>S$14</f>
        <v>0.1</v>
      </c>
      <c r="Z411" s="48">
        <f>F411</f>
        <v>788</v>
      </c>
      <c r="AA411" s="54">
        <f>AB$3+AB$4*Z411+AB$5*Z411^2+AH411</f>
        <v>2.3943836345778164E-3</v>
      </c>
      <c r="AB411" s="54">
        <f>IF(S411&lt;&gt;0,G411-AH411, -9999)</f>
        <v>1.2745146404332906E-3</v>
      </c>
      <c r="AC411" s="54">
        <f>+G411-P411</f>
        <v>2.7456000025267713E-3</v>
      </c>
      <c r="AD411" s="54">
        <f>IF(S411&lt;&gt;0,G411-AA411, -9999)</f>
        <v>3.5121636794895484E-4</v>
      </c>
      <c r="AE411" s="54">
        <f>+(G411-AA411)^2*S411</f>
        <v>1.2335293711525564E-8</v>
      </c>
      <c r="AF411" s="48">
        <f>IF(S411&lt;&gt;0,G411-P411, -9999)</f>
        <v>2.7456000025267713E-3</v>
      </c>
      <c r="AG411" s="3"/>
      <c r="AH411" s="48">
        <f>$AB$6*($AB$11/AI411*AJ411+$AB$12)</f>
        <v>1.4710853620934806E-3</v>
      </c>
      <c r="AI411" s="48">
        <f>1+$AB$7*COS(AL411)</f>
        <v>1.3167943654711873</v>
      </c>
      <c r="AJ411" s="48">
        <f>SIN(AL411+RADIANS($AB$9))</f>
        <v>5.7093761322807246E-2</v>
      </c>
      <c r="AK411" s="48">
        <f>$AB$7*SIN(AL411)</f>
        <v>0.11107634749759557</v>
      </c>
      <c r="AL411" s="48">
        <f>2*ATAN(AM411)</f>
        <v>0.33723241197527981</v>
      </c>
      <c r="AM411" s="48">
        <f>SQRT((1+$AB$7)/(1-$AB$7))*TAN(AN411/2)</f>
        <v>0.17023259059361259</v>
      </c>
      <c r="AN411" s="54">
        <f>$AU411+$AB$7*SIN(AO411)</f>
        <v>12.805330670899703</v>
      </c>
      <c r="AO411" s="54">
        <f>$AU411+$AB$7*SIN(AP411)</f>
        <v>12.805265348108222</v>
      </c>
      <c r="AP411" s="54">
        <f>$AU411+$AB$7*SIN(AQ411)</f>
        <v>12.805065080302841</v>
      </c>
      <c r="AQ411" s="54">
        <f>$AU411+$AB$7*SIN(AR411)</f>
        <v>12.804451156395261</v>
      </c>
      <c r="AR411" s="54">
        <f>$AU411+$AB$7*SIN(AS411)</f>
        <v>12.802569732338839</v>
      </c>
      <c r="AS411" s="54">
        <f>$AU411+$AB$7*SIN(AT411)</f>
        <v>12.796809212631963</v>
      </c>
      <c r="AT411" s="54">
        <f>$AU411+$AB$7*SIN(AU411)</f>
        <v>12.779219130767622</v>
      </c>
      <c r="AU411" s="54">
        <f>RADIANS($AB$9)+$AB$18*(F411-AB$15)</f>
        <v>12.725893598611911</v>
      </c>
    </row>
    <row r="412" spans="1:64" ht="12.95" customHeight="1" x14ac:dyDescent="0.2">
      <c r="A412" s="102" t="s">
        <v>1134</v>
      </c>
      <c r="B412" s="102" t="s">
        <v>1122</v>
      </c>
      <c r="C412" s="103">
        <v>43791.562700000002</v>
      </c>
      <c r="D412" s="104">
        <v>1.2999999999999999E-3</v>
      </c>
      <c r="E412" s="4">
        <f>+(C412-C$7)/C$8</f>
        <v>788.00252078868277</v>
      </c>
      <c r="F412" s="48">
        <f>ROUND(2*E412,0)/2</f>
        <v>788</v>
      </c>
      <c r="G412" s="48">
        <f>+C412-(C$7+F412*C$8)</f>
        <v>3.4456000066711567E-3</v>
      </c>
      <c r="K412" s="48">
        <f>G412</f>
        <v>3.4456000066711567E-3</v>
      </c>
      <c r="O412" s="48">
        <f ca="1">+C$11+C$12*F412</f>
        <v>-2.5212269784380827E-2</v>
      </c>
      <c r="Q412" s="100">
        <f>+C412-15018.5</f>
        <v>28773.062700000002</v>
      </c>
      <c r="S412" s="53">
        <f>S$16</f>
        <v>1</v>
      </c>
      <c r="Z412" s="48">
        <f>F412</f>
        <v>788</v>
      </c>
      <c r="AA412" s="54">
        <f>AB$3+AB$4*Z412+AB$5*Z412^2+AH412</f>
        <v>2.3943836345778164E-3</v>
      </c>
      <c r="AB412" s="54">
        <f>IF(S412&lt;&gt;0,G412-AH412, -9999)</f>
        <v>1.9745146445776761E-3</v>
      </c>
      <c r="AC412" s="54">
        <f>+G412-P412</f>
        <v>3.4456000066711567E-3</v>
      </c>
      <c r="AD412" s="54">
        <f>IF(S412&lt;&gt;0,G412-AA412, -9999)</f>
        <v>1.0512163720933403E-3</v>
      </c>
      <c r="AE412" s="54">
        <f>+(G412-AA412)^2*S412</f>
        <v>1.1050558609570841E-6</v>
      </c>
      <c r="AF412" s="48">
        <f>IF(S412&lt;&gt;0,G412-P412, -9999)</f>
        <v>3.4456000066711567E-3</v>
      </c>
      <c r="AG412" s="3"/>
      <c r="AH412" s="48">
        <f>$AB$6*($AB$11/AI412*AJ412+$AB$12)</f>
        <v>1.4710853620934806E-3</v>
      </c>
      <c r="AI412" s="48">
        <f>1+$AB$7*COS(AL412)</f>
        <v>1.3167943654711873</v>
      </c>
      <c r="AJ412" s="48">
        <f>SIN(AL412+RADIANS($AB$9))</f>
        <v>5.7093761322807246E-2</v>
      </c>
      <c r="AK412" s="48">
        <f>$AB$7*SIN(AL412)</f>
        <v>0.11107634749759557</v>
      </c>
      <c r="AL412" s="48">
        <f>2*ATAN(AM412)</f>
        <v>0.33723241197527981</v>
      </c>
      <c r="AM412" s="48">
        <f>SQRT((1+$AB$7)/(1-$AB$7))*TAN(AN412/2)</f>
        <v>0.17023259059361259</v>
      </c>
      <c r="AN412" s="54">
        <f>$AU412+$AB$7*SIN(AO412)</f>
        <v>12.805330670899703</v>
      </c>
      <c r="AO412" s="54">
        <f>$AU412+$AB$7*SIN(AP412)</f>
        <v>12.805265348108222</v>
      </c>
      <c r="AP412" s="54">
        <f>$AU412+$AB$7*SIN(AQ412)</f>
        <v>12.805065080302841</v>
      </c>
      <c r="AQ412" s="54">
        <f>$AU412+$AB$7*SIN(AR412)</f>
        <v>12.804451156395261</v>
      </c>
      <c r="AR412" s="54">
        <f>$AU412+$AB$7*SIN(AS412)</f>
        <v>12.802569732338839</v>
      </c>
      <c r="AS412" s="54">
        <f>$AU412+$AB$7*SIN(AT412)</f>
        <v>12.796809212631963</v>
      </c>
      <c r="AT412" s="54">
        <f>$AU412+$AB$7*SIN(AU412)</f>
        <v>12.779219130767622</v>
      </c>
      <c r="AU412" s="54">
        <f>RADIANS($AB$9)+$AB$18*(F412-AB$15)</f>
        <v>12.725893598611911</v>
      </c>
    </row>
    <row r="413" spans="1:64" ht="12.95" customHeight="1" x14ac:dyDescent="0.2">
      <c r="A413" s="98" t="s">
        <v>2149</v>
      </c>
      <c r="B413" s="99" t="s">
        <v>1142</v>
      </c>
      <c r="C413" s="98">
        <v>43794.294999999998</v>
      </c>
      <c r="D413" s="98" t="s">
        <v>1190</v>
      </c>
      <c r="E413" s="4">
        <f>+(C413-C$7)/C$8</f>
        <v>790.0014617296797</v>
      </c>
      <c r="F413" s="48">
        <f>ROUND(2*E413,0)/2</f>
        <v>790</v>
      </c>
      <c r="G413" s="48">
        <f>+C413-(C$7+F413*C$8)</f>
        <v>1.9979999997303821E-3</v>
      </c>
      <c r="I413" s="48">
        <f>G413</f>
        <v>1.9979999997303821E-3</v>
      </c>
      <c r="Q413" s="100">
        <f>+C413-15018.5</f>
        <v>28775.794999999998</v>
      </c>
      <c r="S413" s="53">
        <f>S$14</f>
        <v>0.1</v>
      </c>
      <c r="Z413" s="48">
        <f>F413</f>
        <v>790</v>
      </c>
      <c r="AA413" s="54">
        <f>AB$3+AB$4*Z413+AB$5*Z413^2+AH413</f>
        <v>2.3928882787842597E-3</v>
      </c>
      <c r="AB413" s="54">
        <f>IF(S413&lt;&gt;0,G413-AH413, -9999)</f>
        <v>5.4124817748707867E-4</v>
      </c>
      <c r="AC413" s="54">
        <f>+G413-P413</f>
        <v>1.9979999997303821E-3</v>
      </c>
      <c r="AD413" s="54">
        <f>IF(S413&lt;&gt;0,G413-AA413, -9999)</f>
        <v>-3.9488827905387758E-4</v>
      </c>
      <c r="AE413" s="54">
        <f>+(G413-AA413)^2*S413</f>
        <v>1.5593675293413308E-8</v>
      </c>
      <c r="AF413" s="48">
        <f>IF(S413&lt;&gt;0,G413-P413, -9999)</f>
        <v>1.9979999997303821E-3</v>
      </c>
      <c r="AG413" s="3"/>
      <c r="AH413" s="48">
        <f>$AB$6*($AB$11/AI413*AJ413+$AB$12)</f>
        <v>1.4567518222433034E-3</v>
      </c>
      <c r="AI413" s="48">
        <f>1+$AB$7*COS(AL413)</f>
        <v>1.3165227958685826</v>
      </c>
      <c r="AJ413" s="48">
        <f>SIN(AL413+RADIANS($AB$9))</f>
        <v>5.4661139866846037E-2</v>
      </c>
      <c r="AK413" s="48">
        <f>$AB$7*SIN(AL413)</f>
        <v>0.11184786391896118</v>
      </c>
      <c r="AL413" s="48">
        <f>2*ATAN(AM413)</f>
        <v>0.33966884063000985</v>
      </c>
      <c r="AM413" s="48">
        <f>SQRT((1+$AB$7)/(1-$AB$7))*TAN(AN413/2)</f>
        <v>0.17148636834668476</v>
      </c>
      <c r="AN413" s="54">
        <f>$AU413+$AB$7*SIN(AO413)</f>
        <v>12.807073747775297</v>
      </c>
      <c r="AO413" s="54">
        <f>$AU413+$AB$7*SIN(AP413)</f>
        <v>12.807008099640921</v>
      </c>
      <c r="AP413" s="54">
        <f>$AU413+$AB$7*SIN(AQ413)</f>
        <v>12.806806748690313</v>
      </c>
      <c r="AQ413" s="54">
        <f>$AU413+$AB$7*SIN(AR413)</f>
        <v>12.80618924236593</v>
      </c>
      <c r="AR413" s="54">
        <f>$AU413+$AB$7*SIN(AS413)</f>
        <v>12.804296044244792</v>
      </c>
      <c r="AS413" s="54">
        <f>$AU413+$AB$7*SIN(AT413)</f>
        <v>12.798497113744075</v>
      </c>
      <c r="AT413" s="54">
        <f>$AU413+$AB$7*SIN(AU413)</f>
        <v>12.780783225071687</v>
      </c>
      <c r="AU413" s="54">
        <f>RADIANS($AB$9)+$AB$18*(F413-AB$15)</f>
        <v>12.727068364455681</v>
      </c>
    </row>
    <row r="414" spans="1:64" ht="12.95" customHeight="1" x14ac:dyDescent="0.2">
      <c r="A414" s="4" t="s">
        <v>994</v>
      </c>
      <c r="B414" s="4"/>
      <c r="C414" s="5">
        <v>43832.563000000002</v>
      </c>
      <c r="D414" s="5"/>
      <c r="E414" s="48">
        <f>+(C414-C$7)/C$8</f>
        <v>817.99819412736235</v>
      </c>
      <c r="F414" s="48">
        <f>ROUND(2*E414,0)/2</f>
        <v>818</v>
      </c>
      <c r="G414" s="48">
        <f>+C414-(C$7+F414*C$8)</f>
        <v>-2.4683999945409596E-3</v>
      </c>
      <c r="I414" s="48">
        <f>G414</f>
        <v>-2.4683999945409596E-3</v>
      </c>
      <c r="Q414" s="100">
        <f>+C414-15018.5</f>
        <v>28814.063000000002</v>
      </c>
      <c r="S414" s="53">
        <f>S$14</f>
        <v>0.1</v>
      </c>
      <c r="Z414" s="48">
        <f>F414</f>
        <v>818</v>
      </c>
      <c r="AA414" s="54">
        <f>AB$3+AB$4*Z414+AB$5*Z414^2+AH414</f>
        <v>2.3723438504123636E-3</v>
      </c>
      <c r="AB414" s="54">
        <f>IF(S414&lt;&gt;0,G414-AH414, -9999)</f>
        <v>-3.7243572987157693E-3</v>
      </c>
      <c r="AC414" s="54">
        <f>+G414-P414</f>
        <v>-2.4683999945409596E-3</v>
      </c>
      <c r="AD414" s="54">
        <f>IF(S414&lt;&gt;0,G414-AA414, -9999)</f>
        <v>-4.8407438449533232E-3</v>
      </c>
      <c r="AE414" s="54">
        <f>+(G414-AA414)^2*S414</f>
        <v>2.3432800972453484E-6</v>
      </c>
      <c r="AF414" s="48">
        <f>IF(S414&lt;&gt;0,G414-P414, -9999)</f>
        <v>-2.4683999945409596E-3</v>
      </c>
      <c r="AG414" s="3"/>
      <c r="AH414" s="48">
        <f>$AB$6*($AB$11/AI414*AJ414+$AB$12)</f>
        <v>1.2559573041748097E-3</v>
      </c>
      <c r="AI414" s="48">
        <f>1+$AB$7*COS(AL414)</f>
        <v>1.312537579103044</v>
      </c>
      <c r="AJ414" s="48">
        <f>SIN(AL414+RADIANS($AB$9))</f>
        <v>2.068537468418833E-2</v>
      </c>
      <c r="AK414" s="48">
        <f>$AB$7*SIN(AL414)</f>
        <v>0.12254340706911696</v>
      </c>
      <c r="AL414" s="48">
        <f>2*ATAN(AM414)</f>
        <v>0.3736703868241899</v>
      </c>
      <c r="AM414" s="48">
        <f>SQRT((1+$AB$7)/(1-$AB$7))*TAN(AN414/2)</f>
        <v>0.18903995988351668</v>
      </c>
      <c r="AN414" s="54">
        <f>$AU414+$AB$7*SIN(AO414)</f>
        <v>12.831438078712514</v>
      </c>
      <c r="AO414" s="54">
        <f>$AU414+$AB$7*SIN(AP414)</f>
        <v>12.831368201565288</v>
      </c>
      <c r="AP414" s="54">
        <f>$AU414+$AB$7*SIN(AQ414)</f>
        <v>12.831152527571778</v>
      </c>
      <c r="AQ414" s="54">
        <f>$AU414+$AB$7*SIN(AR414)</f>
        <v>12.830486934893905</v>
      </c>
      <c r="AR414" s="54">
        <f>$AU414+$AB$7*SIN(AS414)</f>
        <v>12.828433599406402</v>
      </c>
      <c r="AS414" s="54">
        <f>$AU414+$AB$7*SIN(AT414)</f>
        <v>12.822106190831125</v>
      </c>
      <c r="AT414" s="54">
        <f>$AU414+$AB$7*SIN(AU414)</f>
        <v>12.802672517341229</v>
      </c>
      <c r="AU414" s="54">
        <f>RADIANS($AB$9)+$AB$18*(F414-AB$15)</f>
        <v>12.743515086268445</v>
      </c>
    </row>
    <row r="415" spans="1:64" ht="12.95" customHeight="1" x14ac:dyDescent="0.2">
      <c r="A415" s="102" t="s">
        <v>1134</v>
      </c>
      <c r="B415" s="102" t="s">
        <v>1122</v>
      </c>
      <c r="C415" s="103">
        <v>43832.563300000002</v>
      </c>
      <c r="D415" s="104">
        <v>9.5E-4</v>
      </c>
      <c r="E415" s="105">
        <f>+(C415-C$7)/C$8</f>
        <v>817.99841360629284</v>
      </c>
      <c r="F415" s="48">
        <f>ROUND(2*E415,0)/2</f>
        <v>818</v>
      </c>
      <c r="G415" s="48">
        <f>+C415-(C$7+F415*C$8)</f>
        <v>-2.1683999948436394E-3</v>
      </c>
      <c r="K415" s="48">
        <f>G415</f>
        <v>-2.1683999948436394E-3</v>
      </c>
      <c r="O415" s="48">
        <f ca="1">+C$11+C$12*F415</f>
        <v>-2.4763493883904183E-2</v>
      </c>
      <c r="Q415" s="100">
        <f>+C415-15018.5</f>
        <v>28814.063300000002</v>
      </c>
      <c r="S415" s="53">
        <f>S$16</f>
        <v>1</v>
      </c>
      <c r="Z415" s="48">
        <f>F415</f>
        <v>818</v>
      </c>
      <c r="AA415" s="54">
        <f>AB$3+AB$4*Z415+AB$5*Z415^2+AH415</f>
        <v>2.3723438504123636E-3</v>
      </c>
      <c r="AB415" s="54">
        <f>IF(S415&lt;&gt;0,G415-AH415, -9999)</f>
        <v>-3.4243572990184492E-3</v>
      </c>
      <c r="AC415" s="54">
        <f>+G415-P415</f>
        <v>-2.1683999948436394E-3</v>
      </c>
      <c r="AD415" s="54">
        <f>IF(S415&lt;&gt;0,G415-AA415, -9999)</f>
        <v>-4.5407438452560031E-3</v>
      </c>
      <c r="AE415" s="54">
        <f>+(G415-AA415)^2*S415</f>
        <v>2.0618354668230272E-5</v>
      </c>
      <c r="AF415" s="48">
        <f>IF(S415&lt;&gt;0,G415-P415, -9999)</f>
        <v>-2.1683999948436394E-3</v>
      </c>
      <c r="AG415" s="3"/>
      <c r="AH415" s="48">
        <f>$AB$6*($AB$11/AI415*AJ415+$AB$12)</f>
        <v>1.2559573041748097E-3</v>
      </c>
      <c r="AI415" s="48">
        <f>1+$AB$7*COS(AL415)</f>
        <v>1.312537579103044</v>
      </c>
      <c r="AJ415" s="48">
        <f>SIN(AL415+RADIANS($AB$9))</f>
        <v>2.068537468418833E-2</v>
      </c>
      <c r="AK415" s="48">
        <f>$AB$7*SIN(AL415)</f>
        <v>0.12254340706911696</v>
      </c>
      <c r="AL415" s="48">
        <f>2*ATAN(AM415)</f>
        <v>0.3736703868241899</v>
      </c>
      <c r="AM415" s="48">
        <f>SQRT((1+$AB$7)/(1-$AB$7))*TAN(AN415/2)</f>
        <v>0.18903995988351668</v>
      </c>
      <c r="AN415" s="54">
        <f>$AU415+$AB$7*SIN(AO415)</f>
        <v>12.831438078712514</v>
      </c>
      <c r="AO415" s="54">
        <f>$AU415+$AB$7*SIN(AP415)</f>
        <v>12.831368201565288</v>
      </c>
      <c r="AP415" s="54">
        <f>$AU415+$AB$7*SIN(AQ415)</f>
        <v>12.831152527571778</v>
      </c>
      <c r="AQ415" s="54">
        <f>$AU415+$AB$7*SIN(AR415)</f>
        <v>12.830486934893905</v>
      </c>
      <c r="AR415" s="54">
        <f>$AU415+$AB$7*SIN(AS415)</f>
        <v>12.828433599406402</v>
      </c>
      <c r="AS415" s="54">
        <f>$AU415+$AB$7*SIN(AT415)</f>
        <v>12.822106190831125</v>
      </c>
      <c r="AT415" s="54">
        <f>$AU415+$AB$7*SIN(AU415)</f>
        <v>12.802672517341229</v>
      </c>
      <c r="AU415" s="54">
        <f>RADIANS($AB$9)+$AB$18*(F415-AB$15)</f>
        <v>12.743515086268445</v>
      </c>
    </row>
    <row r="416" spans="1:64" ht="12.95" customHeight="1" x14ac:dyDescent="0.2">
      <c r="A416" s="4" t="s">
        <v>1014</v>
      </c>
      <c r="B416" s="4"/>
      <c r="C416" s="5">
        <v>43835.298999999999</v>
      </c>
      <c r="D416" s="5"/>
      <c r="E416" s="48">
        <f>+(C416-C$7)/C$8</f>
        <v>819.99984197517188</v>
      </c>
      <c r="F416" s="48">
        <f>ROUND(2*E416,0)/2</f>
        <v>820</v>
      </c>
      <c r="G416" s="48">
        <f>+C416-(C$7+F416*C$8)</f>
        <v>-2.1600000036414713E-4</v>
      </c>
      <c r="I416" s="48">
        <f>G416</f>
        <v>-2.1600000036414713E-4</v>
      </c>
      <c r="Q416" s="100">
        <f>+C416-15018.5</f>
        <v>28816.798999999999</v>
      </c>
      <c r="S416" s="53">
        <f>S$14</f>
        <v>0.1</v>
      </c>
      <c r="Z416" s="48">
        <f>F416</f>
        <v>820</v>
      </c>
      <c r="AA416" s="54">
        <f>AB$3+AB$4*Z416+AB$5*Z416^2+AH416</f>
        <v>2.3709068868983099E-3</v>
      </c>
      <c r="AB416" s="54">
        <f>IF(S416&lt;&gt;0,G416-AH416, -9999)</f>
        <v>-1.4576085122677239E-3</v>
      </c>
      <c r="AC416" s="54">
        <f>+G416-P416</f>
        <v>-2.1600000036414713E-4</v>
      </c>
      <c r="AD416" s="54">
        <f>IF(S416&lt;&gt;0,G416-AA416, -9999)</f>
        <v>-2.586906887262457E-3</v>
      </c>
      <c r="AE416" s="54">
        <f>+(G416-AA416)^2*S416</f>
        <v>6.692087243365935E-7</v>
      </c>
      <c r="AF416" s="48">
        <f>IF(S416&lt;&gt;0,G416-P416, -9999)</f>
        <v>-2.1600000036414713E-4</v>
      </c>
      <c r="AG416" s="3"/>
      <c r="AH416" s="48">
        <f>$AB$6*($AB$11/AI416*AJ416+$AB$12)</f>
        <v>1.2416085119035768E-3</v>
      </c>
      <c r="AI416" s="48">
        <f>1+$AB$7*COS(AL416)</f>
        <v>1.312240024316037</v>
      </c>
      <c r="AJ416" s="48">
        <f>SIN(AL416+RADIANS($AB$9))</f>
        <v>1.8265146148694244E-2</v>
      </c>
      <c r="AK416" s="48">
        <f>$AB$7*SIN(AL416)</f>
        <v>0.12329960333601823</v>
      </c>
      <c r="AL416" s="48">
        <f>2*ATAN(AM416)</f>
        <v>0.37609107506110506</v>
      </c>
      <c r="AM416" s="48">
        <f>SQRT((1+$AB$7)/(1-$AB$7))*TAN(AN416/2)</f>
        <v>0.19029384449356387</v>
      </c>
      <c r="AN416" s="54">
        <f>$AU416+$AB$7*SIN(AO416)</f>
        <v>12.833175528898483</v>
      </c>
      <c r="AO416" s="54">
        <f>$AU416+$AB$7*SIN(AP416)</f>
        <v>12.833105373285866</v>
      </c>
      <c r="AP416" s="54">
        <f>$AU416+$AB$7*SIN(AQ416)</f>
        <v>12.832888737431952</v>
      </c>
      <c r="AQ416" s="54">
        <f>$AU416+$AB$7*SIN(AR416)</f>
        <v>12.832219861170259</v>
      </c>
      <c r="AR416" s="54">
        <f>$AU416+$AB$7*SIN(AS416)</f>
        <v>12.83015543237766</v>
      </c>
      <c r="AS416" s="54">
        <f>$AU416+$AB$7*SIN(AT416)</f>
        <v>12.82379095906547</v>
      </c>
      <c r="AT416" s="54">
        <f>$AU416+$AB$7*SIN(AU416)</f>
        <v>12.804235443329443</v>
      </c>
      <c r="AU416" s="54">
        <f>RADIANS($AB$9)+$AB$18*(F416-AB$15)</f>
        <v>12.744689852112215</v>
      </c>
    </row>
    <row r="417" spans="1:47" ht="12.95" customHeight="1" x14ac:dyDescent="0.2">
      <c r="A417" s="4" t="s">
        <v>1015</v>
      </c>
      <c r="B417" s="4"/>
      <c r="C417" s="5">
        <v>44074.508000000002</v>
      </c>
      <c r="D417" s="5"/>
      <c r="E417" s="48">
        <f>+(C417-C$7)/C$8</f>
        <v>995.00429373948441</v>
      </c>
      <c r="F417" s="48">
        <f>ROUND(2*E417,0)/2</f>
        <v>995</v>
      </c>
      <c r="G417" s="48">
        <f>+C417-(C$7+F417*C$8)</f>
        <v>5.8690000078058802E-3</v>
      </c>
      <c r="I417" s="48">
        <f>G417</f>
        <v>5.8690000078058802E-3</v>
      </c>
      <c r="Q417" s="100">
        <f>+C417-15018.5</f>
        <v>29056.008000000002</v>
      </c>
      <c r="S417" s="53">
        <f>S$14</f>
        <v>0.1</v>
      </c>
      <c r="Z417" s="48">
        <f>F417</f>
        <v>995</v>
      </c>
      <c r="AA417" s="54">
        <f>AB$3+AB$4*Z417+AB$5*Z417^2+AH417</f>
        <v>2.2691972366538659E-3</v>
      </c>
      <c r="AB417" s="54">
        <f>IF(S417&lt;&gt;0,G417-AH417, -9999)</f>
        <v>5.8778957007318928E-3</v>
      </c>
      <c r="AC417" s="54">
        <f>+G417-P417</f>
        <v>5.8690000078058802E-3</v>
      </c>
      <c r="AD417" s="54">
        <f>IF(S417&lt;&gt;0,G417-AA417, -9999)</f>
        <v>3.5998027711520142E-3</v>
      </c>
      <c r="AE417" s="54">
        <f>+(G417-AA417)^2*S417</f>
        <v>1.2958579991193721E-6</v>
      </c>
      <c r="AF417" s="48">
        <f>IF(S417&lt;&gt;0,G417-P417, -9999)</f>
        <v>5.8690000078058802E-3</v>
      </c>
      <c r="AG417" s="3"/>
      <c r="AH417" s="48">
        <f>$AB$6*($AB$11/AI417*AJ417+$AB$12)</f>
        <v>-8.8956929260126201E-6</v>
      </c>
      <c r="AI417" s="48">
        <f>1+$AB$7*COS(AL417)</f>
        <v>1.2802430966545875</v>
      </c>
      <c r="AJ417" s="48">
        <f>SIN(AL417+RADIANS($AB$9))</f>
        <v>-0.18756253675504414</v>
      </c>
      <c r="AK417" s="48">
        <f>$AB$7*SIN(AL417)</f>
        <v>0.18482540881909731</v>
      </c>
      <c r="AL417" s="48">
        <f>2*ATAN(AM417)</f>
        <v>0.58303728940909327</v>
      </c>
      <c r="AM417" s="48">
        <f>SQRT((1+$AB$7)/(1-$AB$7))*TAN(AN417/2)</f>
        <v>0.30006741799811221</v>
      </c>
      <c r="AN417" s="54">
        <f>$AU417+$AB$7*SIN(AO417)</f>
        <v>12.983446169515405</v>
      </c>
      <c r="AO417" s="54">
        <f>$AU417+$AB$7*SIN(AP417)</f>
        <v>12.983364165313569</v>
      </c>
      <c r="AP417" s="54">
        <f>$AU417+$AB$7*SIN(AQ417)</f>
        <v>12.983097011642638</v>
      </c>
      <c r="AQ417" s="54">
        <f>$AU417+$AB$7*SIN(AR417)</f>
        <v>12.982226896096179</v>
      </c>
      <c r="AR417" s="54">
        <f>$AU417+$AB$7*SIN(AS417)</f>
        <v>12.979395254172475</v>
      </c>
      <c r="AS417" s="54">
        <f>$AU417+$AB$7*SIN(AT417)</f>
        <v>12.970204270825374</v>
      </c>
      <c r="AT417" s="54">
        <f>$AU417+$AB$7*SIN(AU417)</f>
        <v>12.940613797669295</v>
      </c>
      <c r="AU417" s="54">
        <f>RADIANS($AB$9)+$AB$18*(F417-AB$15)</f>
        <v>12.847481863442002</v>
      </c>
    </row>
    <row r="418" spans="1:47" ht="12.95" customHeight="1" x14ac:dyDescent="0.2">
      <c r="A418" s="4" t="s">
        <v>1015</v>
      </c>
      <c r="B418" s="4"/>
      <c r="C418" s="5">
        <v>44074.512000000002</v>
      </c>
      <c r="D418" s="5"/>
      <c r="E418" s="48">
        <f>+(C418-C$7)/C$8</f>
        <v>995.00722012522738</v>
      </c>
      <c r="F418" s="48">
        <f>ROUND(2*E418,0)/2</f>
        <v>995</v>
      </c>
      <c r="G418" s="48">
        <f>+C418-(C$7+F418*C$8)</f>
        <v>9.8690000086207874E-3</v>
      </c>
      <c r="I418" s="48">
        <f>G418</f>
        <v>9.8690000086207874E-3</v>
      </c>
      <c r="Q418" s="100">
        <f>+C418-15018.5</f>
        <v>29056.012000000002</v>
      </c>
      <c r="S418" s="53">
        <f>S$14</f>
        <v>0.1</v>
      </c>
      <c r="Z418" s="48">
        <f>F418</f>
        <v>995</v>
      </c>
      <c r="AA418" s="54">
        <f>AB$3+AB$4*Z418+AB$5*Z418^2+AH418</f>
        <v>2.2691972366538659E-3</v>
      </c>
      <c r="AB418" s="54">
        <f>IF(S418&lt;&gt;0,G418-AH418, -9999)</f>
        <v>9.8778957015467992E-3</v>
      </c>
      <c r="AC418" s="54">
        <f>+G418-P418</f>
        <v>9.8690000086207874E-3</v>
      </c>
      <c r="AD418" s="54">
        <f>IF(S418&lt;&gt;0,G418-AA418, -9999)</f>
        <v>7.5998027719669219E-3</v>
      </c>
      <c r="AE418" s="54">
        <f>+(G418-AA418)^2*S418</f>
        <v>5.7757002172796114E-6</v>
      </c>
      <c r="AF418" s="48">
        <f>IF(S418&lt;&gt;0,G418-P418, -9999)</f>
        <v>9.8690000086207874E-3</v>
      </c>
      <c r="AG418" s="3"/>
      <c r="AH418" s="48">
        <f>$AB$6*($AB$11/AI418*AJ418+$AB$12)</f>
        <v>-8.8956929260126201E-6</v>
      </c>
      <c r="AI418" s="48">
        <f>1+$AB$7*COS(AL418)</f>
        <v>1.2802430966545875</v>
      </c>
      <c r="AJ418" s="48">
        <f>SIN(AL418+RADIANS($AB$9))</f>
        <v>-0.18756253675504414</v>
      </c>
      <c r="AK418" s="48">
        <f>$AB$7*SIN(AL418)</f>
        <v>0.18482540881909731</v>
      </c>
      <c r="AL418" s="48">
        <f>2*ATAN(AM418)</f>
        <v>0.58303728940909327</v>
      </c>
      <c r="AM418" s="48">
        <f>SQRT((1+$AB$7)/(1-$AB$7))*TAN(AN418/2)</f>
        <v>0.30006741799811221</v>
      </c>
      <c r="AN418" s="54">
        <f>$AU418+$AB$7*SIN(AO418)</f>
        <v>12.983446169515405</v>
      </c>
      <c r="AO418" s="54">
        <f>$AU418+$AB$7*SIN(AP418)</f>
        <v>12.983364165313569</v>
      </c>
      <c r="AP418" s="54">
        <f>$AU418+$AB$7*SIN(AQ418)</f>
        <v>12.983097011642638</v>
      </c>
      <c r="AQ418" s="54">
        <f>$AU418+$AB$7*SIN(AR418)</f>
        <v>12.982226896096179</v>
      </c>
      <c r="AR418" s="54">
        <f>$AU418+$AB$7*SIN(AS418)</f>
        <v>12.979395254172475</v>
      </c>
      <c r="AS418" s="54">
        <f>$AU418+$AB$7*SIN(AT418)</f>
        <v>12.970204270825374</v>
      </c>
      <c r="AT418" s="54">
        <f>$AU418+$AB$7*SIN(AU418)</f>
        <v>12.940613797669295</v>
      </c>
      <c r="AU418" s="54">
        <f>RADIANS($AB$9)+$AB$18*(F418-AB$15)</f>
        <v>12.847481863442002</v>
      </c>
    </row>
    <row r="419" spans="1:47" ht="12.95" customHeight="1" x14ac:dyDescent="0.2">
      <c r="A419" s="4" t="s">
        <v>994</v>
      </c>
      <c r="B419" s="4"/>
      <c r="C419" s="5">
        <v>44134.648000000001</v>
      </c>
      <c r="D419" s="5"/>
      <c r="E419" s="48">
        <f>+(C419-C$7)/C$8</f>
        <v>1039.0025033766867</v>
      </c>
      <c r="F419" s="48">
        <f>ROUND(2*E419,0)/2</f>
        <v>1039</v>
      </c>
      <c r="G419" s="48">
        <f>+C419-(C$7+F419*C$8)</f>
        <v>3.4218000073451549E-3</v>
      </c>
      <c r="I419" s="48">
        <f>G419</f>
        <v>3.4218000073451549E-3</v>
      </c>
      <c r="Q419" s="100">
        <f>+C419-15018.5</f>
        <v>29116.148000000001</v>
      </c>
      <c r="S419" s="53">
        <f>S$14</f>
        <v>0.1</v>
      </c>
      <c r="Z419" s="48">
        <f>F419</f>
        <v>1039</v>
      </c>
      <c r="AA419" s="54">
        <f>AB$3+AB$4*Z419+AB$5*Z419^2+AH419</f>
        <v>2.2537200142862925E-3</v>
      </c>
      <c r="AB419" s="54">
        <f>IF(S419&lt;&gt;0,G419-AH419, -9999)</f>
        <v>3.740926365817937E-3</v>
      </c>
      <c r="AC419" s="54">
        <f>+G419-P419</f>
        <v>3.4218000073451549E-3</v>
      </c>
      <c r="AD419" s="54">
        <f>IF(S419&lt;&gt;0,G419-AA419, -9999)</f>
        <v>1.1680799930588624E-3</v>
      </c>
      <c r="AE419" s="54">
        <f>+(G419-AA419)^2*S419</f>
        <v>1.3644108701843919E-7</v>
      </c>
      <c r="AF419" s="48">
        <f>IF(S419&lt;&gt;0,G419-P419, -9999)</f>
        <v>3.4218000073451549E-3</v>
      </c>
      <c r="AG419" s="3"/>
      <c r="AH419" s="48">
        <f>$AB$6*($AB$11/AI419*AJ419+$AB$12)</f>
        <v>-3.1912635847278198E-4</v>
      </c>
      <c r="AI419" s="48">
        <f>1+$AB$7*COS(AL419)</f>
        <v>1.2705947523694232</v>
      </c>
      <c r="AJ419" s="48">
        <f>SIN(AL419+RADIANS($AB$9))</f>
        <v>-0.23671717119907304</v>
      </c>
      <c r="AK419" s="48">
        <f>$AB$7*SIN(AL419)</f>
        <v>0.19868342899655589</v>
      </c>
      <c r="AL419" s="48">
        <f>2*ATAN(AM419)</f>
        <v>0.63334282886548721</v>
      </c>
      <c r="AM419" s="48">
        <f>SQRT((1+$AB$7)/(1-$AB$7))*TAN(AN419/2)</f>
        <v>0.32769933465908213</v>
      </c>
      <c r="AN419" s="54">
        <f>$AU419+$AB$7*SIN(AO419)</f>
        <v>13.020598093522775</v>
      </c>
      <c r="AO419" s="54">
        <f>$AU419+$AB$7*SIN(AP419)</f>
        <v>13.020516819972755</v>
      </c>
      <c r="AP419" s="54">
        <f>$AU419+$AB$7*SIN(AQ419)</f>
        <v>13.020247429982669</v>
      </c>
      <c r="AQ419" s="54">
        <f>$AU419+$AB$7*SIN(AR419)</f>
        <v>13.019354760602059</v>
      </c>
      <c r="AR419" s="54">
        <f>$AU419+$AB$7*SIN(AS419)</f>
        <v>13.016399513533209</v>
      </c>
      <c r="AS419" s="54">
        <f>$AU419+$AB$7*SIN(AT419)</f>
        <v>13.006645775323435</v>
      </c>
      <c r="AT419" s="54">
        <f>$AU419+$AB$7*SIN(AU419)</f>
        <v>12.974762253510219</v>
      </c>
      <c r="AU419" s="54">
        <f>RADIANS($AB$9)+$AB$18*(F419-AB$15)</f>
        <v>12.873326712004921</v>
      </c>
    </row>
    <row r="420" spans="1:47" ht="12.95" customHeight="1" x14ac:dyDescent="0.2">
      <c r="A420" s="102" t="s">
        <v>1134</v>
      </c>
      <c r="B420" s="102" t="s">
        <v>1122</v>
      </c>
      <c r="C420" s="103">
        <v>44134.650849999998</v>
      </c>
      <c r="D420" s="104">
        <v>7.5000000000000002E-4</v>
      </c>
      <c r="E420" s="4">
        <f>+(C420-C$7)/C$8</f>
        <v>1039.0045884265262</v>
      </c>
      <c r="F420" s="48">
        <f>ROUND(2*E420,0)/2</f>
        <v>1039</v>
      </c>
      <c r="G420" s="48">
        <f>+C420-(C$7+F420*C$8)</f>
        <v>6.2718000044696964E-3</v>
      </c>
      <c r="K420" s="48">
        <f>G420</f>
        <v>6.2718000044696964E-3</v>
      </c>
      <c r="O420" s="48">
        <f ca="1">+C$11+C$12*F420</f>
        <v>-2.1457511417059608E-2</v>
      </c>
      <c r="Q420" s="100">
        <f>+C420-15018.5</f>
        <v>29116.150849999998</v>
      </c>
      <c r="S420" s="53">
        <f>S$16</f>
        <v>1</v>
      </c>
      <c r="Z420" s="48">
        <f>F420</f>
        <v>1039</v>
      </c>
      <c r="AA420" s="54">
        <f>AB$3+AB$4*Z420+AB$5*Z420^2+AH420</f>
        <v>2.2537200142862925E-3</v>
      </c>
      <c r="AB420" s="54">
        <f>IF(S420&lt;&gt;0,G420-AH420, -9999)</f>
        <v>6.5909263629424786E-3</v>
      </c>
      <c r="AC420" s="54">
        <f>+G420-P420</f>
        <v>6.2718000044696964E-3</v>
      </c>
      <c r="AD420" s="54">
        <f>IF(S420&lt;&gt;0,G420-AA420, -9999)</f>
        <v>4.0180799901834039E-3</v>
      </c>
      <c r="AE420" s="54">
        <f>+(G420-AA420)^2*S420</f>
        <v>1.6144966807512263E-5</v>
      </c>
      <c r="AF420" s="48">
        <f>IF(S420&lt;&gt;0,G420-P420, -9999)</f>
        <v>6.2718000044696964E-3</v>
      </c>
      <c r="AG420" s="3"/>
      <c r="AH420" s="48">
        <f>$AB$6*($AB$11/AI420*AJ420+$AB$12)</f>
        <v>-3.1912635847278198E-4</v>
      </c>
      <c r="AI420" s="48">
        <f>1+$AB$7*COS(AL420)</f>
        <v>1.2705947523694232</v>
      </c>
      <c r="AJ420" s="48">
        <f>SIN(AL420+RADIANS($AB$9))</f>
        <v>-0.23671717119907304</v>
      </c>
      <c r="AK420" s="48">
        <f>$AB$7*SIN(AL420)</f>
        <v>0.19868342899655589</v>
      </c>
      <c r="AL420" s="48">
        <f>2*ATAN(AM420)</f>
        <v>0.63334282886548721</v>
      </c>
      <c r="AM420" s="48">
        <f>SQRT((1+$AB$7)/(1-$AB$7))*TAN(AN420/2)</f>
        <v>0.32769933465908213</v>
      </c>
      <c r="AN420" s="54">
        <f>$AU420+$AB$7*SIN(AO420)</f>
        <v>13.020598093522775</v>
      </c>
      <c r="AO420" s="54">
        <f>$AU420+$AB$7*SIN(AP420)</f>
        <v>13.020516819972755</v>
      </c>
      <c r="AP420" s="54">
        <f>$AU420+$AB$7*SIN(AQ420)</f>
        <v>13.020247429982669</v>
      </c>
      <c r="AQ420" s="54">
        <f>$AU420+$AB$7*SIN(AR420)</f>
        <v>13.019354760602059</v>
      </c>
      <c r="AR420" s="54">
        <f>$AU420+$AB$7*SIN(AS420)</f>
        <v>13.016399513533209</v>
      </c>
      <c r="AS420" s="54">
        <f>$AU420+$AB$7*SIN(AT420)</f>
        <v>13.006645775323435</v>
      </c>
      <c r="AT420" s="54">
        <f>$AU420+$AB$7*SIN(AU420)</f>
        <v>12.974762253510219</v>
      </c>
      <c r="AU420" s="54">
        <f>RADIANS($AB$9)+$AB$18*(F420-AB$15)</f>
        <v>12.873326712004921</v>
      </c>
    </row>
    <row r="421" spans="1:47" ht="12.95" customHeight="1" x14ac:dyDescent="0.2">
      <c r="A421" s="4" t="s">
        <v>994</v>
      </c>
      <c r="B421" s="4"/>
      <c r="C421" s="5">
        <v>44160.616999999998</v>
      </c>
      <c r="D421" s="5"/>
      <c r="E421" s="48">
        <f>+(C421-C$7)/C$8</f>
        <v>1058.0013312128756</v>
      </c>
      <c r="F421" s="48">
        <f>ROUND(2*E421,0)/2</f>
        <v>1058</v>
      </c>
      <c r="G421" s="48">
        <f>+C421-(C$7+F421*C$8)</f>
        <v>1.8196000019088387E-3</v>
      </c>
      <c r="I421" s="48">
        <f>G421</f>
        <v>1.8196000019088387E-3</v>
      </c>
      <c r="Q421" s="100">
        <f>+C421-15018.5</f>
        <v>29142.116999999998</v>
      </c>
      <c r="S421" s="53">
        <f>S$14</f>
        <v>0.1</v>
      </c>
      <c r="Z421" s="48">
        <f>F421</f>
        <v>1058</v>
      </c>
      <c r="AA421" s="54">
        <f>AB$3+AB$4*Z421+AB$5*Z421^2+AH421</f>
        <v>2.2486180689028834E-3</v>
      </c>
      <c r="AB421" s="54">
        <f>IF(S421&lt;&gt;0,G421-AH421, -9999)</f>
        <v>2.2718428075714009E-3</v>
      </c>
      <c r="AC421" s="54">
        <f>+G421-P421</f>
        <v>1.8196000019088387E-3</v>
      </c>
      <c r="AD421" s="54">
        <f>IF(S421&lt;&gt;0,G421-AA421, -9999)</f>
        <v>-4.2901806699404462E-4</v>
      </c>
      <c r="AE421" s="54">
        <f>+(G421-AA421)^2*S421</f>
        <v>1.8405650180730656E-8</v>
      </c>
      <c r="AF421" s="48">
        <f>IF(S421&lt;&gt;0,G421-P421, -9999)</f>
        <v>1.8196000019088387E-3</v>
      </c>
      <c r="AG421" s="3"/>
      <c r="AH421" s="48">
        <f>$AB$6*($AB$11/AI421*AJ421+$AB$12)</f>
        <v>-4.5224280566256189E-4</v>
      </c>
      <c r="AI421" s="48">
        <f>1+$AB$7*COS(AL421)</f>
        <v>1.266264060489485</v>
      </c>
      <c r="AJ421" s="48">
        <f>SIN(AL421+RADIANS($AB$9))</f>
        <v>-0.25753461454418303</v>
      </c>
      <c r="AK421" s="48">
        <f>$AB$7*SIN(AL421)</f>
        <v>0.20445066656616895</v>
      </c>
      <c r="AL421" s="48">
        <f>2*ATAN(AM421)</f>
        <v>0.65482712080772643</v>
      </c>
      <c r="AM421" s="48">
        <f>SQRT((1+$AB$7)/(1-$AB$7))*TAN(AN421/2)</f>
        <v>0.3396375298557468</v>
      </c>
      <c r="AN421" s="54">
        <f>$AU421+$AB$7*SIN(AO421)</f>
        <v>13.036552758776269</v>
      </c>
      <c r="AO421" s="54">
        <f>$AU421+$AB$7*SIN(AP421)</f>
        <v>13.036472203697826</v>
      </c>
      <c r="AP421" s="54">
        <f>$AU421+$AB$7*SIN(AQ421)</f>
        <v>13.036203065349374</v>
      </c>
      <c r="AQ421" s="54">
        <f>$AU421+$AB$7*SIN(AR421)</f>
        <v>13.035304127812729</v>
      </c>
      <c r="AR421" s="54">
        <f>$AU421+$AB$7*SIN(AS421)</f>
        <v>13.032304583557627</v>
      </c>
      <c r="AS421" s="54">
        <f>$AU421+$AB$7*SIN(AT421)</f>
        <v>13.022328228119646</v>
      </c>
      <c r="AT421" s="54">
        <f>$AU421+$AB$7*SIN(AU421)</f>
        <v>12.989487556145175</v>
      </c>
      <c r="AU421" s="54">
        <f>RADIANS($AB$9)+$AB$18*(F421-AB$15)</f>
        <v>12.884486987520727</v>
      </c>
    </row>
    <row r="422" spans="1:47" ht="12.95" customHeight="1" x14ac:dyDescent="0.2">
      <c r="A422" s="102" t="s">
        <v>1134</v>
      </c>
      <c r="B422" s="102" t="s">
        <v>1122</v>
      </c>
      <c r="C422" s="103">
        <v>44160.620799999997</v>
      </c>
      <c r="D422" s="104">
        <v>1.2999999999999999E-3</v>
      </c>
      <c r="E422" s="105">
        <f>+(C422-C$7)/C$8</f>
        <v>1058.0041112793299</v>
      </c>
      <c r="F422" s="48">
        <f>ROUND(2*E422,0)/2</f>
        <v>1058</v>
      </c>
      <c r="G422" s="48">
        <f>+C422-(C$7+F422*C$8)</f>
        <v>5.6196000005002134E-3</v>
      </c>
      <c r="K422" s="48">
        <f>G422</f>
        <v>5.6196000005002134E-3</v>
      </c>
      <c r="O422" s="48">
        <f ca="1">+C$11+C$12*F422</f>
        <v>-2.117328668009107E-2</v>
      </c>
      <c r="Q422" s="100">
        <f>+C422-15018.5</f>
        <v>29142.120799999997</v>
      </c>
      <c r="S422" s="53">
        <f>S$16</f>
        <v>1</v>
      </c>
      <c r="Z422" s="48">
        <f>F422</f>
        <v>1058</v>
      </c>
      <c r="AA422" s="54">
        <f>AB$3+AB$4*Z422+AB$5*Z422^2+AH422</f>
        <v>2.2486180689028834E-3</v>
      </c>
      <c r="AB422" s="54">
        <f>IF(S422&lt;&gt;0,G422-AH422, -9999)</f>
        <v>6.0718428061627755E-3</v>
      </c>
      <c r="AC422" s="54">
        <f>+G422-P422</f>
        <v>5.6196000005002134E-3</v>
      </c>
      <c r="AD422" s="54">
        <f>IF(S422&lt;&gt;0,G422-AA422, -9999)</f>
        <v>3.37098193159733E-3</v>
      </c>
      <c r="AE422" s="54">
        <f>+(G422-AA422)^2*S422</f>
        <v>1.1363519183155666E-5</v>
      </c>
      <c r="AF422" s="48">
        <f>IF(S422&lt;&gt;0,G422-P422, -9999)</f>
        <v>5.6196000005002134E-3</v>
      </c>
      <c r="AG422" s="3"/>
      <c r="AH422" s="48">
        <f>$AB$6*($AB$11/AI422*AJ422+$AB$12)</f>
        <v>-4.5224280566256189E-4</v>
      </c>
      <c r="AI422" s="48">
        <f>1+$AB$7*COS(AL422)</f>
        <v>1.266264060489485</v>
      </c>
      <c r="AJ422" s="48">
        <f>SIN(AL422+RADIANS($AB$9))</f>
        <v>-0.25753461454418303</v>
      </c>
      <c r="AK422" s="48">
        <f>$AB$7*SIN(AL422)</f>
        <v>0.20445066656616895</v>
      </c>
      <c r="AL422" s="48">
        <f>2*ATAN(AM422)</f>
        <v>0.65482712080772643</v>
      </c>
      <c r="AM422" s="48">
        <f>SQRT((1+$AB$7)/(1-$AB$7))*TAN(AN422/2)</f>
        <v>0.3396375298557468</v>
      </c>
      <c r="AN422" s="54">
        <f>$AU422+$AB$7*SIN(AO422)</f>
        <v>13.036552758776269</v>
      </c>
      <c r="AO422" s="54">
        <f>$AU422+$AB$7*SIN(AP422)</f>
        <v>13.036472203697826</v>
      </c>
      <c r="AP422" s="54">
        <f>$AU422+$AB$7*SIN(AQ422)</f>
        <v>13.036203065349374</v>
      </c>
      <c r="AQ422" s="54">
        <f>$AU422+$AB$7*SIN(AR422)</f>
        <v>13.035304127812729</v>
      </c>
      <c r="AR422" s="54">
        <f>$AU422+$AB$7*SIN(AS422)</f>
        <v>13.032304583557627</v>
      </c>
      <c r="AS422" s="54">
        <f>$AU422+$AB$7*SIN(AT422)</f>
        <v>13.022328228119646</v>
      </c>
      <c r="AT422" s="54">
        <f>$AU422+$AB$7*SIN(AU422)</f>
        <v>12.989487556145175</v>
      </c>
      <c r="AU422" s="54">
        <f>RADIANS($AB$9)+$AB$18*(F422-AB$15)</f>
        <v>12.884486987520727</v>
      </c>
    </row>
    <row r="423" spans="1:47" ht="12.95" customHeight="1" x14ac:dyDescent="0.2">
      <c r="A423" s="4" t="s">
        <v>1015</v>
      </c>
      <c r="B423" s="4"/>
      <c r="C423" s="5">
        <v>44167.451000000001</v>
      </c>
      <c r="D423" s="5"/>
      <c r="E423" s="48">
        <f>+(C423-C$7)/C$8</f>
        <v>1063.0010612537928</v>
      </c>
      <c r="F423" s="48">
        <f>ROUND(2*E423,0)/2</f>
        <v>1063</v>
      </c>
      <c r="G423" s="48">
        <f>+C423-(C$7+F423*C$8)</f>
        <v>1.4506000079563819E-3</v>
      </c>
      <c r="I423" s="48">
        <f>G423</f>
        <v>1.4506000079563819E-3</v>
      </c>
      <c r="Q423" s="100">
        <f>+C423-15018.5</f>
        <v>29148.951000000001</v>
      </c>
      <c r="S423" s="53">
        <f>S$14</f>
        <v>0.1</v>
      </c>
      <c r="Z423" s="48">
        <f>F423</f>
        <v>1063</v>
      </c>
      <c r="AA423" s="54">
        <f>AB$3+AB$4*Z423+AB$5*Z423^2+AH423</f>
        <v>2.2474426142942493E-3</v>
      </c>
      <c r="AB423" s="54">
        <f>IF(S423&lt;&gt;0,G423-AH423, -9999)</f>
        <v>1.9377799397192871E-3</v>
      </c>
      <c r="AC423" s="54">
        <f>+G423-P423</f>
        <v>1.4506000079563819E-3</v>
      </c>
      <c r="AD423" s="54">
        <f>IF(S423&lt;&gt;0,G423-AA423, -9999)</f>
        <v>-7.9684260633786736E-4</v>
      </c>
      <c r="AE423" s="54">
        <f>+(G423-AA423)^2*S423</f>
        <v>6.3495813927532548E-8</v>
      </c>
      <c r="AF423" s="48">
        <f>IF(S423&lt;&gt;0,G423-P423, -9999)</f>
        <v>1.4506000079563819E-3</v>
      </c>
      <c r="AG423" s="3"/>
      <c r="AH423" s="48">
        <f>$AB$6*($AB$11/AI423*AJ423+$AB$12)</f>
        <v>-4.871799317629053E-4</v>
      </c>
      <c r="AI423" s="48">
        <f>1+$AB$7*COS(AL423)</f>
        <v>1.2651089361352728</v>
      </c>
      <c r="AJ423" s="48">
        <f>SIN(AL423+RADIANS($AB$9))</f>
        <v>-0.26296991202190784</v>
      </c>
      <c r="AK423" s="48">
        <f>$AB$7*SIN(AL423)</f>
        <v>0.20594629627386546</v>
      </c>
      <c r="AL423" s="48">
        <f>2*ATAN(AM423)</f>
        <v>0.66045640858721544</v>
      </c>
      <c r="AM423" s="48">
        <f>SQRT((1+$AB$7)/(1-$AB$7))*TAN(AN423/2)</f>
        <v>0.34277986543749817</v>
      </c>
      <c r="AN423" s="54">
        <f>$AU423+$AB$7*SIN(AO423)</f>
        <v>13.040742268087504</v>
      </c>
      <c r="AO423" s="54">
        <f>$AU423+$AB$7*SIN(AP423)</f>
        <v>13.040661940026697</v>
      </c>
      <c r="AP423" s="54">
        <f>$AU423+$AB$7*SIN(AQ423)</f>
        <v>13.040392985429349</v>
      </c>
      <c r="AQ423" s="54">
        <f>$AU423+$AB$7*SIN(AR423)</f>
        <v>13.03949274093997</v>
      </c>
      <c r="AR423" s="54">
        <f>$AU423+$AB$7*SIN(AS423)</f>
        <v>13.03648245326989</v>
      </c>
      <c r="AS423" s="54">
        <f>$AU423+$AB$7*SIN(AT423)</f>
        <v>13.026449603048537</v>
      </c>
      <c r="AT423" s="54">
        <f>$AU423+$AB$7*SIN(AU423)</f>
        <v>12.993360480267913</v>
      </c>
      <c r="AU423" s="54">
        <f>RADIANS($AB$9)+$AB$18*(F423-AB$15)</f>
        <v>12.887423902130148</v>
      </c>
    </row>
    <row r="424" spans="1:47" ht="12.95" customHeight="1" x14ac:dyDescent="0.2">
      <c r="A424" s="4" t="s">
        <v>1015</v>
      </c>
      <c r="B424" s="4"/>
      <c r="C424" s="5">
        <v>44167.453999999998</v>
      </c>
      <c r="D424" s="5"/>
      <c r="E424" s="48">
        <f>+(C424-C$7)/C$8</f>
        <v>1063.0032560430973</v>
      </c>
      <c r="F424" s="48">
        <f>ROUND(2*E424,0)/2</f>
        <v>1063</v>
      </c>
      <c r="G424" s="48">
        <f>+C424-(C$7+F424*C$8)</f>
        <v>4.4506000049295835E-3</v>
      </c>
      <c r="I424" s="48">
        <f>G424</f>
        <v>4.4506000049295835E-3</v>
      </c>
      <c r="Q424" s="100">
        <f>+C424-15018.5</f>
        <v>29148.953999999998</v>
      </c>
      <c r="S424" s="53">
        <f>S$14</f>
        <v>0.1</v>
      </c>
      <c r="Z424" s="48">
        <f>F424</f>
        <v>1063</v>
      </c>
      <c r="AA424" s="54">
        <f>AB$3+AB$4*Z424+AB$5*Z424^2+AH424</f>
        <v>2.2474426142942493E-3</v>
      </c>
      <c r="AB424" s="54">
        <f>IF(S424&lt;&gt;0,G424-AH424, -9999)</f>
        <v>4.937779936692489E-3</v>
      </c>
      <c r="AC424" s="54">
        <f>+G424-P424</f>
        <v>4.4506000049295835E-3</v>
      </c>
      <c r="AD424" s="54">
        <f>IF(S424&lt;&gt;0,G424-AA424, -9999)</f>
        <v>2.2031573906353343E-3</v>
      </c>
      <c r="AE424" s="54">
        <f>+(G424-AA424)^2*S424</f>
        <v>4.8539024879110943E-7</v>
      </c>
      <c r="AF424" s="48">
        <f>IF(S424&lt;&gt;0,G424-P424, -9999)</f>
        <v>4.4506000049295835E-3</v>
      </c>
      <c r="AG424" s="3"/>
      <c r="AH424" s="48">
        <f>$AB$6*($AB$11/AI424*AJ424+$AB$12)</f>
        <v>-4.871799317629053E-4</v>
      </c>
      <c r="AI424" s="48">
        <f>1+$AB$7*COS(AL424)</f>
        <v>1.2651089361352728</v>
      </c>
      <c r="AJ424" s="48">
        <f>SIN(AL424+RADIANS($AB$9))</f>
        <v>-0.26296991202190784</v>
      </c>
      <c r="AK424" s="48">
        <f>$AB$7*SIN(AL424)</f>
        <v>0.20594629627386546</v>
      </c>
      <c r="AL424" s="48">
        <f>2*ATAN(AM424)</f>
        <v>0.66045640858721544</v>
      </c>
      <c r="AM424" s="48">
        <f>SQRT((1+$AB$7)/(1-$AB$7))*TAN(AN424/2)</f>
        <v>0.34277986543749817</v>
      </c>
      <c r="AN424" s="54">
        <f>$AU424+$AB$7*SIN(AO424)</f>
        <v>13.040742268087504</v>
      </c>
      <c r="AO424" s="54">
        <f>$AU424+$AB$7*SIN(AP424)</f>
        <v>13.040661940026697</v>
      </c>
      <c r="AP424" s="54">
        <f>$AU424+$AB$7*SIN(AQ424)</f>
        <v>13.040392985429349</v>
      </c>
      <c r="AQ424" s="54">
        <f>$AU424+$AB$7*SIN(AR424)</f>
        <v>13.03949274093997</v>
      </c>
      <c r="AR424" s="54">
        <f>$AU424+$AB$7*SIN(AS424)</f>
        <v>13.03648245326989</v>
      </c>
      <c r="AS424" s="54">
        <f>$AU424+$AB$7*SIN(AT424)</f>
        <v>13.026449603048537</v>
      </c>
      <c r="AT424" s="54">
        <f>$AU424+$AB$7*SIN(AU424)</f>
        <v>12.993360480267913</v>
      </c>
      <c r="AU424" s="54">
        <f>RADIANS($AB$9)+$AB$18*(F424-AB$15)</f>
        <v>12.887423902130148</v>
      </c>
    </row>
    <row r="425" spans="1:47" ht="12.95" customHeight="1" x14ac:dyDescent="0.2">
      <c r="A425" s="4" t="s">
        <v>1015</v>
      </c>
      <c r="B425" s="4"/>
      <c r="C425" s="5">
        <v>44167.455999999998</v>
      </c>
      <c r="D425" s="5"/>
      <c r="E425" s="48">
        <f>+(C425-C$7)/C$8</f>
        <v>1063.0047192359689</v>
      </c>
      <c r="F425" s="48">
        <f>ROUND(2*E425,0)/2</f>
        <v>1063</v>
      </c>
      <c r="G425" s="48">
        <f>+C425-(C$7+F425*C$8)</f>
        <v>6.4506000053370371E-3</v>
      </c>
      <c r="I425" s="48">
        <f>G425</f>
        <v>6.4506000053370371E-3</v>
      </c>
      <c r="Q425" s="100">
        <f>+C425-15018.5</f>
        <v>29148.955999999998</v>
      </c>
      <c r="S425" s="53">
        <f>S$14</f>
        <v>0.1</v>
      </c>
      <c r="Z425" s="48">
        <f>F425</f>
        <v>1063</v>
      </c>
      <c r="AA425" s="54">
        <f>AB$3+AB$4*Z425+AB$5*Z425^2+AH425</f>
        <v>2.2474426142942493E-3</v>
      </c>
      <c r="AB425" s="54">
        <f>IF(S425&lt;&gt;0,G425-AH425, -9999)</f>
        <v>6.9377799370999426E-3</v>
      </c>
      <c r="AC425" s="54">
        <f>+G425-P425</f>
        <v>6.4506000053370371E-3</v>
      </c>
      <c r="AD425" s="54">
        <f>IF(S425&lt;&gt;0,G425-AA425, -9999)</f>
        <v>4.2031573910427875E-3</v>
      </c>
      <c r="AE425" s="54">
        <f>+(G425-AA425)^2*S425</f>
        <v>1.7666532053877615E-6</v>
      </c>
      <c r="AF425" s="48">
        <f>IF(S425&lt;&gt;0,G425-P425, -9999)</f>
        <v>6.4506000053370371E-3</v>
      </c>
      <c r="AG425" s="3"/>
      <c r="AH425" s="48">
        <f>$AB$6*($AB$11/AI425*AJ425+$AB$12)</f>
        <v>-4.871799317629053E-4</v>
      </c>
      <c r="AI425" s="48">
        <f>1+$AB$7*COS(AL425)</f>
        <v>1.2651089361352728</v>
      </c>
      <c r="AJ425" s="48">
        <f>SIN(AL425+RADIANS($AB$9))</f>
        <v>-0.26296991202190784</v>
      </c>
      <c r="AK425" s="48">
        <f>$AB$7*SIN(AL425)</f>
        <v>0.20594629627386546</v>
      </c>
      <c r="AL425" s="48">
        <f>2*ATAN(AM425)</f>
        <v>0.66045640858721544</v>
      </c>
      <c r="AM425" s="48">
        <f>SQRT((1+$AB$7)/(1-$AB$7))*TAN(AN425/2)</f>
        <v>0.34277986543749817</v>
      </c>
      <c r="AN425" s="54">
        <f>$AU425+$AB$7*SIN(AO425)</f>
        <v>13.040742268087504</v>
      </c>
      <c r="AO425" s="54">
        <f>$AU425+$AB$7*SIN(AP425)</f>
        <v>13.040661940026697</v>
      </c>
      <c r="AP425" s="54">
        <f>$AU425+$AB$7*SIN(AQ425)</f>
        <v>13.040392985429349</v>
      </c>
      <c r="AQ425" s="54">
        <f>$AU425+$AB$7*SIN(AR425)</f>
        <v>13.03949274093997</v>
      </c>
      <c r="AR425" s="54">
        <f>$AU425+$AB$7*SIN(AS425)</f>
        <v>13.03648245326989</v>
      </c>
      <c r="AS425" s="54">
        <f>$AU425+$AB$7*SIN(AT425)</f>
        <v>13.026449603048537</v>
      </c>
      <c r="AT425" s="54">
        <f>$AU425+$AB$7*SIN(AU425)</f>
        <v>12.993360480267913</v>
      </c>
      <c r="AU425" s="54">
        <f>RADIANS($AB$9)+$AB$18*(F425-AB$15)</f>
        <v>12.887423902130148</v>
      </c>
    </row>
    <row r="426" spans="1:47" ht="12.95" customHeight="1" x14ac:dyDescent="0.2">
      <c r="A426" s="4" t="s">
        <v>1015</v>
      </c>
      <c r="B426" s="4"/>
      <c r="C426" s="5">
        <v>44167.455999999998</v>
      </c>
      <c r="D426" s="5"/>
      <c r="E426" s="48">
        <f>+(C426-C$7)/C$8</f>
        <v>1063.0047192359689</v>
      </c>
      <c r="F426" s="48">
        <f>ROUND(2*E426,0)/2</f>
        <v>1063</v>
      </c>
      <c r="G426" s="48">
        <f>+C426-(C$7+F426*C$8)</f>
        <v>6.4506000053370371E-3</v>
      </c>
      <c r="I426" s="48">
        <f>G426</f>
        <v>6.4506000053370371E-3</v>
      </c>
      <c r="Q426" s="100">
        <f>+C426-15018.5</f>
        <v>29148.955999999998</v>
      </c>
      <c r="S426" s="53">
        <f>S$14</f>
        <v>0.1</v>
      </c>
      <c r="Z426" s="48">
        <f>F426</f>
        <v>1063</v>
      </c>
      <c r="AA426" s="54">
        <f>AB$3+AB$4*Z426+AB$5*Z426^2+AH426</f>
        <v>2.2474426142942493E-3</v>
      </c>
      <c r="AB426" s="54">
        <f>IF(S426&lt;&gt;0,G426-AH426, -9999)</f>
        <v>6.9377799370999426E-3</v>
      </c>
      <c r="AC426" s="54">
        <f>+G426-P426</f>
        <v>6.4506000053370371E-3</v>
      </c>
      <c r="AD426" s="54">
        <f>IF(S426&lt;&gt;0,G426-AA426, -9999)</f>
        <v>4.2031573910427875E-3</v>
      </c>
      <c r="AE426" s="54">
        <f>+(G426-AA426)^2*S426</f>
        <v>1.7666532053877615E-6</v>
      </c>
      <c r="AF426" s="48">
        <f>IF(S426&lt;&gt;0,G426-P426, -9999)</f>
        <v>6.4506000053370371E-3</v>
      </c>
      <c r="AG426" s="3"/>
      <c r="AH426" s="48">
        <f>$AB$6*($AB$11/AI426*AJ426+$AB$12)</f>
        <v>-4.871799317629053E-4</v>
      </c>
      <c r="AI426" s="48">
        <f>1+$AB$7*COS(AL426)</f>
        <v>1.2651089361352728</v>
      </c>
      <c r="AJ426" s="48">
        <f>SIN(AL426+RADIANS($AB$9))</f>
        <v>-0.26296991202190784</v>
      </c>
      <c r="AK426" s="48">
        <f>$AB$7*SIN(AL426)</f>
        <v>0.20594629627386546</v>
      </c>
      <c r="AL426" s="48">
        <f>2*ATAN(AM426)</f>
        <v>0.66045640858721544</v>
      </c>
      <c r="AM426" s="48">
        <f>SQRT((1+$AB$7)/(1-$AB$7))*TAN(AN426/2)</f>
        <v>0.34277986543749817</v>
      </c>
      <c r="AN426" s="54">
        <f>$AU426+$AB$7*SIN(AO426)</f>
        <v>13.040742268087504</v>
      </c>
      <c r="AO426" s="54">
        <f>$AU426+$AB$7*SIN(AP426)</f>
        <v>13.040661940026697</v>
      </c>
      <c r="AP426" s="54">
        <f>$AU426+$AB$7*SIN(AQ426)</f>
        <v>13.040392985429349</v>
      </c>
      <c r="AQ426" s="54">
        <f>$AU426+$AB$7*SIN(AR426)</f>
        <v>13.03949274093997</v>
      </c>
      <c r="AR426" s="54">
        <f>$AU426+$AB$7*SIN(AS426)</f>
        <v>13.03648245326989</v>
      </c>
      <c r="AS426" s="54">
        <f>$AU426+$AB$7*SIN(AT426)</f>
        <v>13.026449603048537</v>
      </c>
      <c r="AT426" s="54">
        <f>$AU426+$AB$7*SIN(AU426)</f>
        <v>12.993360480267913</v>
      </c>
      <c r="AU426" s="54">
        <f>RADIANS($AB$9)+$AB$18*(F426-AB$15)</f>
        <v>12.887423902130148</v>
      </c>
    </row>
    <row r="427" spans="1:47" ht="12.95" customHeight="1" x14ac:dyDescent="0.2">
      <c r="A427" s="4" t="s">
        <v>1015</v>
      </c>
      <c r="B427" s="4"/>
      <c r="C427" s="5">
        <v>44167.457999999999</v>
      </c>
      <c r="D427" s="5"/>
      <c r="E427" s="48">
        <f>+(C427-C$7)/C$8</f>
        <v>1063.0061824288405</v>
      </c>
      <c r="F427" s="48">
        <f>ROUND(2*E427,0)/2</f>
        <v>1063</v>
      </c>
      <c r="G427" s="48">
        <f>+C427-(C$7+F427*C$8)</f>
        <v>8.4506000057444908E-3</v>
      </c>
      <c r="I427" s="48">
        <f>G427</f>
        <v>8.4506000057444908E-3</v>
      </c>
      <c r="Q427" s="100">
        <f>+C427-15018.5</f>
        <v>29148.957999999999</v>
      </c>
      <c r="S427" s="53">
        <f>S$14</f>
        <v>0.1</v>
      </c>
      <c r="Z427" s="48">
        <f>F427</f>
        <v>1063</v>
      </c>
      <c r="AA427" s="54">
        <f>AB$3+AB$4*Z427+AB$5*Z427^2+AH427</f>
        <v>2.2474426142942493E-3</v>
      </c>
      <c r="AB427" s="54">
        <f>IF(S427&lt;&gt;0,G427-AH427, -9999)</f>
        <v>8.9377799375073962E-3</v>
      </c>
      <c r="AC427" s="54">
        <f>+G427-P427</f>
        <v>8.4506000057444908E-3</v>
      </c>
      <c r="AD427" s="54">
        <f>IF(S427&lt;&gt;0,G427-AA427, -9999)</f>
        <v>6.2031573914502411E-3</v>
      </c>
      <c r="AE427" s="54">
        <f>+(G427-AA427)^2*S427</f>
        <v>3.8479161623103758E-6</v>
      </c>
      <c r="AF427" s="48">
        <f>IF(S427&lt;&gt;0,G427-P427, -9999)</f>
        <v>8.4506000057444908E-3</v>
      </c>
      <c r="AG427" s="3"/>
      <c r="AH427" s="48">
        <f>$AB$6*($AB$11/AI427*AJ427+$AB$12)</f>
        <v>-4.871799317629053E-4</v>
      </c>
      <c r="AI427" s="48">
        <f>1+$AB$7*COS(AL427)</f>
        <v>1.2651089361352728</v>
      </c>
      <c r="AJ427" s="48">
        <f>SIN(AL427+RADIANS($AB$9))</f>
        <v>-0.26296991202190784</v>
      </c>
      <c r="AK427" s="48">
        <f>$AB$7*SIN(AL427)</f>
        <v>0.20594629627386546</v>
      </c>
      <c r="AL427" s="48">
        <f>2*ATAN(AM427)</f>
        <v>0.66045640858721544</v>
      </c>
      <c r="AM427" s="48">
        <f>SQRT((1+$AB$7)/(1-$AB$7))*TAN(AN427/2)</f>
        <v>0.34277986543749817</v>
      </c>
      <c r="AN427" s="54">
        <f>$AU427+$AB$7*SIN(AO427)</f>
        <v>13.040742268087504</v>
      </c>
      <c r="AO427" s="54">
        <f>$AU427+$AB$7*SIN(AP427)</f>
        <v>13.040661940026697</v>
      </c>
      <c r="AP427" s="54">
        <f>$AU427+$AB$7*SIN(AQ427)</f>
        <v>13.040392985429349</v>
      </c>
      <c r="AQ427" s="54">
        <f>$AU427+$AB$7*SIN(AR427)</f>
        <v>13.03949274093997</v>
      </c>
      <c r="AR427" s="54">
        <f>$AU427+$AB$7*SIN(AS427)</f>
        <v>13.03648245326989</v>
      </c>
      <c r="AS427" s="54">
        <f>$AU427+$AB$7*SIN(AT427)</f>
        <v>13.026449603048537</v>
      </c>
      <c r="AT427" s="54">
        <f>$AU427+$AB$7*SIN(AU427)</f>
        <v>12.993360480267913</v>
      </c>
      <c r="AU427" s="54">
        <f>RADIANS($AB$9)+$AB$18*(F427-AB$15)</f>
        <v>12.887423902130148</v>
      </c>
    </row>
    <row r="428" spans="1:47" ht="12.95" customHeight="1" x14ac:dyDescent="0.2">
      <c r="A428" s="4" t="s">
        <v>1015</v>
      </c>
      <c r="B428" s="4"/>
      <c r="C428" s="5">
        <v>44167.457999999999</v>
      </c>
      <c r="D428" s="5"/>
      <c r="E428" s="48">
        <f>+(C428-C$7)/C$8</f>
        <v>1063.0061824288405</v>
      </c>
      <c r="F428" s="48">
        <f>ROUND(2*E428,0)/2</f>
        <v>1063</v>
      </c>
      <c r="G428" s="48">
        <f>+C428-(C$7+F428*C$8)</f>
        <v>8.4506000057444908E-3</v>
      </c>
      <c r="I428" s="48">
        <f>G428</f>
        <v>8.4506000057444908E-3</v>
      </c>
      <c r="Q428" s="100">
        <f>+C428-15018.5</f>
        <v>29148.957999999999</v>
      </c>
      <c r="S428" s="53">
        <f>S$14</f>
        <v>0.1</v>
      </c>
      <c r="Z428" s="48">
        <f>F428</f>
        <v>1063</v>
      </c>
      <c r="AA428" s="54">
        <f>AB$3+AB$4*Z428+AB$5*Z428^2+AH428</f>
        <v>2.2474426142942493E-3</v>
      </c>
      <c r="AB428" s="54">
        <f>IF(S428&lt;&gt;0,G428-AH428, -9999)</f>
        <v>8.9377799375073962E-3</v>
      </c>
      <c r="AC428" s="54">
        <f>+G428-P428</f>
        <v>8.4506000057444908E-3</v>
      </c>
      <c r="AD428" s="54">
        <f>IF(S428&lt;&gt;0,G428-AA428, -9999)</f>
        <v>6.2031573914502411E-3</v>
      </c>
      <c r="AE428" s="54">
        <f>+(G428-AA428)^2*S428</f>
        <v>3.8479161623103758E-6</v>
      </c>
      <c r="AF428" s="48">
        <f>IF(S428&lt;&gt;0,G428-P428, -9999)</f>
        <v>8.4506000057444908E-3</v>
      </c>
      <c r="AG428" s="3"/>
      <c r="AH428" s="48">
        <f>$AB$6*($AB$11/AI428*AJ428+$AB$12)</f>
        <v>-4.871799317629053E-4</v>
      </c>
      <c r="AI428" s="48">
        <f>1+$AB$7*COS(AL428)</f>
        <v>1.2651089361352728</v>
      </c>
      <c r="AJ428" s="48">
        <f>SIN(AL428+RADIANS($AB$9))</f>
        <v>-0.26296991202190784</v>
      </c>
      <c r="AK428" s="48">
        <f>$AB$7*SIN(AL428)</f>
        <v>0.20594629627386546</v>
      </c>
      <c r="AL428" s="48">
        <f>2*ATAN(AM428)</f>
        <v>0.66045640858721544</v>
      </c>
      <c r="AM428" s="48">
        <f>SQRT((1+$AB$7)/(1-$AB$7))*TAN(AN428/2)</f>
        <v>0.34277986543749817</v>
      </c>
      <c r="AN428" s="54">
        <f>$AU428+$AB$7*SIN(AO428)</f>
        <v>13.040742268087504</v>
      </c>
      <c r="AO428" s="54">
        <f>$AU428+$AB$7*SIN(AP428)</f>
        <v>13.040661940026697</v>
      </c>
      <c r="AP428" s="54">
        <f>$AU428+$AB$7*SIN(AQ428)</f>
        <v>13.040392985429349</v>
      </c>
      <c r="AQ428" s="54">
        <f>$AU428+$AB$7*SIN(AR428)</f>
        <v>13.03949274093997</v>
      </c>
      <c r="AR428" s="54">
        <f>$AU428+$AB$7*SIN(AS428)</f>
        <v>13.03648245326989</v>
      </c>
      <c r="AS428" s="54">
        <f>$AU428+$AB$7*SIN(AT428)</f>
        <v>13.026449603048537</v>
      </c>
      <c r="AT428" s="54">
        <f>$AU428+$AB$7*SIN(AU428)</f>
        <v>12.993360480267913</v>
      </c>
      <c r="AU428" s="54">
        <f>RADIANS($AB$9)+$AB$18*(F428-AB$15)</f>
        <v>12.887423902130148</v>
      </c>
    </row>
    <row r="429" spans="1:47" ht="12.95" customHeight="1" x14ac:dyDescent="0.2">
      <c r="A429" s="4" t="s">
        <v>1015</v>
      </c>
      <c r="B429" s="4"/>
      <c r="C429" s="5">
        <v>44167.459000000003</v>
      </c>
      <c r="D429" s="5"/>
      <c r="E429" s="48">
        <f>+(C429-C$7)/C$8</f>
        <v>1063.0069140252788</v>
      </c>
      <c r="F429" s="48">
        <f>ROUND(2*E429,0)/2</f>
        <v>1063</v>
      </c>
      <c r="G429" s="48">
        <f>+C429-(C$7+F429*C$8)</f>
        <v>9.4506000095861964E-3</v>
      </c>
      <c r="I429" s="48">
        <f>G429</f>
        <v>9.4506000095861964E-3</v>
      </c>
      <c r="Q429" s="100">
        <f>+C429-15018.5</f>
        <v>29148.959000000003</v>
      </c>
      <c r="S429" s="53">
        <f>S$14</f>
        <v>0.1</v>
      </c>
      <c r="Z429" s="48">
        <f>F429</f>
        <v>1063</v>
      </c>
      <c r="AA429" s="54">
        <f>AB$3+AB$4*Z429+AB$5*Z429^2+AH429</f>
        <v>2.2474426142942493E-3</v>
      </c>
      <c r="AB429" s="54">
        <f>IF(S429&lt;&gt;0,G429-AH429, -9999)</f>
        <v>9.9377799413491019E-3</v>
      </c>
      <c r="AC429" s="54">
        <f>+G429-P429</f>
        <v>9.4506000095861964E-3</v>
      </c>
      <c r="AD429" s="54">
        <f>IF(S429&lt;&gt;0,G429-AA429, -9999)</f>
        <v>7.2031573952919467E-3</v>
      </c>
      <c r="AE429" s="54">
        <f>+(G429-AA429)^2*S429</f>
        <v>5.1885476461349067E-6</v>
      </c>
      <c r="AF429" s="48">
        <f>IF(S429&lt;&gt;0,G429-P429, -9999)</f>
        <v>9.4506000095861964E-3</v>
      </c>
      <c r="AG429" s="3"/>
      <c r="AH429" s="48">
        <f>$AB$6*($AB$11/AI429*AJ429+$AB$12)</f>
        <v>-4.871799317629053E-4</v>
      </c>
      <c r="AI429" s="48">
        <f>1+$AB$7*COS(AL429)</f>
        <v>1.2651089361352728</v>
      </c>
      <c r="AJ429" s="48">
        <f>SIN(AL429+RADIANS($AB$9))</f>
        <v>-0.26296991202190784</v>
      </c>
      <c r="AK429" s="48">
        <f>$AB$7*SIN(AL429)</f>
        <v>0.20594629627386546</v>
      </c>
      <c r="AL429" s="48">
        <f>2*ATAN(AM429)</f>
        <v>0.66045640858721544</v>
      </c>
      <c r="AM429" s="48">
        <f>SQRT((1+$AB$7)/(1-$AB$7))*TAN(AN429/2)</f>
        <v>0.34277986543749817</v>
      </c>
      <c r="AN429" s="54">
        <f>$AU429+$AB$7*SIN(AO429)</f>
        <v>13.040742268087504</v>
      </c>
      <c r="AO429" s="54">
        <f>$AU429+$AB$7*SIN(AP429)</f>
        <v>13.040661940026697</v>
      </c>
      <c r="AP429" s="54">
        <f>$AU429+$AB$7*SIN(AQ429)</f>
        <v>13.040392985429349</v>
      </c>
      <c r="AQ429" s="54">
        <f>$AU429+$AB$7*SIN(AR429)</f>
        <v>13.03949274093997</v>
      </c>
      <c r="AR429" s="54">
        <f>$AU429+$AB$7*SIN(AS429)</f>
        <v>13.03648245326989</v>
      </c>
      <c r="AS429" s="54">
        <f>$AU429+$AB$7*SIN(AT429)</f>
        <v>13.026449603048537</v>
      </c>
      <c r="AT429" s="54">
        <f>$AU429+$AB$7*SIN(AU429)</f>
        <v>12.993360480267913</v>
      </c>
      <c r="AU429" s="54">
        <f>RADIANS($AB$9)+$AB$18*(F429-AB$15)</f>
        <v>12.887423902130148</v>
      </c>
    </row>
    <row r="430" spans="1:47" ht="12.95" customHeight="1" x14ac:dyDescent="0.2">
      <c r="A430" s="4" t="s">
        <v>1015</v>
      </c>
      <c r="B430" s="4"/>
      <c r="C430" s="5">
        <v>44167.463000000003</v>
      </c>
      <c r="D430" s="5"/>
      <c r="E430" s="48">
        <f>+(C430-C$7)/C$8</f>
        <v>1063.0098404110217</v>
      </c>
      <c r="F430" s="48">
        <f>ROUND(2*E430,0)/2</f>
        <v>1063</v>
      </c>
      <c r="G430" s="48">
        <f>+C430-(C$7+F430*C$8)</f>
        <v>1.3450600010401104E-2</v>
      </c>
      <c r="I430" s="48">
        <f>G430</f>
        <v>1.3450600010401104E-2</v>
      </c>
      <c r="Q430" s="100">
        <f>+C430-15018.5</f>
        <v>29148.963000000003</v>
      </c>
      <c r="S430" s="53">
        <f>S$14</f>
        <v>0.1</v>
      </c>
      <c r="Z430" s="48">
        <f>F430</f>
        <v>1063</v>
      </c>
      <c r="AA430" s="54">
        <f>AB$3+AB$4*Z430+AB$5*Z430^2+AH430</f>
        <v>2.2474426142942493E-3</v>
      </c>
      <c r="AB430" s="54">
        <f>IF(S430&lt;&gt;0,G430-AH430, -9999)</f>
        <v>1.3937779942164009E-2</v>
      </c>
      <c r="AC430" s="54">
        <f>+G430-P430</f>
        <v>1.3450600010401104E-2</v>
      </c>
      <c r="AD430" s="54">
        <f>IF(S430&lt;&gt;0,G430-AA430, -9999)</f>
        <v>1.1203157396106854E-2</v>
      </c>
      <c r="AE430" s="54">
        <f>+(G430-AA430)^2*S430</f>
        <v>1.2551073564194371E-5</v>
      </c>
      <c r="AF430" s="48">
        <f>IF(S430&lt;&gt;0,G430-P430, -9999)</f>
        <v>1.3450600010401104E-2</v>
      </c>
      <c r="AG430" s="3"/>
      <c r="AH430" s="48">
        <f>$AB$6*($AB$11/AI430*AJ430+$AB$12)</f>
        <v>-4.871799317629053E-4</v>
      </c>
      <c r="AI430" s="48">
        <f>1+$AB$7*COS(AL430)</f>
        <v>1.2651089361352728</v>
      </c>
      <c r="AJ430" s="48">
        <f>SIN(AL430+RADIANS($AB$9))</f>
        <v>-0.26296991202190784</v>
      </c>
      <c r="AK430" s="48">
        <f>$AB$7*SIN(AL430)</f>
        <v>0.20594629627386546</v>
      </c>
      <c r="AL430" s="48">
        <f>2*ATAN(AM430)</f>
        <v>0.66045640858721544</v>
      </c>
      <c r="AM430" s="48">
        <f>SQRT((1+$AB$7)/(1-$AB$7))*TAN(AN430/2)</f>
        <v>0.34277986543749817</v>
      </c>
      <c r="AN430" s="54">
        <f>$AU430+$AB$7*SIN(AO430)</f>
        <v>13.040742268087504</v>
      </c>
      <c r="AO430" s="54">
        <f>$AU430+$AB$7*SIN(AP430)</f>
        <v>13.040661940026697</v>
      </c>
      <c r="AP430" s="54">
        <f>$AU430+$AB$7*SIN(AQ430)</f>
        <v>13.040392985429349</v>
      </c>
      <c r="AQ430" s="54">
        <f>$AU430+$AB$7*SIN(AR430)</f>
        <v>13.03949274093997</v>
      </c>
      <c r="AR430" s="54">
        <f>$AU430+$AB$7*SIN(AS430)</f>
        <v>13.03648245326989</v>
      </c>
      <c r="AS430" s="54">
        <f>$AU430+$AB$7*SIN(AT430)</f>
        <v>13.026449603048537</v>
      </c>
      <c r="AT430" s="54">
        <f>$AU430+$AB$7*SIN(AU430)</f>
        <v>12.993360480267913</v>
      </c>
      <c r="AU430" s="54">
        <f>RADIANS($AB$9)+$AB$18*(F430-AB$15)</f>
        <v>12.887423902130148</v>
      </c>
    </row>
    <row r="431" spans="1:47" ht="12.95" customHeight="1" x14ac:dyDescent="0.2">
      <c r="A431" s="4" t="s">
        <v>1015</v>
      </c>
      <c r="B431" s="4"/>
      <c r="C431" s="5">
        <v>44171.552000000003</v>
      </c>
      <c r="D431" s="5"/>
      <c r="E431" s="48">
        <f>+(C431-C$7)/C$8</f>
        <v>1066.0013382362051</v>
      </c>
      <c r="F431" s="48">
        <f>ROUND(2*E431,0)/2</f>
        <v>1066</v>
      </c>
      <c r="G431" s="48">
        <f>+C431-(C$7+F431*C$8)</f>
        <v>1.8292000095243566E-3</v>
      </c>
      <c r="I431" s="48">
        <f>G431</f>
        <v>1.8292000095243566E-3</v>
      </c>
      <c r="Q431" s="100">
        <f>+C431-15018.5</f>
        <v>29153.052000000003</v>
      </c>
      <c r="S431" s="53">
        <f>S$14</f>
        <v>0.1</v>
      </c>
      <c r="Z431" s="48">
        <f>F431</f>
        <v>1066</v>
      </c>
      <c r="AA431" s="54">
        <f>AB$3+AB$4*Z431+AB$5*Z431^2+AH431</f>
        <v>2.2467714404090498E-3</v>
      </c>
      <c r="AB431" s="54">
        <f>IF(S431&lt;&gt;0,G431-AH431, -9999)</f>
        <v>2.3373228470075992E-3</v>
      </c>
      <c r="AC431" s="54">
        <f>+G431-P431</f>
        <v>1.8292000095243566E-3</v>
      </c>
      <c r="AD431" s="54">
        <f>IF(S431&lt;&gt;0,G431-AA431, -9999)</f>
        <v>-4.175714308846932E-4</v>
      </c>
      <c r="AE431" s="54">
        <f>+(G431-AA431)^2*S431</f>
        <v>1.7436589989109013E-8</v>
      </c>
      <c r="AF431" s="48">
        <f>IF(S431&lt;&gt;0,G431-P431, -9999)</f>
        <v>1.8292000095243566E-3</v>
      </c>
      <c r="AG431" s="3"/>
      <c r="AH431" s="48">
        <f>$AB$6*($AB$11/AI431*AJ431+$AB$12)</f>
        <v>-5.0812283748324276E-4</v>
      </c>
      <c r="AI431" s="48">
        <f>1+$AB$7*COS(AL431)</f>
        <v>1.2644128476480869</v>
      </c>
      <c r="AJ431" s="48">
        <f>SIN(AL431+RADIANS($AB$9))</f>
        <v>-0.26622234376948167</v>
      </c>
      <c r="AK431" s="48">
        <f>$AB$7*SIN(AL431)</f>
        <v>0.20683923942600546</v>
      </c>
      <c r="AL431" s="48">
        <f>2*ATAN(AM431)</f>
        <v>0.66382904530613618</v>
      </c>
      <c r="AM431" s="48">
        <f>SQRT((1+$AB$7)/(1-$AB$7))*TAN(AN431/2)</f>
        <v>0.34466541459506683</v>
      </c>
      <c r="AN431" s="54">
        <f>$AU431+$AB$7*SIN(AO431)</f>
        <v>13.043254137904118</v>
      </c>
      <c r="AO431" s="54">
        <f>$AU431+$AB$7*SIN(AP431)</f>
        <v>13.04317395343468</v>
      </c>
      <c r="AP431" s="54">
        <f>$AU431+$AB$7*SIN(AQ431)</f>
        <v>13.042905132193894</v>
      </c>
      <c r="AQ431" s="54">
        <f>$AU431+$AB$7*SIN(AR431)</f>
        <v>13.042004171507514</v>
      </c>
      <c r="AR431" s="54">
        <f>$AU431+$AB$7*SIN(AS431)</f>
        <v>13.038987620604576</v>
      </c>
      <c r="AS431" s="54">
        <f>$AU431+$AB$7*SIN(AT431)</f>
        <v>13.028921294468088</v>
      </c>
      <c r="AT431" s="54">
        <f>$AU431+$AB$7*SIN(AU431)</f>
        <v>12.995683796657048</v>
      </c>
      <c r="AU431" s="54">
        <f>RADIANS($AB$9)+$AB$18*(F431-AB$15)</f>
        <v>12.889186050895802</v>
      </c>
    </row>
    <row r="432" spans="1:47" ht="12.95" customHeight="1" x14ac:dyDescent="0.2">
      <c r="A432" s="4" t="s">
        <v>1015</v>
      </c>
      <c r="B432" s="4"/>
      <c r="C432" s="5">
        <v>44174.29</v>
      </c>
      <c r="D432" s="5"/>
      <c r="E432" s="48">
        <f>+(C432-C$7)/C$8</f>
        <v>1068.0044492768859</v>
      </c>
      <c r="F432" s="48">
        <f>ROUND(2*E432,0)/2</f>
        <v>1068</v>
      </c>
      <c r="G432" s="48">
        <f>+C432-(C$7+F432*C$8)</f>
        <v>6.0816000041086227E-3</v>
      </c>
      <c r="I432" s="48">
        <f>G432</f>
        <v>6.0816000041086227E-3</v>
      </c>
      <c r="Q432" s="100">
        <f>+C432-15018.5</f>
        <v>29155.79</v>
      </c>
      <c r="S432" s="53">
        <f>S$14</f>
        <v>0.1</v>
      </c>
      <c r="Z432" s="48">
        <f>F432</f>
        <v>1068</v>
      </c>
      <c r="AA432" s="54">
        <f>AB$3+AB$4*Z432+AB$5*Z432^2+AH432</f>
        <v>2.2463383006591005E-3</v>
      </c>
      <c r="AB432" s="54">
        <f>IF(S432&lt;&gt;0,G432-AH432, -9999)</f>
        <v>6.6036766062902872E-3</v>
      </c>
      <c r="AC432" s="54">
        <f>+G432-P432</f>
        <v>6.0816000041086227E-3</v>
      </c>
      <c r="AD432" s="54">
        <f>IF(S432&lt;&gt;0,G432-AA432, -9999)</f>
        <v>3.8352617034495221E-3</v>
      </c>
      <c r="AE432" s="54">
        <f>+(G432-AA432)^2*S432</f>
        <v>1.4709232333946531E-6</v>
      </c>
      <c r="AF432" s="48">
        <f>IF(S432&lt;&gt;0,G432-P432, -9999)</f>
        <v>6.0816000041086227E-3</v>
      </c>
      <c r="AG432" s="3"/>
      <c r="AH432" s="48">
        <f>$AB$6*($AB$11/AI432*AJ432+$AB$12)</f>
        <v>-5.2207660218166435E-4</v>
      </c>
      <c r="AI432" s="48">
        <f>1+$AB$7*COS(AL432)</f>
        <v>1.2639475451718818</v>
      </c>
      <c r="AJ432" s="48">
        <f>SIN(AL432+RADIANS($AB$9))</f>
        <v>-0.26838696440879867</v>
      </c>
      <c r="AK432" s="48">
        <f>$AB$7*SIN(AL432)</f>
        <v>0.20743268393731104</v>
      </c>
      <c r="AL432" s="48">
        <f>2*ATAN(AM432)</f>
        <v>0.66607540695556966</v>
      </c>
      <c r="AM432" s="48">
        <f>SQRT((1+$AB$7)/(1-$AB$7))*TAN(AN432/2)</f>
        <v>0.34592251001863977</v>
      </c>
      <c r="AN432" s="54">
        <f>$AU432+$AB$7*SIN(AO432)</f>
        <v>13.044927950095712</v>
      </c>
      <c r="AO432" s="54">
        <f>$AU432+$AB$7*SIN(AP432)</f>
        <v>13.044847864396239</v>
      </c>
      <c r="AP432" s="54">
        <f>$AU432+$AB$7*SIN(AQ432)</f>
        <v>13.044579141623071</v>
      </c>
      <c r="AQ432" s="54">
        <f>$AU432+$AB$7*SIN(AR432)</f>
        <v>13.043677731705197</v>
      </c>
      <c r="AR432" s="54">
        <f>$AU432+$AB$7*SIN(AS432)</f>
        <v>13.040657081483577</v>
      </c>
      <c r="AS432" s="54">
        <f>$AU432+$AB$7*SIN(AT432)</f>
        <v>13.030568613943975</v>
      </c>
      <c r="AT432" s="54">
        <f>$AU432+$AB$7*SIN(AU432)</f>
        <v>12.997232490638806</v>
      </c>
      <c r="AU432" s="54">
        <f>RADIANS($AB$9)+$AB$18*(F432-AB$15)</f>
        <v>12.890360816739571</v>
      </c>
    </row>
    <row r="433" spans="1:64" ht="12.95" customHeight="1" x14ac:dyDescent="0.2">
      <c r="A433" s="4" t="s">
        <v>1017</v>
      </c>
      <c r="B433" s="4"/>
      <c r="C433" s="5">
        <v>44189.326000000001</v>
      </c>
      <c r="D433" s="5"/>
      <c r="E433" s="48">
        <f>+(C433-C$7)/C$8</f>
        <v>1079.0047332826223</v>
      </c>
      <c r="F433" s="48">
        <f>ROUND(2*E433,0)/2</f>
        <v>1079</v>
      </c>
      <c r="G433" s="48">
        <f>+C433-(C$7+F433*C$8)</f>
        <v>6.4698000060161576E-3</v>
      </c>
      <c r="I433" s="48">
        <f>G433</f>
        <v>6.4698000060161576E-3</v>
      </c>
      <c r="Q433" s="100">
        <f>+C433-15018.5</f>
        <v>29170.826000000001</v>
      </c>
      <c r="S433" s="53">
        <f>S$14</f>
        <v>0.1</v>
      </c>
      <c r="Z433" s="48">
        <f>F433</f>
        <v>1079</v>
      </c>
      <c r="AA433" s="54">
        <f>AB$3+AB$4*Z433+AB$5*Z433^2+AH433</f>
        <v>2.2441629636075688E-3</v>
      </c>
      <c r="AB433" s="54">
        <f>IF(S433&lt;&gt;0,G433-AH433, -9999)</f>
        <v>7.0685031424007807E-3</v>
      </c>
      <c r="AC433" s="54">
        <f>+G433-P433</f>
        <v>6.4698000060161576E-3</v>
      </c>
      <c r="AD433" s="54">
        <f>IF(S433&lt;&gt;0,G433-AA433, -9999)</f>
        <v>4.2256370424085888E-3</v>
      </c>
      <c r="AE433" s="54">
        <f>+(G433-AA433)^2*S433</f>
        <v>1.7856008414175606E-6</v>
      </c>
      <c r="AF433" s="48">
        <f>IF(S433&lt;&gt;0,G433-P433, -9999)</f>
        <v>6.4698000060161576E-3</v>
      </c>
      <c r="AG433" s="3"/>
      <c r="AH433" s="48">
        <f>$AB$6*($AB$11/AI433*AJ433+$AB$12)</f>
        <v>-5.9870313638462312E-4</v>
      </c>
      <c r="AI433" s="48">
        <f>1+$AB$7*COS(AL433)</f>
        <v>1.2613708805644324</v>
      </c>
      <c r="AJ433" s="48">
        <f>SIN(AL433+RADIANS($AB$9))</f>
        <v>-0.28023942777326544</v>
      </c>
      <c r="AK433" s="48">
        <f>$AB$7*SIN(AL433)</f>
        <v>0.21067009223112826</v>
      </c>
      <c r="AL433" s="48">
        <f>2*ATAN(AM433)</f>
        <v>0.67840075916503251</v>
      </c>
      <c r="AM433" s="48">
        <f>SQRT((1+$AB$7)/(1-$AB$7))*TAN(AN433/2)</f>
        <v>0.35283745551027884</v>
      </c>
      <c r="AN433" s="54">
        <f>$AU433+$AB$7*SIN(AO433)</f>
        <v>13.054122876560911</v>
      </c>
      <c r="AO433" s="54">
        <f>$AU433+$AB$7*SIN(AP433)</f>
        <v>13.054043376836667</v>
      </c>
      <c r="AP433" s="54">
        <f>$AU433+$AB$7*SIN(AQ433)</f>
        <v>13.053775330880978</v>
      </c>
      <c r="AQ433" s="54">
        <f>$AU433+$AB$7*SIN(AR433)</f>
        <v>13.052871851767049</v>
      </c>
      <c r="AR433" s="54">
        <f>$AU433+$AB$7*SIN(AS433)</f>
        <v>13.049829744211079</v>
      </c>
      <c r="AS433" s="54">
        <f>$AU433+$AB$7*SIN(AT433)</f>
        <v>13.039622024493216</v>
      </c>
      <c r="AT433" s="54">
        <f>$AU433+$AB$7*SIN(AU433)</f>
        <v>13.005747657312595</v>
      </c>
      <c r="AU433" s="54">
        <f>RADIANS($AB$9)+$AB$18*(F433-AB$15)</f>
        <v>12.896822028880301</v>
      </c>
    </row>
    <row r="434" spans="1:64" ht="12.95" customHeight="1" x14ac:dyDescent="0.2">
      <c r="A434" s="102" t="s">
        <v>1134</v>
      </c>
      <c r="B434" s="102" t="s">
        <v>1122</v>
      </c>
      <c r="C434" s="103">
        <v>44190.686999999998</v>
      </c>
      <c r="D434" s="104">
        <v>1.6999999999999999E-3</v>
      </c>
      <c r="E434" s="105">
        <f>+(C434-C$7)/C$8</f>
        <v>1080.0004360314767</v>
      </c>
      <c r="F434" s="48">
        <f>ROUND(2*E434,0)/2</f>
        <v>1080</v>
      </c>
      <c r="G434" s="48">
        <f>+C434-(C$7+F434*C$8)</f>
        <v>5.9600000531645492E-4</v>
      </c>
      <c r="K434" s="48">
        <f>G434</f>
        <v>5.9600000531645492E-4</v>
      </c>
      <c r="O434" s="48">
        <f ca="1">+C$11+C$12*F434</f>
        <v>-2.0844184353074866E-2</v>
      </c>
      <c r="Q434" s="100">
        <f>+C434-15018.5</f>
        <v>29172.186999999998</v>
      </c>
      <c r="S434" s="53">
        <f>S$16</f>
        <v>1</v>
      </c>
      <c r="Z434" s="48">
        <f>F434</f>
        <v>1080</v>
      </c>
      <c r="AA434" s="54">
        <f>AB$3+AB$4*Z434+AB$5*Z434^2+AH434</f>
        <v>2.2439827386881075E-3</v>
      </c>
      <c r="AB434" s="54">
        <f>IF(S434&lt;&gt;0,G434-AH434, -9999)</f>
        <v>1.2016590217407259E-3</v>
      </c>
      <c r="AC434" s="54">
        <f>+G434-P434</f>
        <v>5.9600000531645492E-4</v>
      </c>
      <c r="AD434" s="54">
        <f>IF(S434&lt;&gt;0,G434-AA434, -9999)</f>
        <v>-1.6479827333716526E-3</v>
      </c>
      <c r="AE434" s="54">
        <f>+(G434-AA434)^2*S434</f>
        <v>2.7158470894911033E-6</v>
      </c>
      <c r="AF434" s="48">
        <f>IF(S434&lt;&gt;0,G434-P434, -9999)</f>
        <v>5.9600000531645492E-4</v>
      </c>
      <c r="AG434" s="3"/>
      <c r="AH434" s="48">
        <f>$AB$6*($AB$11/AI434*AJ434+$AB$12)</f>
        <v>-6.0565901642427105E-4</v>
      </c>
      <c r="AI434" s="48">
        <f>1+$AB$7*COS(AL434)</f>
        <v>1.2611351903023458</v>
      </c>
      <c r="AJ434" s="48">
        <f>SIN(AL434+RADIANS($AB$9))</f>
        <v>-0.28131244429921742</v>
      </c>
      <c r="AK434" s="48">
        <f>$AB$7*SIN(AL434)</f>
        <v>0.21096217043218082</v>
      </c>
      <c r="AL434" s="48">
        <f>2*ATAN(AM434)</f>
        <v>0.67951874874224694</v>
      </c>
      <c r="AM434" s="48">
        <f>SQRT((1+$AB$7)/(1-$AB$7))*TAN(AN434/2)</f>
        <v>0.35346616601579484</v>
      </c>
      <c r="AN434" s="54">
        <f>$AU434+$AB$7*SIN(AO434)</f>
        <v>13.054957847939573</v>
      </c>
      <c r="AO434" s="54">
        <f>$AU434+$AB$7*SIN(AP434)</f>
        <v>13.054878405015506</v>
      </c>
      <c r="AP434" s="54">
        <f>$AU434+$AB$7*SIN(AQ434)</f>
        <v>13.054610431824877</v>
      </c>
      <c r="AQ434" s="54">
        <f>$AU434+$AB$7*SIN(AR434)</f>
        <v>13.053706798136297</v>
      </c>
      <c r="AR434" s="54">
        <f>$AU434+$AB$7*SIN(AS434)</f>
        <v>13.050662831254813</v>
      </c>
      <c r="AS434" s="54">
        <f>$AU434+$AB$7*SIN(AT434)</f>
        <v>13.040444483117259</v>
      </c>
      <c r="AT434" s="54">
        <f>$AU434+$AB$7*SIN(AU434)</f>
        <v>13.006521539173336</v>
      </c>
      <c r="AU434" s="54">
        <f>RADIANS($AB$9)+$AB$18*(F434-AB$15)</f>
        <v>12.897409411802185</v>
      </c>
    </row>
    <row r="435" spans="1:64" ht="12.95" customHeight="1" x14ac:dyDescent="0.2">
      <c r="A435" s="4" t="s">
        <v>994</v>
      </c>
      <c r="B435" s="4"/>
      <c r="C435" s="5">
        <v>44190.688999999998</v>
      </c>
      <c r="D435" s="5"/>
      <c r="E435" s="48">
        <f>+(C435-C$7)/C$8</f>
        <v>1080.0018992243483</v>
      </c>
      <c r="F435" s="48">
        <f>ROUND(2*E435,0)/2</f>
        <v>1080</v>
      </c>
      <c r="G435" s="48">
        <f>+C435-(C$7+F435*C$8)</f>
        <v>2.5960000057239085E-3</v>
      </c>
      <c r="I435" s="48">
        <f>G435</f>
        <v>2.5960000057239085E-3</v>
      </c>
      <c r="Q435" s="100">
        <f>+C435-15018.5</f>
        <v>29172.188999999998</v>
      </c>
      <c r="S435" s="53">
        <f>S$14</f>
        <v>0.1</v>
      </c>
      <c r="Z435" s="48">
        <f>F435</f>
        <v>1080</v>
      </c>
      <c r="AA435" s="54">
        <f>AB$3+AB$4*Z435+AB$5*Z435^2+AH435</f>
        <v>2.2439827386881075E-3</v>
      </c>
      <c r="AB435" s="54">
        <f>IF(S435&lt;&gt;0,G435-AH435, -9999)</f>
        <v>3.2016590221481795E-3</v>
      </c>
      <c r="AC435" s="54">
        <f>+G435-P435</f>
        <v>2.5960000057239085E-3</v>
      </c>
      <c r="AD435" s="54">
        <f>IF(S435&lt;&gt;0,G435-AA435, -9999)</f>
        <v>3.5201726703580107E-4</v>
      </c>
      <c r="AE435" s="54">
        <f>+(G435-AA435)^2*S435</f>
        <v>1.2391615629135448E-8</v>
      </c>
      <c r="AF435" s="48">
        <f>IF(S435&lt;&gt;0,G435-P435, -9999)</f>
        <v>2.5960000057239085E-3</v>
      </c>
      <c r="AG435" s="3"/>
      <c r="AH435" s="48">
        <f>$AB$6*($AB$11/AI435*AJ435+$AB$12)</f>
        <v>-6.0565901642427105E-4</v>
      </c>
      <c r="AI435" s="48">
        <f>1+$AB$7*COS(AL435)</f>
        <v>1.2611351903023458</v>
      </c>
      <c r="AJ435" s="48">
        <f>SIN(AL435+RADIANS($AB$9))</f>
        <v>-0.28131244429921742</v>
      </c>
      <c r="AK435" s="48">
        <f>$AB$7*SIN(AL435)</f>
        <v>0.21096217043218082</v>
      </c>
      <c r="AL435" s="48">
        <f>2*ATAN(AM435)</f>
        <v>0.67951874874224694</v>
      </c>
      <c r="AM435" s="48">
        <f>SQRT((1+$AB$7)/(1-$AB$7))*TAN(AN435/2)</f>
        <v>0.35346616601579484</v>
      </c>
      <c r="AN435" s="54">
        <f>$AU435+$AB$7*SIN(AO435)</f>
        <v>13.054957847939573</v>
      </c>
      <c r="AO435" s="54">
        <f>$AU435+$AB$7*SIN(AP435)</f>
        <v>13.054878405015506</v>
      </c>
      <c r="AP435" s="54">
        <f>$AU435+$AB$7*SIN(AQ435)</f>
        <v>13.054610431824877</v>
      </c>
      <c r="AQ435" s="54">
        <f>$AU435+$AB$7*SIN(AR435)</f>
        <v>13.053706798136297</v>
      </c>
      <c r="AR435" s="54">
        <f>$AU435+$AB$7*SIN(AS435)</f>
        <v>13.050662831254813</v>
      </c>
      <c r="AS435" s="54">
        <f>$AU435+$AB$7*SIN(AT435)</f>
        <v>13.040444483117259</v>
      </c>
      <c r="AT435" s="54">
        <f>$AU435+$AB$7*SIN(AU435)</f>
        <v>13.006521539173336</v>
      </c>
      <c r="AU435" s="54">
        <f>RADIANS($AB$9)+$AB$18*(F435-AB$15)</f>
        <v>12.897409411802185</v>
      </c>
    </row>
    <row r="436" spans="1:64" ht="12.95" customHeight="1" x14ac:dyDescent="0.2">
      <c r="A436" s="4" t="s">
        <v>1018</v>
      </c>
      <c r="B436" s="4"/>
      <c r="C436" s="5">
        <v>44215.292999999998</v>
      </c>
      <c r="D436" s="5"/>
      <c r="E436" s="48">
        <f>+(C436-C$7)/C$8</f>
        <v>1098.0020979259398</v>
      </c>
      <c r="F436" s="48">
        <f>ROUND(2*E436,0)/2</f>
        <v>1098</v>
      </c>
      <c r="G436" s="48">
        <f>+C436-(C$7+F436*C$8)</f>
        <v>2.8676000001723878E-3</v>
      </c>
      <c r="I436" s="48">
        <f>G436</f>
        <v>2.8676000001723878E-3</v>
      </c>
      <c r="Q436" s="100">
        <f>+C436-15018.5</f>
        <v>29196.792999999998</v>
      </c>
      <c r="S436" s="53">
        <f>S$14</f>
        <v>0.1</v>
      </c>
      <c r="Z436" s="48">
        <f>F436</f>
        <v>1098</v>
      </c>
      <c r="AA436" s="54">
        <f>AB$3+AB$4*Z436+AB$5*Z436^2+AH436</f>
        <v>2.2412485098623311E-3</v>
      </c>
      <c r="AB436" s="54">
        <f>IF(S436&lt;&gt;0,G436-AH436, -9999)</f>
        <v>3.5981649249823733E-3</v>
      </c>
      <c r="AC436" s="54">
        <f>+G436-P436</f>
        <v>2.8676000001723878E-3</v>
      </c>
      <c r="AD436" s="54">
        <f>IF(S436&lt;&gt;0,G436-AA436, -9999)</f>
        <v>6.263514903100567E-4</v>
      </c>
      <c r="AE436" s="54">
        <f>+(G436-AA436)^2*S436</f>
        <v>3.9231618941362911E-8</v>
      </c>
      <c r="AF436" s="48">
        <f>IF(S436&lt;&gt;0,G436-P436, -9999)</f>
        <v>2.8676000001723878E-3</v>
      </c>
      <c r="AG436" s="3"/>
      <c r="AH436" s="48">
        <f>$AB$6*($AB$11/AI436*AJ436+$AB$12)</f>
        <v>-7.3056492480998538E-4</v>
      </c>
      <c r="AI436" s="48">
        <f>1+$AB$7*COS(AL436)</f>
        <v>1.2568527501692395</v>
      </c>
      <c r="AJ436" s="48">
        <f>SIN(AL436+RADIANS($AB$9))</f>
        <v>-0.30049688310103512</v>
      </c>
      <c r="AK436" s="48">
        <f>$AB$7*SIN(AL436)</f>
        <v>0.21615570706830109</v>
      </c>
      <c r="AL436" s="48">
        <f>2*ATAN(AM436)</f>
        <v>0.69957080867983723</v>
      </c>
      <c r="AM436" s="48">
        <f>SQRT((1+$AB$7)/(1-$AB$7))*TAN(AN436/2)</f>
        <v>0.36478532424417953</v>
      </c>
      <c r="AN436" s="54">
        <f>$AU436+$AB$7*SIN(AO436)</f>
        <v>13.069960527583666</v>
      </c>
      <c r="AO436" s="54">
        <f>$AU436+$AB$7*SIN(AP436)</f>
        <v>13.069882204110677</v>
      </c>
      <c r="AP436" s="54">
        <f>$AU436+$AB$7*SIN(AQ436)</f>
        <v>13.069615853762013</v>
      </c>
      <c r="AQ436" s="54">
        <f>$AU436+$AB$7*SIN(AR436)</f>
        <v>13.068710382681344</v>
      </c>
      <c r="AR436" s="54">
        <f>$AU436+$AB$7*SIN(AS436)</f>
        <v>13.065635547372407</v>
      </c>
      <c r="AS436" s="54">
        <f>$AU436+$AB$7*SIN(AT436)</f>
        <v>13.055231992990123</v>
      </c>
      <c r="AT436" s="54">
        <f>$AU436+$AB$7*SIN(AU436)</f>
        <v>13.020444912960448</v>
      </c>
      <c r="AU436" s="54">
        <f>RADIANS($AB$9)+$AB$18*(F436-AB$15)</f>
        <v>12.907982304396107</v>
      </c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</row>
    <row r="437" spans="1:64" ht="12.95" customHeight="1" x14ac:dyDescent="0.2">
      <c r="A437" s="4" t="s">
        <v>994</v>
      </c>
      <c r="B437" s="4"/>
      <c r="C437" s="5">
        <v>44216.656999999999</v>
      </c>
      <c r="D437" s="5"/>
      <c r="E437" s="48">
        <f>+(C437-C$7)/C$8</f>
        <v>1098.9999954641041</v>
      </c>
      <c r="F437" s="48">
        <f>ROUND(2*E437,0)/2</f>
        <v>1099</v>
      </c>
      <c r="G437" s="48">
        <f>+C437-(C$7+F437*C$8)</f>
        <v>-6.1999962781555951E-6</v>
      </c>
      <c r="I437" s="48">
        <f>G437</f>
        <v>-6.1999962781555951E-6</v>
      </c>
      <c r="Q437" s="100">
        <f>+C437-15018.5</f>
        <v>29198.156999999999</v>
      </c>
      <c r="S437" s="53">
        <f>S$14</f>
        <v>0.1</v>
      </c>
      <c r="Z437" s="48">
        <f>F437</f>
        <v>1099</v>
      </c>
      <c r="AA437" s="54">
        <f>AB$3+AB$4*Z437+AB$5*Z437^2+AH437</f>
        <v>2.2411253017990671E-3</v>
      </c>
      <c r="AB437" s="54">
        <f>IF(S437&lt;&gt;0,G437-AH437, -9999)</f>
        <v>7.31287112537124E-4</v>
      </c>
      <c r="AC437" s="54">
        <f>+G437-P437</f>
        <v>-6.1999962781555951E-6</v>
      </c>
      <c r="AD437" s="54">
        <f>IF(S437&lt;&gt;0,G437-AA437, -9999)</f>
        <v>-2.2473252980772227E-3</v>
      </c>
      <c r="AE437" s="54">
        <f>+(G437-AA437)^2*S437</f>
        <v>5.0504709953778778E-7</v>
      </c>
      <c r="AF437" s="48">
        <f>IF(S437&lt;&gt;0,G437-P437, -9999)</f>
        <v>-6.1999962781555951E-6</v>
      </c>
      <c r="AG437" s="3"/>
      <c r="AH437" s="48">
        <f>$AB$6*($AB$11/AI437*AJ437+$AB$12)</f>
        <v>-7.3748710881527959E-4</v>
      </c>
      <c r="AI437" s="48">
        <f>1+$AB$7*COS(AL437)</f>
        <v>1.2566126600057408</v>
      </c>
      <c r="AJ437" s="48">
        <f>SIN(AL437+RADIANS($AB$9))</f>
        <v>-0.30155539289520361</v>
      </c>
      <c r="AK437" s="48">
        <f>$AB$7*SIN(AL437)</f>
        <v>0.21644067938462247</v>
      </c>
      <c r="AL437" s="48">
        <f>2*ATAN(AM437)</f>
        <v>0.70068080472403016</v>
      </c>
      <c r="AM437" s="48">
        <f>SQRT((1+$AB$7)/(1-$AB$7))*TAN(AN437/2)</f>
        <v>0.3654143023321974</v>
      </c>
      <c r="AN437" s="54">
        <f>$AU437+$AB$7*SIN(AO437)</f>
        <v>13.070792510814174</v>
      </c>
      <c r="AO437" s="54">
        <f>$AU437+$AB$7*SIN(AP437)</f>
        <v>13.070714254790575</v>
      </c>
      <c r="AP437" s="54">
        <f>$AU437+$AB$7*SIN(AQ437)</f>
        <v>13.070448011718616</v>
      </c>
      <c r="AQ437" s="54">
        <f>$AU437+$AB$7*SIN(AR437)</f>
        <v>13.069542490634005</v>
      </c>
      <c r="AR437" s="54">
        <f>$AU437+$AB$7*SIN(AS437)</f>
        <v>13.066466084629061</v>
      </c>
      <c r="AS437" s="54">
        <f>$AU437+$AB$7*SIN(AT437)</f>
        <v>13.056052581729993</v>
      </c>
      <c r="AT437" s="54">
        <f>$AU437+$AB$7*SIN(AU437)</f>
        <v>13.021218068564268</v>
      </c>
      <c r="AU437" s="54">
        <f>RADIANS($AB$9)+$AB$18*(F437-AB$15)</f>
        <v>12.908569687317991</v>
      </c>
    </row>
    <row r="438" spans="1:64" ht="12.95" customHeight="1" x14ac:dyDescent="0.2">
      <c r="A438" s="107" t="s">
        <v>994</v>
      </c>
      <c r="B438" s="107"/>
      <c r="C438" s="108">
        <v>44216.658000000003</v>
      </c>
      <c r="D438" s="108"/>
      <c r="E438" s="109">
        <f>+(C438-C$7)/C$8</f>
        <v>1099.0007270605427</v>
      </c>
      <c r="F438" s="109">
        <f>ROUND(2*E438,0)/2</f>
        <v>1099</v>
      </c>
      <c r="G438" s="48">
        <f>+C438-(C$7+F438*C$8)</f>
        <v>9.9380000756355003E-4</v>
      </c>
      <c r="I438" s="48">
        <f>G438</f>
        <v>9.9380000756355003E-4</v>
      </c>
      <c r="Q438" s="100">
        <f>+C438-15018.5</f>
        <v>29198.158000000003</v>
      </c>
      <c r="S438" s="53">
        <f>S$14</f>
        <v>0.1</v>
      </c>
      <c r="Z438" s="48">
        <f>F438</f>
        <v>1099</v>
      </c>
      <c r="AA438" s="54">
        <f>AB$3+AB$4*Z438+AB$5*Z438^2+AH438</f>
        <v>2.2411253017990671E-3</v>
      </c>
      <c r="AB438" s="54">
        <f>IF(S438&lt;&gt;0,G438-AH438, -9999)</f>
        <v>1.7312871163788295E-3</v>
      </c>
      <c r="AC438" s="54">
        <f>+G438-P438</f>
        <v>9.9380000756355003E-4</v>
      </c>
      <c r="AD438" s="54">
        <f>IF(S438&lt;&gt;0,G438-AA438, -9999)</f>
        <v>-1.2473252942355171E-3</v>
      </c>
      <c r="AE438" s="54">
        <f>+(G438-AA438)^2*S438</f>
        <v>1.5558203896397194E-7</v>
      </c>
      <c r="AF438" s="48">
        <f>IF(S438&lt;&gt;0,G438-P438, -9999)</f>
        <v>9.9380000756355003E-4</v>
      </c>
      <c r="AG438" s="3"/>
      <c r="AH438" s="48">
        <f>$AB$6*($AB$11/AI438*AJ438+$AB$12)</f>
        <v>-7.3748710881527959E-4</v>
      </c>
      <c r="AI438" s="48">
        <f>1+$AB$7*COS(AL438)</f>
        <v>1.2566126600057408</v>
      </c>
      <c r="AJ438" s="48">
        <f>SIN(AL438+RADIANS($AB$9))</f>
        <v>-0.30155539289520361</v>
      </c>
      <c r="AK438" s="48">
        <f>$AB$7*SIN(AL438)</f>
        <v>0.21644067938462247</v>
      </c>
      <c r="AL438" s="48">
        <f>2*ATAN(AM438)</f>
        <v>0.70068080472403016</v>
      </c>
      <c r="AM438" s="48">
        <f>SQRT((1+$AB$7)/(1-$AB$7))*TAN(AN438/2)</f>
        <v>0.3654143023321974</v>
      </c>
      <c r="AN438" s="54">
        <f>$AU438+$AB$7*SIN(AO438)</f>
        <v>13.070792510814174</v>
      </c>
      <c r="AO438" s="54">
        <f>$AU438+$AB$7*SIN(AP438)</f>
        <v>13.070714254790575</v>
      </c>
      <c r="AP438" s="54">
        <f>$AU438+$AB$7*SIN(AQ438)</f>
        <v>13.070448011718616</v>
      </c>
      <c r="AQ438" s="54">
        <f>$AU438+$AB$7*SIN(AR438)</f>
        <v>13.069542490634005</v>
      </c>
      <c r="AR438" s="54">
        <f>$AU438+$AB$7*SIN(AS438)</f>
        <v>13.066466084629061</v>
      </c>
      <c r="AS438" s="54">
        <f>$AU438+$AB$7*SIN(AT438)</f>
        <v>13.056052581729993</v>
      </c>
      <c r="AT438" s="54">
        <f>$AU438+$AB$7*SIN(AU438)</f>
        <v>13.021218068564268</v>
      </c>
      <c r="AU438" s="54">
        <f>RADIANS($AB$9)+$AB$18*(F438-AB$15)</f>
        <v>12.908569687317991</v>
      </c>
      <c r="AV438" s="54"/>
    </row>
    <row r="439" spans="1:64" ht="12.95" customHeight="1" x14ac:dyDescent="0.2">
      <c r="A439" s="110" t="s">
        <v>1134</v>
      </c>
      <c r="B439" s="110" t="s">
        <v>1122</v>
      </c>
      <c r="C439" s="111">
        <v>44216.658100000001</v>
      </c>
      <c r="D439" s="112">
        <v>1.2999999999999999E-3</v>
      </c>
      <c r="E439" s="107">
        <f>+(C439-C$7)/C$8</f>
        <v>1099.0008002201844</v>
      </c>
      <c r="F439" s="109">
        <f>ROUND(2*E439,0)/2</f>
        <v>1099</v>
      </c>
      <c r="G439" s="48">
        <f>+C439-(C$7+F439*C$8)</f>
        <v>1.0938000050373375E-3</v>
      </c>
      <c r="K439" s="48">
        <f>G439</f>
        <v>1.0938000050373375E-3</v>
      </c>
      <c r="O439" s="48">
        <f ca="1">+C$11+C$12*F439</f>
        <v>-2.0559959616106328E-2</v>
      </c>
      <c r="Q439" s="100">
        <f>+C439-15018.5</f>
        <v>29198.158100000001</v>
      </c>
      <c r="S439" s="53">
        <f>S$16</f>
        <v>1</v>
      </c>
      <c r="Z439" s="48">
        <f>F439</f>
        <v>1099</v>
      </c>
      <c r="AA439" s="54">
        <f>AB$3+AB$4*Z439+AB$5*Z439^2+AH439</f>
        <v>2.2411253017990671E-3</v>
      </c>
      <c r="AB439" s="54">
        <f>IF(S439&lt;&gt;0,G439-AH439, -9999)</f>
        <v>1.831287113852617E-3</v>
      </c>
      <c r="AC439" s="54">
        <f>+G439-P439</f>
        <v>1.0938000050373375E-3</v>
      </c>
      <c r="AD439" s="54">
        <f>IF(S439&lt;&gt;0,G439-AA439, -9999)</f>
        <v>-1.1473252967617296E-3</v>
      </c>
      <c r="AE439" s="54">
        <f>+(G439-AA439)^2*S439</f>
        <v>1.3163553365893909E-6</v>
      </c>
      <c r="AF439" s="48">
        <f>IF(S439&lt;&gt;0,G439-P439, -9999)</f>
        <v>1.0938000050373375E-3</v>
      </c>
      <c r="AG439" s="3"/>
      <c r="AH439" s="48">
        <f>$AB$6*($AB$11/AI439*AJ439+$AB$12)</f>
        <v>-7.3748710881527959E-4</v>
      </c>
      <c r="AI439" s="48">
        <f>1+$AB$7*COS(AL439)</f>
        <v>1.2566126600057408</v>
      </c>
      <c r="AJ439" s="48">
        <f>SIN(AL439+RADIANS($AB$9))</f>
        <v>-0.30155539289520361</v>
      </c>
      <c r="AK439" s="48">
        <f>$AB$7*SIN(AL439)</f>
        <v>0.21644067938462247</v>
      </c>
      <c r="AL439" s="48">
        <f>2*ATAN(AM439)</f>
        <v>0.70068080472403016</v>
      </c>
      <c r="AM439" s="48">
        <f>SQRT((1+$AB$7)/(1-$AB$7))*TAN(AN439/2)</f>
        <v>0.3654143023321974</v>
      </c>
      <c r="AN439" s="54">
        <f>$AU439+$AB$7*SIN(AO439)</f>
        <v>13.070792510814174</v>
      </c>
      <c r="AO439" s="54">
        <f>$AU439+$AB$7*SIN(AP439)</f>
        <v>13.070714254790575</v>
      </c>
      <c r="AP439" s="54">
        <f>$AU439+$AB$7*SIN(AQ439)</f>
        <v>13.070448011718616</v>
      </c>
      <c r="AQ439" s="54">
        <f>$AU439+$AB$7*SIN(AR439)</f>
        <v>13.069542490634005</v>
      </c>
      <c r="AR439" s="54">
        <f>$AU439+$AB$7*SIN(AS439)</f>
        <v>13.066466084629061</v>
      </c>
      <c r="AS439" s="54">
        <f>$AU439+$AB$7*SIN(AT439)</f>
        <v>13.056052581729993</v>
      </c>
      <c r="AT439" s="54">
        <f>$AU439+$AB$7*SIN(AU439)</f>
        <v>13.021218068564268</v>
      </c>
      <c r="AU439" s="54">
        <f>RADIANS($AB$9)+$AB$18*(F439-AB$15)</f>
        <v>12.908569687317991</v>
      </c>
      <c r="AV439" s="54"/>
    </row>
    <row r="440" spans="1:64" ht="12.95" customHeight="1" x14ac:dyDescent="0.2">
      <c r="A440" s="107" t="s">
        <v>994</v>
      </c>
      <c r="B440" s="107"/>
      <c r="C440" s="108">
        <v>44227.593000000001</v>
      </c>
      <c r="D440" s="108"/>
      <c r="E440" s="109">
        <f>+(C440-C$7)/C$8</f>
        <v>1107.0007340838667</v>
      </c>
      <c r="F440" s="109">
        <f>ROUND(2*E440,0)/2</f>
        <v>1107</v>
      </c>
      <c r="G440" s="48">
        <f>+C440-(C$7+F440*C$8)</f>
        <v>1.0034000079031102E-3</v>
      </c>
      <c r="I440" s="48">
        <f>G440</f>
        <v>1.0034000079031102E-3</v>
      </c>
      <c r="Q440" s="100">
        <f>+C440-15018.5</f>
        <v>29209.093000000001</v>
      </c>
      <c r="S440" s="53">
        <f>S$14</f>
        <v>0.1</v>
      </c>
      <c r="Z440" s="48">
        <f>F440</f>
        <v>1107</v>
      </c>
      <c r="AA440" s="54">
        <f>AB$3+AB$4*Z440+AB$5*Z440^2+AH440</f>
        <v>2.2402502417250736E-3</v>
      </c>
      <c r="AB440" s="54">
        <f>IF(S440&lt;&gt;0,G440-AH440, -9999)</f>
        <v>1.7961981711489563E-3</v>
      </c>
      <c r="AC440" s="54">
        <f>+G440-P440</f>
        <v>1.0034000079031102E-3</v>
      </c>
      <c r="AD440" s="54">
        <f>IF(S440&lt;&gt;0,G440-AA440, -9999)</f>
        <v>-1.2368502338219634E-3</v>
      </c>
      <c r="AE440" s="54">
        <f>+(G440-AA440)^2*S440</f>
        <v>1.5297985009054456E-7</v>
      </c>
      <c r="AF440" s="48">
        <f>IF(S440&lt;&gt;0,G440-P440, -9999)</f>
        <v>1.0034000079031102E-3</v>
      </c>
      <c r="AG440" s="3"/>
      <c r="AH440" s="48">
        <f>$AB$6*($AB$11/AI440*AJ440+$AB$12)</f>
        <v>-7.9279816324584614E-4</v>
      </c>
      <c r="AI440" s="48">
        <f>1+$AB$7*COS(AL440)</f>
        <v>1.2546839254911757</v>
      </c>
      <c r="AJ440" s="48">
        <f>SIN(AL440+RADIANS($AB$9))</f>
        <v>-0.30999544977251953</v>
      </c>
      <c r="AK440" s="48">
        <f>$AB$7*SIN(AL440)</f>
        <v>0.21870693419300666</v>
      </c>
      <c r="AL440" s="48">
        <f>2*ATAN(AM440)</f>
        <v>0.70954548339381984</v>
      </c>
      <c r="AM440" s="48">
        <f>SQRT((1+$AB$7)/(1-$AB$7))*TAN(AN440/2)</f>
        <v>0.37044666492697981</v>
      </c>
      <c r="AN440" s="54">
        <f>$AU440+$AB$7*SIN(AO440)</f>
        <v>13.077442647324254</v>
      </c>
      <c r="AO440" s="54">
        <f>$AU440+$AB$7*SIN(AP440)</f>
        <v>13.077364950124267</v>
      </c>
      <c r="AP440" s="54">
        <f>$AU440+$AB$7*SIN(AQ440)</f>
        <v>13.077099628696656</v>
      </c>
      <c r="AQ440" s="54">
        <f>$AU440+$AB$7*SIN(AR440)</f>
        <v>13.076193902629555</v>
      </c>
      <c r="AR440" s="54">
        <f>$AU440+$AB$7*SIN(AS440)</f>
        <v>13.073105476302246</v>
      </c>
      <c r="AS440" s="54">
        <f>$AU440+$AB$7*SIN(AT440)</f>
        <v>13.062613683878809</v>
      </c>
      <c r="AT440" s="54">
        <f>$AU440+$AB$7*SIN(AU440)</f>
        <v>13.02740190884499</v>
      </c>
      <c r="AU440" s="54">
        <f>RADIANS($AB$9)+$AB$18*(F440-AB$15)</f>
        <v>12.913268750693067</v>
      </c>
    </row>
    <row r="441" spans="1:64" ht="12.95" customHeight="1" x14ac:dyDescent="0.2">
      <c r="A441" s="110" t="s">
        <v>1134</v>
      </c>
      <c r="B441" s="110" t="s">
        <v>1122</v>
      </c>
      <c r="C441" s="111">
        <v>44227.594400000002</v>
      </c>
      <c r="D441" s="112">
        <v>1.1000000000000001E-3</v>
      </c>
      <c r="E441" s="113">
        <f>+(C441-C$7)/C$8</f>
        <v>1107.0017583188771</v>
      </c>
      <c r="F441" s="109">
        <f>ROUND(2*E441,0)/2</f>
        <v>1107</v>
      </c>
      <c r="G441" s="48">
        <f>+C441-(C$7+F441*C$8)</f>
        <v>2.4034000089159235E-3</v>
      </c>
      <c r="K441" s="48">
        <f>G441</f>
        <v>2.4034000089159235E-3</v>
      </c>
      <c r="O441" s="48">
        <f ca="1">+C$11+C$12*F441</f>
        <v>-2.0440286042645892E-2</v>
      </c>
      <c r="Q441" s="100">
        <f>+C441-15018.5</f>
        <v>29209.094400000002</v>
      </c>
      <c r="S441" s="53">
        <f>S$16</f>
        <v>1</v>
      </c>
      <c r="Z441" s="48">
        <f>F441</f>
        <v>1107</v>
      </c>
      <c r="AA441" s="54">
        <f>AB$3+AB$4*Z441+AB$5*Z441^2+AH441</f>
        <v>2.2402502417250736E-3</v>
      </c>
      <c r="AB441" s="54">
        <f>IF(S441&lt;&gt;0,G441-AH441, -9999)</f>
        <v>3.1961981721617696E-3</v>
      </c>
      <c r="AC441" s="54">
        <f>+G441-P441</f>
        <v>2.4034000089159235E-3</v>
      </c>
      <c r="AD441" s="54">
        <f>IF(S441&lt;&gt;0,G441-AA441, -9999)</f>
        <v>1.6314976719084993E-4</v>
      </c>
      <c r="AE441" s="54">
        <f>+(G441-AA441)^2*S441</f>
        <v>2.6617846534428534E-8</v>
      </c>
      <c r="AF441" s="48">
        <f>IF(S441&lt;&gt;0,G441-P441, -9999)</f>
        <v>2.4034000089159235E-3</v>
      </c>
      <c r="AG441" s="3"/>
      <c r="AH441" s="48">
        <f>$AB$6*($AB$11/AI441*AJ441+$AB$12)</f>
        <v>-7.9279816324584614E-4</v>
      </c>
      <c r="AI441" s="48">
        <f>1+$AB$7*COS(AL441)</f>
        <v>1.2546839254911757</v>
      </c>
      <c r="AJ441" s="48">
        <f>SIN(AL441+RADIANS($AB$9))</f>
        <v>-0.30999544977251953</v>
      </c>
      <c r="AK441" s="48">
        <f>$AB$7*SIN(AL441)</f>
        <v>0.21870693419300666</v>
      </c>
      <c r="AL441" s="48">
        <f>2*ATAN(AM441)</f>
        <v>0.70954548339381984</v>
      </c>
      <c r="AM441" s="48">
        <f>SQRT((1+$AB$7)/(1-$AB$7))*TAN(AN441/2)</f>
        <v>0.37044666492697981</v>
      </c>
      <c r="AN441" s="54">
        <f>$AU441+$AB$7*SIN(AO441)</f>
        <v>13.077442647324254</v>
      </c>
      <c r="AO441" s="54">
        <f>$AU441+$AB$7*SIN(AP441)</f>
        <v>13.077364950124267</v>
      </c>
      <c r="AP441" s="54">
        <f>$AU441+$AB$7*SIN(AQ441)</f>
        <v>13.077099628696656</v>
      </c>
      <c r="AQ441" s="54">
        <f>$AU441+$AB$7*SIN(AR441)</f>
        <v>13.076193902629555</v>
      </c>
      <c r="AR441" s="54">
        <f>$AU441+$AB$7*SIN(AS441)</f>
        <v>13.073105476302246</v>
      </c>
      <c r="AS441" s="54">
        <f>$AU441+$AB$7*SIN(AT441)</f>
        <v>13.062613683878809</v>
      </c>
      <c r="AT441" s="54">
        <f>$AU441+$AB$7*SIN(AU441)</f>
        <v>13.02740190884499</v>
      </c>
      <c r="AU441" s="54">
        <f>RADIANS($AB$9)+$AB$18*(F441-AB$15)</f>
        <v>12.913268750693067</v>
      </c>
    </row>
    <row r="442" spans="1:64" ht="12.95" customHeight="1" x14ac:dyDescent="0.2">
      <c r="A442" s="107" t="s">
        <v>1020</v>
      </c>
      <c r="B442" s="107"/>
      <c r="C442" s="108">
        <v>44342.413999999997</v>
      </c>
      <c r="D442" s="108"/>
      <c r="E442" s="109">
        <f>+(C442-C$7)/C$8</f>
        <v>1191.0033684163093</v>
      </c>
      <c r="F442" s="109">
        <f>ROUND(2*E442,0)/2</f>
        <v>1191</v>
      </c>
      <c r="G442" s="48">
        <f>+C442-(C$7+F442*C$8)</f>
        <v>4.6042000030865893E-3</v>
      </c>
      <c r="I442" s="48">
        <f>G442</f>
        <v>4.6042000030865893E-3</v>
      </c>
      <c r="Q442" s="100">
        <f>+C442-15018.5</f>
        <v>29323.913999999997</v>
      </c>
      <c r="S442" s="53">
        <f>S$14</f>
        <v>0.1</v>
      </c>
      <c r="Z442" s="48">
        <f>F442</f>
        <v>1191</v>
      </c>
      <c r="AA442" s="54">
        <f>AB$3+AB$4*Z442+AB$5*Z442^2+AH442</f>
        <v>2.2435914289869125E-3</v>
      </c>
      <c r="AB442" s="54">
        <f>IF(S442&lt;&gt;0,G442-AH442, -9999)</f>
        <v>5.9699776385306446E-3</v>
      </c>
      <c r="AC442" s="54">
        <f>+G442-P442</f>
        <v>4.6042000030865893E-3</v>
      </c>
      <c r="AD442" s="54">
        <f>IF(S442&lt;&gt;0,G442-AA442, -9999)</f>
        <v>2.3606085740996768E-3</v>
      </c>
      <c r="AE442" s="54">
        <f>+(G442-AA442)^2*S442</f>
        <v>5.5724728401129099E-7</v>
      </c>
      <c r="AF442" s="48">
        <f>IF(S442&lt;&gt;0,G442-P442, -9999)</f>
        <v>4.6042000030865893E-3</v>
      </c>
      <c r="AG442" s="3"/>
      <c r="AH442" s="48">
        <f>$AB$6*($AB$11/AI442*AJ442+$AB$12)</f>
        <v>-1.3657776354440555E-3</v>
      </c>
      <c r="AI442" s="48">
        <f>1+$AB$7*COS(AL442)</f>
        <v>1.2336577884390632</v>
      </c>
      <c r="AJ442" s="48">
        <f>SIN(AL442+RADIANS($AB$9))</f>
        <v>-0.39548211905017572</v>
      </c>
      <c r="AK442" s="48">
        <f>$AB$7*SIN(AL442)</f>
        <v>0.24104079088292277</v>
      </c>
      <c r="AL442" s="48">
        <f>2*ATAN(AM442)</f>
        <v>0.80094994202825454</v>
      </c>
      <c r="AM442" s="48">
        <f>SQRT((1+$AB$7)/(1-$AB$7))*TAN(AN442/2)</f>
        <v>0.42335320526674414</v>
      </c>
      <c r="AN442" s="54">
        <f>$AU442+$AB$7*SIN(AO442)</f>
        <v>13.146637593675397</v>
      </c>
      <c r="AO442" s="54">
        <f>$AU442+$AB$7*SIN(AP442)</f>
        <v>13.14656755975675</v>
      </c>
      <c r="AP442" s="54">
        <f>$AU442+$AB$7*SIN(AQ442)</f>
        <v>13.146318142225875</v>
      </c>
      <c r="AQ442" s="54">
        <f>$AU442+$AB$7*SIN(AR442)</f>
        <v>13.145430201854603</v>
      </c>
      <c r="AR442" s="54">
        <f>$AU442+$AB$7*SIN(AS442)</f>
        <v>13.142273255316876</v>
      </c>
      <c r="AS442" s="54">
        <f>$AU442+$AB$7*SIN(AT442)</f>
        <v>13.131100992191259</v>
      </c>
      <c r="AT442" s="54">
        <f>$AU442+$AB$7*SIN(AU442)</f>
        <v>13.092173840981886</v>
      </c>
      <c r="AU442" s="54">
        <f>RADIANS($AB$9)+$AB$18*(F442-AB$15)</f>
        <v>12.962608916131366</v>
      </c>
    </row>
    <row r="443" spans="1:64" ht="12.95" customHeight="1" x14ac:dyDescent="0.2">
      <c r="A443" s="107" t="s">
        <v>994</v>
      </c>
      <c r="B443" s="107"/>
      <c r="C443" s="108">
        <v>44399.819000000003</v>
      </c>
      <c r="D443" s="108"/>
      <c r="E443" s="109">
        <f>+(C443-C$7)/C$8</f>
        <v>1233.0006618021405</v>
      </c>
      <c r="F443" s="109">
        <f>ROUND(2*E443,0)/2</f>
        <v>1233</v>
      </c>
      <c r="G443" s="48">
        <f>+C443-(C$7+F443*C$8)</f>
        <v>9.0460000501479954E-4</v>
      </c>
      <c r="I443" s="48">
        <f>G443</f>
        <v>9.0460000501479954E-4</v>
      </c>
      <c r="Q443" s="100">
        <f>+C443-15018.5</f>
        <v>29381.319000000003</v>
      </c>
      <c r="S443" s="53">
        <f>S$14</f>
        <v>0.1</v>
      </c>
      <c r="Z443" s="48">
        <f>F443</f>
        <v>1233</v>
      </c>
      <c r="AA443" s="54">
        <f>AB$3+AB$4*Z443+AB$5*Z443^2+AH443</f>
        <v>2.2544498735212496E-3</v>
      </c>
      <c r="AB443" s="54">
        <f>IF(S443&lt;&gt;0,G443-AH443, -9999)</f>
        <v>2.5509272569492177E-3</v>
      </c>
      <c r="AC443" s="54">
        <f>+G443-P443</f>
        <v>9.0460000501479954E-4</v>
      </c>
      <c r="AD443" s="54">
        <f>IF(S443&lt;&gt;0,G443-AA443, -9999)</f>
        <v>-1.3498498685064501E-3</v>
      </c>
      <c r="AE443" s="54">
        <f>+(G443-AA443)^2*S443</f>
        <v>1.8220946675068809E-7</v>
      </c>
      <c r="AF443" s="48">
        <f>IF(S443&lt;&gt;0,G443-P443, -9999)</f>
        <v>9.0460000501479954E-4</v>
      </c>
      <c r="AG443" s="3"/>
      <c r="AH443" s="48">
        <f>$AB$6*($AB$11/AI443*AJ443+$AB$12)</f>
        <v>-1.6463272519344182E-3</v>
      </c>
      <c r="AI443" s="48">
        <f>1+$AB$7*COS(AL443)</f>
        <v>1.2226966571162357</v>
      </c>
      <c r="AJ443" s="48">
        <f>SIN(AL443+RADIANS($AB$9))</f>
        <v>-0.43597443248566486</v>
      </c>
      <c r="AK443" s="48">
        <f>$AB$7*SIN(AL443)</f>
        <v>0.2512027545170486</v>
      </c>
      <c r="AL443" s="48">
        <f>2*ATAN(AM443)</f>
        <v>0.84547798214223713</v>
      </c>
      <c r="AM443" s="48">
        <f>SQRT((1+$AB$7)/(1-$AB$7))*TAN(AN443/2)</f>
        <v>0.44986179773547891</v>
      </c>
      <c r="AN443" s="54">
        <f>$AU443+$AB$7*SIN(AO443)</f>
        <v>13.180788179412549</v>
      </c>
      <c r="AO443" s="54">
        <f>$AU443+$AB$7*SIN(AP443)</f>
        <v>13.180722935108699</v>
      </c>
      <c r="AP443" s="54">
        <f>$AU443+$AB$7*SIN(AQ443)</f>
        <v>13.180485113915477</v>
      </c>
      <c r="AQ443" s="54">
        <f>$AU443+$AB$7*SIN(AR443)</f>
        <v>13.179618572159844</v>
      </c>
      <c r="AR443" s="54">
        <f>$AU443+$AB$7*SIN(AS443)</f>
        <v>13.176465636642792</v>
      </c>
      <c r="AS443" s="54">
        <f>$AU443+$AB$7*SIN(AT443)</f>
        <v>13.165051546520852</v>
      </c>
      <c r="AT443" s="54">
        <f>$AU443+$AB$7*SIN(AU443)</f>
        <v>13.124443867294929</v>
      </c>
      <c r="AU443" s="54">
        <f>RADIANS($AB$9)+$AB$18*(F443-AB$15)</f>
        <v>12.987278998850515</v>
      </c>
    </row>
    <row r="444" spans="1:64" ht="12.95" customHeight="1" x14ac:dyDescent="0.2">
      <c r="A444" s="107" t="s">
        <v>1022</v>
      </c>
      <c r="B444" s="107"/>
      <c r="C444" s="108">
        <v>44443.555999999997</v>
      </c>
      <c r="D444" s="108"/>
      <c r="E444" s="109">
        <f>+(C444-C$7)/C$8</f>
        <v>1264.9984951061322</v>
      </c>
      <c r="F444" s="109">
        <f>ROUND(2*E444,0)/2</f>
        <v>1265</v>
      </c>
      <c r="G444" s="48">
        <f>+C444-(C$7+F444*C$8)</f>
        <v>-2.0569999978761189E-3</v>
      </c>
      <c r="I444" s="48">
        <f>G444</f>
        <v>-2.0569999978761189E-3</v>
      </c>
      <c r="Q444" s="100">
        <f>+C444-15018.5</f>
        <v>29425.055999999997</v>
      </c>
      <c r="S444" s="53">
        <f>S$14</f>
        <v>0.1</v>
      </c>
      <c r="Z444" s="48">
        <f>F444</f>
        <v>1265</v>
      </c>
      <c r="AA444" s="54">
        <f>AB$3+AB$4*Z444+AB$5*Z444^2+AH444</f>
        <v>2.2671284111644889E-3</v>
      </c>
      <c r="AB444" s="54">
        <f>IF(S444&lt;&gt;0,G444-AH444, -9999)</f>
        <v>-1.9987283880841338E-4</v>
      </c>
      <c r="AC444" s="54">
        <f>+G444-P444</f>
        <v>-2.0569999978761189E-3</v>
      </c>
      <c r="AD444" s="54">
        <f>IF(S444&lt;&gt;0,G444-AA444, -9999)</f>
        <v>-4.3241284090406078E-3</v>
      </c>
      <c r="AE444" s="54">
        <f>+(G444-AA444)^2*S444</f>
        <v>1.869808649787206E-6</v>
      </c>
      <c r="AF444" s="48">
        <f>IF(S444&lt;&gt;0,G444-P444, -9999)</f>
        <v>-2.0569999978761189E-3</v>
      </c>
      <c r="AG444" s="3"/>
      <c r="AH444" s="48">
        <f>$AB$6*($AB$11/AI444*AJ444+$AB$12)</f>
        <v>-1.8571271590677055E-3</v>
      </c>
      <c r="AI444" s="48">
        <f>1+$AB$7*COS(AL444)</f>
        <v>1.214186477443679</v>
      </c>
      <c r="AJ444" s="48">
        <f>SIN(AL444+RADIANS($AB$9))</f>
        <v>-0.46577529531321099</v>
      </c>
      <c r="AK444" s="48">
        <f>$AB$7*SIN(AL444)</f>
        <v>0.25849715249489164</v>
      </c>
      <c r="AL444" s="48">
        <f>2*ATAN(AM444)</f>
        <v>0.87886778225505102</v>
      </c>
      <c r="AM444" s="48">
        <f>SQRT((1+$AB$7)/(1-$AB$7))*TAN(AN444/2)</f>
        <v>0.47008913345032621</v>
      </c>
      <c r="AN444" s="54">
        <f>$AU444+$AB$7*SIN(AO444)</f>
        <v>13.206601252462079</v>
      </c>
      <c r="AO444" s="54">
        <f>$AU444+$AB$7*SIN(AP444)</f>
        <v>13.206539942482109</v>
      </c>
      <c r="AP444" s="54">
        <f>$AU444+$AB$7*SIN(AQ444)</f>
        <v>13.206312240170107</v>
      </c>
      <c r="AQ444" s="54">
        <f>$AU444+$AB$7*SIN(AR444)</f>
        <v>13.205466902327876</v>
      </c>
      <c r="AR444" s="54">
        <f>$AU444+$AB$7*SIN(AS444)</f>
        <v>13.202333241284158</v>
      </c>
      <c r="AS444" s="54">
        <f>$AU444+$AB$7*SIN(AT444)</f>
        <v>13.190779260877957</v>
      </c>
      <c r="AT444" s="54">
        <f>$AU444+$AB$7*SIN(AU444)</f>
        <v>13.14897476925016</v>
      </c>
      <c r="AU444" s="54">
        <f>RADIANS($AB$9)+$AB$18*(F444-AB$15)</f>
        <v>13.006075252350819</v>
      </c>
    </row>
    <row r="445" spans="1:64" ht="12.95" customHeight="1" x14ac:dyDescent="0.2">
      <c r="A445" s="107" t="s">
        <v>994</v>
      </c>
      <c r="B445" s="107"/>
      <c r="C445" s="108">
        <v>44451.76</v>
      </c>
      <c r="D445" s="108"/>
      <c r="E445" s="109">
        <f>+(C445-C$7)/C$8</f>
        <v>1271.0005122638283</v>
      </c>
      <c r="F445" s="109">
        <f>ROUND(2*E445,0)/2</f>
        <v>1271</v>
      </c>
      <c r="G445" s="48">
        <f>+C445-(C$7+F445*C$8)</f>
        <v>7.0020000566728413E-4</v>
      </c>
      <c r="I445" s="48">
        <f>G445</f>
        <v>7.0020000566728413E-4</v>
      </c>
      <c r="Q445" s="100">
        <f>+C445-15018.5</f>
        <v>29433.260000000002</v>
      </c>
      <c r="S445" s="53">
        <f>S$14</f>
        <v>0.1</v>
      </c>
      <c r="Z445" s="48">
        <f>F445</f>
        <v>1271</v>
      </c>
      <c r="AA445" s="54">
        <f>AB$3+AB$4*Z445+AB$5*Z445^2+AH445</f>
        <v>2.269942876662762E-3</v>
      </c>
      <c r="AB445" s="54">
        <f>IF(S445&lt;&gt;0,G445-AH445, -9999)</f>
        <v>2.5965548325633785E-3</v>
      </c>
      <c r="AC445" s="54">
        <f>+G445-P445</f>
        <v>7.0020000566728413E-4</v>
      </c>
      <c r="AD445" s="54">
        <f>IF(S445&lt;&gt;0,G445-AA445, -9999)</f>
        <v>-1.5697428709954778E-3</v>
      </c>
      <c r="AE445" s="54">
        <f>+(G445-AA445)^2*S445</f>
        <v>2.4640926810411256E-7</v>
      </c>
      <c r="AF445" s="48">
        <f>IF(S445&lt;&gt;0,G445-P445, -9999)</f>
        <v>7.0020000566728413E-4</v>
      </c>
      <c r="AG445" s="3"/>
      <c r="AH445" s="48">
        <f>$AB$6*($AB$11/AI445*AJ445+$AB$12)</f>
        <v>-1.8963548268960944E-3</v>
      </c>
      <c r="AI445" s="48">
        <f>1+$AB$7*COS(AL445)</f>
        <v>1.2125774600057508</v>
      </c>
      <c r="AJ445" s="48">
        <f>SIN(AL445+RADIANS($AB$9))</f>
        <v>-0.47126027242637281</v>
      </c>
      <c r="AK445" s="48">
        <f>$AB$7*SIN(AL445)</f>
        <v>0.25982195531787206</v>
      </c>
      <c r="AL445" s="48">
        <f>2*ATAN(AM445)</f>
        <v>0.88507636011830459</v>
      </c>
      <c r="AM445" s="48">
        <f>SQRT((1+$AB$7)/(1-$AB$7))*TAN(AN445/2)</f>
        <v>0.47388497135661173</v>
      </c>
      <c r="AN445" s="54">
        <f>$AU445+$AB$7*SIN(AO445)</f>
        <v>13.211421068697128</v>
      </c>
      <c r="AO445" s="54">
        <f>$AU445+$AB$7*SIN(AP445)</f>
        <v>13.211360517039388</v>
      </c>
      <c r="AP445" s="54">
        <f>$AU445+$AB$7*SIN(AQ445)</f>
        <v>13.211134818154699</v>
      </c>
      <c r="AQ445" s="54">
        <f>$AU445+$AB$7*SIN(AR445)</f>
        <v>13.210293890398498</v>
      </c>
      <c r="AR445" s="54">
        <f>$AU445+$AB$7*SIN(AS445)</f>
        <v>13.207165349347729</v>
      </c>
      <c r="AS445" s="54">
        <f>$AU445+$AB$7*SIN(AT445)</f>
        <v>13.195589404921753</v>
      </c>
      <c r="AT445" s="54">
        <f>$AU445+$AB$7*SIN(AU445)</f>
        <v>13.153568753786095</v>
      </c>
      <c r="AU445" s="54">
        <f>RADIANS($AB$9)+$AB$18*(F445-AB$15)</f>
        <v>13.009599549882125</v>
      </c>
    </row>
    <row r="446" spans="1:64" ht="12.95" customHeight="1" x14ac:dyDescent="0.2">
      <c r="A446" s="4" t="s">
        <v>1015</v>
      </c>
      <c r="B446" s="4"/>
      <c r="C446" s="5">
        <v>44469.53</v>
      </c>
      <c r="D446" s="5"/>
      <c r="E446" s="109">
        <f>+(C446-C$7)/C$8</f>
        <v>1284.0009809245025</v>
      </c>
      <c r="F446" s="109">
        <f>ROUND(2*E446,0)/2</f>
        <v>1284</v>
      </c>
      <c r="G446" s="48">
        <f>+C446-(C$7+F446*C$8)</f>
        <v>1.3408000013441779E-3</v>
      </c>
      <c r="I446" s="48">
        <f>G446</f>
        <v>1.3408000013441779E-3</v>
      </c>
      <c r="Q446" s="100">
        <f>+C446-15018.5</f>
        <v>29451.03</v>
      </c>
      <c r="S446" s="53">
        <f>S$14</f>
        <v>0.1</v>
      </c>
      <c r="Z446" s="48">
        <f>F446</f>
        <v>1284</v>
      </c>
      <c r="AA446" s="54">
        <f>AB$3+AB$4*Z446+AB$5*Z446^2+AH446</f>
        <v>2.2765230942231973E-3</v>
      </c>
      <c r="AB446" s="54">
        <f>IF(S446&lt;&gt;0,G446-AH446, -9999)</f>
        <v>3.3218174848962559E-3</v>
      </c>
      <c r="AC446" s="54">
        <f>+G446-P446</f>
        <v>1.3408000013441779E-3</v>
      </c>
      <c r="AD446" s="54">
        <f>IF(S446&lt;&gt;0,G446-AA446, -9999)</f>
        <v>-9.3572309287901943E-4</v>
      </c>
      <c r="AE446" s="54">
        <f>+(G446-AA446)^2*S446</f>
        <v>8.7557770654707799E-8</v>
      </c>
      <c r="AF446" s="48">
        <f>IF(S446&lt;&gt;0,G446-P446, -9999)</f>
        <v>1.3408000013441779E-3</v>
      </c>
      <c r="AG446" s="3"/>
      <c r="AH446" s="48">
        <f>$AB$6*($AB$11/AI446*AJ446+$AB$12)</f>
        <v>-1.981017483552078E-3</v>
      </c>
      <c r="AI446" s="48">
        <f>1+$AB$7*COS(AL446)</f>
        <v>1.2090780788208639</v>
      </c>
      <c r="AJ446" s="48">
        <f>SIN(AL446+RADIANS($AB$9))</f>
        <v>-0.48303228546909149</v>
      </c>
      <c r="AK446" s="48">
        <f>$AB$7*SIN(AL446)</f>
        <v>0.26264611538013555</v>
      </c>
      <c r="AL446" s="48">
        <f>2*ATAN(AM446)</f>
        <v>0.89847173891631593</v>
      </c>
      <c r="AM446" s="48">
        <f>SQRT((1+$AB$7)/(1-$AB$7))*TAN(AN446/2)</f>
        <v>0.48211297873279868</v>
      </c>
      <c r="AN446" s="54">
        <f>$AU446+$AB$7*SIN(AO446)</f>
        <v>13.221842031959687</v>
      </c>
      <c r="AO446" s="54">
        <f>$AU446+$AB$7*SIN(AP446)</f>
        <v>13.221783141128727</v>
      </c>
      <c r="AP446" s="54">
        <f>$AU446+$AB$7*SIN(AQ446)</f>
        <v>13.22156188590345</v>
      </c>
      <c r="AQ446" s="54">
        <f>$AU446+$AB$7*SIN(AR446)</f>
        <v>13.220730956959656</v>
      </c>
      <c r="AR446" s="54">
        <f>$AU446+$AB$7*SIN(AS446)</f>
        <v>13.217615098358909</v>
      </c>
      <c r="AS446" s="54">
        <f>$AU446+$AB$7*SIN(AT446)</f>
        <v>13.205996173907774</v>
      </c>
      <c r="AT446" s="54">
        <f>$AU446+$AB$7*SIN(AU446)</f>
        <v>13.16351623475901</v>
      </c>
      <c r="AU446" s="54">
        <f>RADIANS($AB$9)+$AB$18*(F446-AB$15)</f>
        <v>13.017235527866625</v>
      </c>
    </row>
    <row r="447" spans="1:64" ht="12.95" customHeight="1" x14ac:dyDescent="0.2">
      <c r="A447" s="102" t="s">
        <v>1134</v>
      </c>
      <c r="B447" s="102" t="s">
        <v>1122</v>
      </c>
      <c r="C447" s="103">
        <v>44488.669529999999</v>
      </c>
      <c r="D447" s="104">
        <v>1E-3</v>
      </c>
      <c r="E447" s="107">
        <f>+(C447-C$7)/C$8</f>
        <v>1298.0033928516318</v>
      </c>
      <c r="F447" s="109">
        <f>ROUND(2*E447,0)/2</f>
        <v>1298</v>
      </c>
      <c r="G447" s="48">
        <f>+C447-(C$7+F447*C$8)</f>
        <v>4.6376000027521513E-3</v>
      </c>
      <c r="K447" s="48">
        <f>G447</f>
        <v>4.6376000027521513E-3</v>
      </c>
      <c r="O447" s="48">
        <f ca="1">+C$11+C$12*F447</f>
        <v>-1.7583079476277953E-2</v>
      </c>
      <c r="Q447" s="100">
        <f>+C447-15018.5</f>
        <v>29470.169529999999</v>
      </c>
      <c r="S447" s="53">
        <f>S$16</f>
        <v>1</v>
      </c>
      <c r="Z447" s="48">
        <f>F447</f>
        <v>1298</v>
      </c>
      <c r="AA447" s="54">
        <f>AB$3+AB$4*Z447+AB$5*Z447^2+AH447</f>
        <v>2.2843555506165594E-3</v>
      </c>
      <c r="AB447" s="54">
        <f>IF(S447&lt;&gt;0,G447-AH447, -9999)</f>
        <v>6.7092785675660817E-3</v>
      </c>
      <c r="AC447" s="54">
        <f>+G447-P447</f>
        <v>4.6376000027521513E-3</v>
      </c>
      <c r="AD447" s="54">
        <f>IF(S447&lt;&gt;0,G447-AA447, -9999)</f>
        <v>2.353244452135592E-3</v>
      </c>
      <c r="AE447" s="54">
        <f>+(G447-AA447)^2*S447</f>
        <v>5.5377594515069426E-6</v>
      </c>
      <c r="AF447" s="48">
        <f>IF(S447&lt;&gt;0,G447-P447, -9999)</f>
        <v>4.6376000027521513E-3</v>
      </c>
      <c r="AG447" s="3"/>
      <c r="AH447" s="48">
        <f>$AB$6*($AB$11/AI447*AJ447+$AB$12)</f>
        <v>-2.0716785648139304E-3</v>
      </c>
      <c r="AI447" s="48">
        <f>1+$AB$7*COS(AL447)</f>
        <v>1.2052906020997685</v>
      </c>
      <c r="AJ447" s="48">
        <f>SIN(AL447+RADIANS($AB$9))</f>
        <v>-0.4955375601534302</v>
      </c>
      <c r="AK447" s="48">
        <f>$AB$7*SIN(AL447)</f>
        <v>0.26561700558739354</v>
      </c>
      <c r="AL447" s="48">
        <f>2*ATAN(AM447)</f>
        <v>0.9128108501480221</v>
      </c>
      <c r="AM447" s="48">
        <f>SQRT((1+$AB$7)/(1-$AB$7))*TAN(AN447/2)</f>
        <v>0.49097977545230109</v>
      </c>
      <c r="AN447" s="54">
        <f>$AU447+$AB$7*SIN(AO447)</f>
        <v>13.233030839056473</v>
      </c>
      <c r="AO447" s="54">
        <f>$AU447+$AB$7*SIN(AP447)</f>
        <v>13.232973759651294</v>
      </c>
      <c r="AP447" s="54">
        <f>$AU447+$AB$7*SIN(AQ447)</f>
        <v>13.232757435465365</v>
      </c>
      <c r="AQ447" s="54">
        <f>$AU447+$AB$7*SIN(AR447)</f>
        <v>13.231937926135632</v>
      </c>
      <c r="AR447" s="54">
        <f>$AU447+$AB$7*SIN(AS447)</f>
        <v>13.228838112911571</v>
      </c>
      <c r="AS447" s="54">
        <f>$AU447+$AB$7*SIN(AT447)</f>
        <v>13.217179937521168</v>
      </c>
      <c r="AT447" s="54">
        <f>$AU447+$AB$7*SIN(AU447)</f>
        <v>13.174219364018027</v>
      </c>
      <c r="AU447" s="54">
        <f>RADIANS($AB$9)+$AB$18*(F447-AB$15)</f>
        <v>13.025458888773008</v>
      </c>
    </row>
    <row r="448" spans="1:64" ht="12.95" customHeight="1" x14ac:dyDescent="0.2">
      <c r="A448" s="4" t="s">
        <v>994</v>
      </c>
      <c r="B448" s="4"/>
      <c r="C448" s="5">
        <v>44488.67</v>
      </c>
      <c r="D448" s="5"/>
      <c r="E448" s="109">
        <f>+(C448-C$7)/C$8</f>
        <v>1298.0037367019559</v>
      </c>
      <c r="F448" s="109">
        <f>ROUND(2*E448,0)/2</f>
        <v>1298</v>
      </c>
      <c r="G448" s="48">
        <f>+C448-(C$7+F448*C$8)</f>
        <v>5.1076000017928891E-3</v>
      </c>
      <c r="I448" s="48">
        <f>G448</f>
        <v>5.1076000017928891E-3</v>
      </c>
      <c r="Q448" s="100">
        <f>+C448-15018.5</f>
        <v>29470.17</v>
      </c>
      <c r="S448" s="53">
        <f>S$14</f>
        <v>0.1</v>
      </c>
      <c r="Z448" s="48">
        <f>F448</f>
        <v>1298</v>
      </c>
      <c r="AA448" s="54">
        <f>AB$3+AB$4*Z448+AB$5*Z448^2+AH448</f>
        <v>2.2843555506165594E-3</v>
      </c>
      <c r="AB448" s="54">
        <f>IF(S448&lt;&gt;0,G448-AH448, -9999)</f>
        <v>7.1792785666068195E-3</v>
      </c>
      <c r="AC448" s="54">
        <f>+G448-P448</f>
        <v>5.1076000017928891E-3</v>
      </c>
      <c r="AD448" s="54">
        <f>IF(S448&lt;&gt;0,G448-AA448, -9999)</f>
        <v>2.8232444511763297E-3</v>
      </c>
      <c r="AE448" s="54">
        <f>+(G448-AA448)^2*S448</f>
        <v>7.9707092310979351E-7</v>
      </c>
      <c r="AF448" s="48">
        <f>IF(S448&lt;&gt;0,G448-P448, -9999)</f>
        <v>5.1076000017928891E-3</v>
      </c>
      <c r="AG448" s="3"/>
      <c r="AH448" s="48">
        <f>$AB$6*($AB$11/AI448*AJ448+$AB$12)</f>
        <v>-2.0716785648139304E-3</v>
      </c>
      <c r="AI448" s="48">
        <f>1+$AB$7*COS(AL448)</f>
        <v>1.2052906020997685</v>
      </c>
      <c r="AJ448" s="48">
        <f>SIN(AL448+RADIANS($AB$9))</f>
        <v>-0.4955375601534302</v>
      </c>
      <c r="AK448" s="48">
        <f>$AB$7*SIN(AL448)</f>
        <v>0.26561700558739354</v>
      </c>
      <c r="AL448" s="48">
        <f>2*ATAN(AM448)</f>
        <v>0.9128108501480221</v>
      </c>
      <c r="AM448" s="48">
        <f>SQRT((1+$AB$7)/(1-$AB$7))*TAN(AN448/2)</f>
        <v>0.49097977545230109</v>
      </c>
      <c r="AN448" s="54">
        <f>$AU448+$AB$7*SIN(AO448)</f>
        <v>13.233030839056473</v>
      </c>
      <c r="AO448" s="54">
        <f>$AU448+$AB$7*SIN(AP448)</f>
        <v>13.232973759651294</v>
      </c>
      <c r="AP448" s="54">
        <f>$AU448+$AB$7*SIN(AQ448)</f>
        <v>13.232757435465365</v>
      </c>
      <c r="AQ448" s="54">
        <f>$AU448+$AB$7*SIN(AR448)</f>
        <v>13.231937926135632</v>
      </c>
      <c r="AR448" s="54">
        <f>$AU448+$AB$7*SIN(AS448)</f>
        <v>13.228838112911571</v>
      </c>
      <c r="AS448" s="54">
        <f>$AU448+$AB$7*SIN(AT448)</f>
        <v>13.217179937521168</v>
      </c>
      <c r="AT448" s="54">
        <f>$AU448+$AB$7*SIN(AU448)</f>
        <v>13.174219364018027</v>
      </c>
      <c r="AU448" s="54">
        <f>RADIANS($AB$9)+$AB$18*(F448-AB$15)</f>
        <v>13.025458888773008</v>
      </c>
    </row>
    <row r="449" spans="1:64" ht="12.95" customHeight="1" x14ac:dyDescent="0.2">
      <c r="A449" s="4" t="s">
        <v>1015</v>
      </c>
      <c r="B449" s="4"/>
      <c r="C449" s="5">
        <v>44491.4</v>
      </c>
      <c r="D449" s="5"/>
      <c r="E449" s="109">
        <f>+(C449-C$7)/C$8</f>
        <v>1300.0009949711562</v>
      </c>
      <c r="F449" s="109">
        <f>ROUND(2*E449,0)/2</f>
        <v>1300</v>
      </c>
      <c r="G449" s="48">
        <f>+C449-(C$7+F449*C$8)</f>
        <v>1.3600000020232983E-3</v>
      </c>
      <c r="I449" s="48">
        <f>G449</f>
        <v>1.3600000020232983E-3</v>
      </c>
      <c r="Q449" s="100">
        <f>+C449-15018.5</f>
        <v>29472.9</v>
      </c>
      <c r="S449" s="53">
        <f>S$14</f>
        <v>0.1</v>
      </c>
      <c r="Z449" s="48">
        <f>F449</f>
        <v>1300</v>
      </c>
      <c r="AA449" s="54">
        <f>AB$3+AB$4*Z449+AB$5*Z449^2+AH449</f>
        <v>2.2855382223632387E-3</v>
      </c>
      <c r="AB449" s="54">
        <f>IF(S449&lt;&gt;0,G449-AH449, -9999)</f>
        <v>3.4445860390566814E-3</v>
      </c>
      <c r="AC449" s="54">
        <f>+G449-P449</f>
        <v>1.3600000020232983E-3</v>
      </c>
      <c r="AD449" s="54">
        <f>IF(S449&lt;&gt;0,G449-AA449, -9999)</f>
        <v>-9.2553822033994036E-4</v>
      </c>
      <c r="AE449" s="54">
        <f>+(G449-AA449)^2*S449</f>
        <v>8.5662099731002408E-8</v>
      </c>
      <c r="AF449" s="48">
        <f>IF(S449&lt;&gt;0,G449-P449, -9999)</f>
        <v>1.3600000020232983E-3</v>
      </c>
      <c r="AG449" s="3"/>
      <c r="AH449" s="48">
        <f>$AB$6*($AB$11/AI449*AJ449+$AB$12)</f>
        <v>-2.0845860370333831E-3</v>
      </c>
      <c r="AI449" s="48">
        <f>1+$AB$7*COS(AL449)</f>
        <v>1.2047480249358367</v>
      </c>
      <c r="AJ449" s="48">
        <f>SIN(AL449+RADIANS($AB$9))</f>
        <v>-0.49730939549521597</v>
      </c>
      <c r="AK449" s="48">
        <f>$AB$7*SIN(AL449)</f>
        <v>0.26603546991439475</v>
      </c>
      <c r="AL449" s="48">
        <f>2*ATAN(AM449)</f>
        <v>0.91485194654299873</v>
      </c>
      <c r="AM449" s="48">
        <f>SQRT((1+$AB$7)/(1-$AB$7))*TAN(AN449/2)</f>
        <v>0.49224697355462271</v>
      </c>
      <c r="AN449" s="54">
        <f>$AU449+$AB$7*SIN(AO449)</f>
        <v>13.234626371194544</v>
      </c>
      <c r="AO449" s="54">
        <f>$AU449+$AB$7*SIN(AP449)</f>
        <v>13.234569552177328</v>
      </c>
      <c r="AP449" s="54">
        <f>$AU449+$AB$7*SIN(AQ449)</f>
        <v>13.234353943865347</v>
      </c>
      <c r="AQ449" s="54">
        <f>$AU449+$AB$7*SIN(AR449)</f>
        <v>13.233536119029148</v>
      </c>
      <c r="AR449" s="54">
        <f>$AU449+$AB$7*SIN(AS449)</f>
        <v>13.230438796688111</v>
      </c>
      <c r="AS449" s="54">
        <f>$AU449+$AB$7*SIN(AT449)</f>
        <v>13.218775608052935</v>
      </c>
      <c r="AT449" s="54">
        <f>$AU449+$AB$7*SIN(AU449)</f>
        <v>13.175747565188594</v>
      </c>
      <c r="AU449" s="54">
        <f>RADIANS($AB$9)+$AB$18*(F449-AB$15)</f>
        <v>13.026633654616775</v>
      </c>
    </row>
    <row r="450" spans="1:64" ht="12.95" customHeight="1" x14ac:dyDescent="0.2">
      <c r="A450" s="4" t="s">
        <v>1015</v>
      </c>
      <c r="B450" s="4"/>
      <c r="C450" s="5">
        <v>44491.400999999998</v>
      </c>
      <c r="D450" s="5"/>
      <c r="E450" s="109">
        <f>+(C450-C$7)/C$8</f>
        <v>1300.0017265675892</v>
      </c>
      <c r="F450" s="109">
        <f>ROUND(2*E450,0)/2</f>
        <v>1300</v>
      </c>
      <c r="G450" s="48">
        <f>+C450-(C$7+F450*C$8)</f>
        <v>2.3599999985890463E-3</v>
      </c>
      <c r="I450" s="48">
        <f>G450</f>
        <v>2.3599999985890463E-3</v>
      </c>
      <c r="Q450" s="100">
        <f>+C450-15018.5</f>
        <v>29472.900999999998</v>
      </c>
      <c r="S450" s="53">
        <f>S$14</f>
        <v>0.1</v>
      </c>
      <c r="Z450" s="48">
        <f>F450</f>
        <v>1300</v>
      </c>
      <c r="AA450" s="54">
        <f>AB$3+AB$4*Z450+AB$5*Z450^2+AH450</f>
        <v>2.2855382223632387E-3</v>
      </c>
      <c r="AB450" s="54">
        <f>IF(S450&lt;&gt;0,G450-AH450, -9999)</f>
        <v>4.444586035622429E-3</v>
      </c>
      <c r="AC450" s="54">
        <f>+G450-P450</f>
        <v>2.3599999985890463E-3</v>
      </c>
      <c r="AD450" s="54">
        <f>IF(S450&lt;&gt;0,G450-AA450, -9999)</f>
        <v>7.4461776225807647E-5</v>
      </c>
      <c r="AE450" s="54">
        <f>+(G450-AA450)^2*S450</f>
        <v>5.5445561187022533E-10</v>
      </c>
      <c r="AF450" s="48">
        <f>IF(S450&lt;&gt;0,G450-P450, -9999)</f>
        <v>2.3599999985890463E-3</v>
      </c>
      <c r="AG450" s="3"/>
      <c r="AH450" s="48">
        <f>$AB$6*($AB$11/AI450*AJ450+$AB$12)</f>
        <v>-2.0845860370333831E-3</v>
      </c>
      <c r="AI450" s="48">
        <f>1+$AB$7*COS(AL450)</f>
        <v>1.2047480249358367</v>
      </c>
      <c r="AJ450" s="48">
        <f>SIN(AL450+RADIANS($AB$9))</f>
        <v>-0.49730939549521597</v>
      </c>
      <c r="AK450" s="48">
        <f>$AB$7*SIN(AL450)</f>
        <v>0.26603546991439475</v>
      </c>
      <c r="AL450" s="48">
        <f>2*ATAN(AM450)</f>
        <v>0.91485194654299873</v>
      </c>
      <c r="AM450" s="48">
        <f>SQRT((1+$AB$7)/(1-$AB$7))*TAN(AN450/2)</f>
        <v>0.49224697355462271</v>
      </c>
      <c r="AN450" s="54">
        <f>$AU450+$AB$7*SIN(AO450)</f>
        <v>13.234626371194544</v>
      </c>
      <c r="AO450" s="54">
        <f>$AU450+$AB$7*SIN(AP450)</f>
        <v>13.234569552177328</v>
      </c>
      <c r="AP450" s="54">
        <f>$AU450+$AB$7*SIN(AQ450)</f>
        <v>13.234353943865347</v>
      </c>
      <c r="AQ450" s="54">
        <f>$AU450+$AB$7*SIN(AR450)</f>
        <v>13.233536119029148</v>
      </c>
      <c r="AR450" s="54">
        <f>$AU450+$AB$7*SIN(AS450)</f>
        <v>13.230438796688111</v>
      </c>
      <c r="AS450" s="54">
        <f>$AU450+$AB$7*SIN(AT450)</f>
        <v>13.218775608052935</v>
      </c>
      <c r="AT450" s="54">
        <f>$AU450+$AB$7*SIN(AU450)</f>
        <v>13.175747565188594</v>
      </c>
      <c r="AU450" s="54">
        <f>RADIANS($AB$9)+$AB$18*(F450-AB$15)</f>
        <v>13.026633654616775</v>
      </c>
    </row>
    <row r="451" spans="1:64" ht="12.95" customHeight="1" x14ac:dyDescent="0.2">
      <c r="A451" s="4" t="s">
        <v>1015</v>
      </c>
      <c r="B451" s="4"/>
      <c r="C451" s="5">
        <v>44491.402000000002</v>
      </c>
      <c r="D451" s="5"/>
      <c r="E451" s="109">
        <f>+(C451-C$7)/C$8</f>
        <v>1300.0024581640275</v>
      </c>
      <c r="F451" s="109">
        <f>ROUND(2*E451,0)/2</f>
        <v>1300</v>
      </c>
      <c r="G451" s="48">
        <f>+C451-(C$7+F451*C$8)</f>
        <v>3.3600000024307519E-3</v>
      </c>
      <c r="I451" s="48">
        <f>G451</f>
        <v>3.3600000024307519E-3</v>
      </c>
      <c r="Q451" s="100">
        <f>+C451-15018.5</f>
        <v>29472.902000000002</v>
      </c>
      <c r="S451" s="53">
        <f>S$14</f>
        <v>0.1</v>
      </c>
      <c r="Z451" s="48">
        <f>F451</f>
        <v>1300</v>
      </c>
      <c r="AA451" s="54">
        <f>AB$3+AB$4*Z451+AB$5*Z451^2+AH451</f>
        <v>2.2855382223632387E-3</v>
      </c>
      <c r="AB451" s="54">
        <f>IF(S451&lt;&gt;0,G451-AH451, -9999)</f>
        <v>5.4445860394641346E-3</v>
      </c>
      <c r="AC451" s="54">
        <f>+G451-P451</f>
        <v>3.3600000024307519E-3</v>
      </c>
      <c r="AD451" s="54">
        <f>IF(S451&lt;&gt;0,G451-AA451, -9999)</f>
        <v>1.0744617800675133E-3</v>
      </c>
      <c r="AE451" s="54">
        <f>+(G451-AA451)^2*S451</f>
        <v>1.1544681168258492E-7</v>
      </c>
      <c r="AF451" s="48">
        <f>IF(S451&lt;&gt;0,G451-P451, -9999)</f>
        <v>3.3600000024307519E-3</v>
      </c>
      <c r="AG451" s="3"/>
      <c r="AH451" s="48">
        <f>$AB$6*($AB$11/AI451*AJ451+$AB$12)</f>
        <v>-2.0845860370333831E-3</v>
      </c>
      <c r="AI451" s="48">
        <f>1+$AB$7*COS(AL451)</f>
        <v>1.2047480249358367</v>
      </c>
      <c r="AJ451" s="48">
        <f>SIN(AL451+RADIANS($AB$9))</f>
        <v>-0.49730939549521597</v>
      </c>
      <c r="AK451" s="48">
        <f>$AB$7*SIN(AL451)</f>
        <v>0.26603546991439475</v>
      </c>
      <c r="AL451" s="48">
        <f>2*ATAN(AM451)</f>
        <v>0.91485194654299873</v>
      </c>
      <c r="AM451" s="48">
        <f>SQRT((1+$AB$7)/(1-$AB$7))*TAN(AN451/2)</f>
        <v>0.49224697355462271</v>
      </c>
      <c r="AN451" s="54">
        <f>$AU451+$AB$7*SIN(AO451)</f>
        <v>13.234626371194544</v>
      </c>
      <c r="AO451" s="54">
        <f>$AU451+$AB$7*SIN(AP451)</f>
        <v>13.234569552177328</v>
      </c>
      <c r="AP451" s="54">
        <f>$AU451+$AB$7*SIN(AQ451)</f>
        <v>13.234353943865347</v>
      </c>
      <c r="AQ451" s="54">
        <f>$AU451+$AB$7*SIN(AR451)</f>
        <v>13.233536119029148</v>
      </c>
      <c r="AR451" s="54">
        <f>$AU451+$AB$7*SIN(AS451)</f>
        <v>13.230438796688111</v>
      </c>
      <c r="AS451" s="54">
        <f>$AU451+$AB$7*SIN(AT451)</f>
        <v>13.218775608052935</v>
      </c>
      <c r="AT451" s="54">
        <f>$AU451+$AB$7*SIN(AU451)</f>
        <v>13.175747565188594</v>
      </c>
      <c r="AU451" s="54">
        <f>RADIANS($AB$9)+$AB$18*(F451-AB$15)</f>
        <v>13.026633654616775</v>
      </c>
    </row>
    <row r="452" spans="1:64" ht="12.95" customHeight="1" x14ac:dyDescent="0.2">
      <c r="A452" s="4" t="s">
        <v>1024</v>
      </c>
      <c r="B452" s="4"/>
      <c r="C452" s="5">
        <v>44491.402999999998</v>
      </c>
      <c r="D452" s="5"/>
      <c r="E452" s="109">
        <f>+(C452-C$7)/C$8</f>
        <v>1300.0031897604606</v>
      </c>
      <c r="F452" s="109">
        <f>ROUND(2*E452,0)/2</f>
        <v>1300</v>
      </c>
      <c r="G452" s="48">
        <f>+C452-(C$7+F452*C$8)</f>
        <v>4.3599999989964999E-3</v>
      </c>
      <c r="I452" s="48">
        <f>G452</f>
        <v>4.3599999989964999E-3</v>
      </c>
      <c r="Q452" s="100">
        <f>+C452-15018.5</f>
        <v>29472.902999999998</v>
      </c>
      <c r="S452" s="53">
        <f>S$14</f>
        <v>0.1</v>
      </c>
      <c r="Z452" s="48">
        <f>F452</f>
        <v>1300</v>
      </c>
      <c r="AA452" s="54">
        <f>AB$3+AB$4*Z452+AB$5*Z452^2+AH452</f>
        <v>2.2855382223632387E-3</v>
      </c>
      <c r="AB452" s="54">
        <f>IF(S452&lt;&gt;0,G452-AH452, -9999)</f>
        <v>6.4445860360298826E-3</v>
      </c>
      <c r="AC452" s="54">
        <f>+G452-P452</f>
        <v>4.3599999989964999E-3</v>
      </c>
      <c r="AD452" s="54">
        <f>IF(S452&lt;&gt;0,G452-AA452, -9999)</f>
        <v>2.0744617766332613E-3</v>
      </c>
      <c r="AE452" s="54">
        <f>+(G452-AA452)^2*S452</f>
        <v>4.3033916627124268E-7</v>
      </c>
      <c r="AF452" s="48">
        <f>IF(S452&lt;&gt;0,G452-P452, -9999)</f>
        <v>4.3599999989964999E-3</v>
      </c>
      <c r="AG452" s="3"/>
      <c r="AH452" s="48">
        <f>$AB$6*($AB$11/AI452*AJ452+$AB$12)</f>
        <v>-2.0845860370333831E-3</v>
      </c>
      <c r="AI452" s="48">
        <f>1+$AB$7*COS(AL452)</f>
        <v>1.2047480249358367</v>
      </c>
      <c r="AJ452" s="48">
        <f>SIN(AL452+RADIANS($AB$9))</f>
        <v>-0.49730939549521597</v>
      </c>
      <c r="AK452" s="48">
        <f>$AB$7*SIN(AL452)</f>
        <v>0.26603546991439475</v>
      </c>
      <c r="AL452" s="48">
        <f>2*ATAN(AM452)</f>
        <v>0.91485194654299873</v>
      </c>
      <c r="AM452" s="48">
        <f>SQRT((1+$AB$7)/(1-$AB$7))*TAN(AN452/2)</f>
        <v>0.49224697355462271</v>
      </c>
      <c r="AN452" s="54">
        <f>$AU452+$AB$7*SIN(AO452)</f>
        <v>13.234626371194544</v>
      </c>
      <c r="AO452" s="54">
        <f>$AU452+$AB$7*SIN(AP452)</f>
        <v>13.234569552177328</v>
      </c>
      <c r="AP452" s="54">
        <f>$AU452+$AB$7*SIN(AQ452)</f>
        <v>13.234353943865347</v>
      </c>
      <c r="AQ452" s="54">
        <f>$AU452+$AB$7*SIN(AR452)</f>
        <v>13.233536119029148</v>
      </c>
      <c r="AR452" s="54">
        <f>$AU452+$AB$7*SIN(AS452)</f>
        <v>13.230438796688111</v>
      </c>
      <c r="AS452" s="54">
        <f>$AU452+$AB$7*SIN(AT452)</f>
        <v>13.218775608052935</v>
      </c>
      <c r="AT452" s="54">
        <f>$AU452+$AB$7*SIN(AU452)</f>
        <v>13.175747565188594</v>
      </c>
      <c r="AU452" s="54">
        <f>RADIANS($AB$9)+$AB$18*(F452-AB$15)</f>
        <v>13.026633654616775</v>
      </c>
    </row>
    <row r="453" spans="1:64" ht="12.95" customHeight="1" x14ac:dyDescent="0.2">
      <c r="A453" s="4" t="s">
        <v>1025</v>
      </c>
      <c r="B453" s="4"/>
      <c r="C453" s="5">
        <v>44502.332000000002</v>
      </c>
      <c r="D453" s="5"/>
      <c r="E453" s="109">
        <f>+(C453-C$7)/C$8</f>
        <v>1307.9988072051756</v>
      </c>
      <c r="F453" s="109">
        <f>ROUND(2*E453,0)/2</f>
        <v>1308</v>
      </c>
      <c r="G453" s="48">
        <f>+C453-(C$7+F453*C$8)</f>
        <v>-1.6303999946103431E-3</v>
      </c>
      <c r="I453" s="48">
        <f>G453</f>
        <v>-1.6303999946103431E-3</v>
      </c>
      <c r="Q453" s="100">
        <f>+C453-15018.5</f>
        <v>29483.832000000002</v>
      </c>
      <c r="S453" s="53">
        <f>S$14</f>
        <v>0.1</v>
      </c>
      <c r="Z453" s="48">
        <f>F453</f>
        <v>1308</v>
      </c>
      <c r="AA453" s="54">
        <f>AB$3+AB$4*Z453+AB$5*Z453^2+AH453</f>
        <v>2.2904294748945886E-3</v>
      </c>
      <c r="AB453" s="54">
        <f>IF(S453&lt;&gt;0,G453-AH453, -9999)</f>
        <v>5.0570446222325842E-4</v>
      </c>
      <c r="AC453" s="54">
        <f>+G453-P453</f>
        <v>-1.6303999946103431E-3</v>
      </c>
      <c r="AD453" s="54">
        <f>IF(S453&lt;&gt;0,G453-AA453, -9999)</f>
        <v>-3.9208294695049321E-3</v>
      </c>
      <c r="AE453" s="54">
        <f>+(G453-AA453)^2*S453</f>
        <v>1.5372903728938329E-6</v>
      </c>
      <c r="AF453" s="48">
        <f>IF(S453&lt;&gt;0,G453-P453, -9999)</f>
        <v>-1.6303999946103431E-3</v>
      </c>
      <c r="AG453" s="3"/>
      <c r="AH453" s="48">
        <f>$AB$6*($AB$11/AI453*AJ453+$AB$12)</f>
        <v>-2.1361044568336015E-3</v>
      </c>
      <c r="AI453" s="48">
        <f>1+$AB$7*COS(AL453)</f>
        <v>1.202574131245866</v>
      </c>
      <c r="AJ453" s="48">
        <f>SIN(AL453+RADIANS($AB$9))</f>
        <v>-0.50436006752321438</v>
      </c>
      <c r="AK453" s="48">
        <f>$AB$7*SIN(AL453)</f>
        <v>0.26769450184432542</v>
      </c>
      <c r="AL453" s="48">
        <f>2*ATAN(AM453)</f>
        <v>0.9229979446463239</v>
      </c>
      <c r="AM453" s="48">
        <f>SQRT((1+$AB$7)/(1-$AB$7))*TAN(AN453/2)</f>
        <v>0.49731708233190797</v>
      </c>
      <c r="AN453" s="54">
        <f>$AU453+$AB$7*SIN(AO453)</f>
        <v>13.241001307732654</v>
      </c>
      <c r="AO453" s="54">
        <f>$AU453+$AB$7*SIN(AP453)</f>
        <v>13.240945533648521</v>
      </c>
      <c r="AP453" s="54">
        <f>$AU453+$AB$7*SIN(AQ453)</f>
        <v>13.240732815615468</v>
      </c>
      <c r="AQ453" s="54">
        <f>$AU453+$AB$7*SIN(AR453)</f>
        <v>13.2399218572794</v>
      </c>
      <c r="AR453" s="54">
        <f>$AU453+$AB$7*SIN(AS453)</f>
        <v>13.236834987903823</v>
      </c>
      <c r="AS453" s="54">
        <f>$AU453+$AB$7*SIN(AT453)</f>
        <v>13.225153227686883</v>
      </c>
      <c r="AT453" s="54">
        <f>$AU453+$AB$7*SIN(AU453)</f>
        <v>13.181858307114211</v>
      </c>
      <c r="AU453" s="54">
        <f>RADIANS($AB$9)+$AB$18*(F453-AB$15)</f>
        <v>13.031332717991852</v>
      </c>
    </row>
    <row r="454" spans="1:64" ht="12.95" customHeight="1" x14ac:dyDescent="0.2">
      <c r="A454" s="4" t="s">
        <v>994</v>
      </c>
      <c r="B454" s="4"/>
      <c r="C454" s="5">
        <v>44503.705000000002</v>
      </c>
      <c r="D454" s="5"/>
      <c r="E454" s="109">
        <f>+(C454-C$7)/C$8</f>
        <v>1309.0032891112592</v>
      </c>
      <c r="F454" s="109">
        <f>ROUND(2*E454,0)/2</f>
        <v>1309</v>
      </c>
      <c r="G454" s="48">
        <f>+C454-(C$7+F454*C$8)</f>
        <v>4.495800007134676E-3</v>
      </c>
      <c r="I454" s="48">
        <f>G454</f>
        <v>4.495800007134676E-3</v>
      </c>
      <c r="Q454" s="100">
        <f>+C454-15018.5</f>
        <v>29485.205000000002</v>
      </c>
      <c r="S454" s="53">
        <f>S$14</f>
        <v>0.1</v>
      </c>
      <c r="Z454" s="48">
        <f>F454</f>
        <v>1309</v>
      </c>
      <c r="AA454" s="54">
        <f>AB$3+AB$4*Z454+AB$5*Z454^2+AH454</f>
        <v>2.291059005542836E-3</v>
      </c>
      <c r="AB454" s="54">
        <f>IF(S454&lt;&gt;0,G454-AH454, -9999)</f>
        <v>6.6383316657140186E-3</v>
      </c>
      <c r="AC454" s="54">
        <f>+G454-P454</f>
        <v>4.495800007134676E-3</v>
      </c>
      <c r="AD454" s="54">
        <f>IF(S454&lt;&gt;0,G454-AA454, -9999)</f>
        <v>2.20474100159184E-3</v>
      </c>
      <c r="AE454" s="54">
        <f>+(G454-AA454)^2*S454</f>
        <v>4.8608828841001907E-7</v>
      </c>
      <c r="AF454" s="48">
        <f>IF(S454&lt;&gt;0,G454-P454, -9999)</f>
        <v>4.495800007134676E-3</v>
      </c>
      <c r="AG454" s="3"/>
      <c r="AH454" s="48">
        <f>$AB$6*($AB$11/AI454*AJ454+$AB$12)</f>
        <v>-2.1425316585793426E-3</v>
      </c>
      <c r="AI454" s="48">
        <f>1+$AB$7*COS(AL454)</f>
        <v>1.2023020007973864</v>
      </c>
      <c r="AJ454" s="48">
        <f>SIN(AL454+RADIANS($AB$9))</f>
        <v>-0.50523727206913138</v>
      </c>
      <c r="AK454" s="48">
        <f>$AB$7*SIN(AL454)</f>
        <v>0.26790021545544368</v>
      </c>
      <c r="AL454" s="48">
        <f>2*ATAN(AM454)</f>
        <v>0.92401412503896929</v>
      </c>
      <c r="AM454" s="48">
        <f>SQRT((1+$AB$7)/(1-$AB$7))*TAN(AN454/2)</f>
        <v>0.49795099580343527</v>
      </c>
      <c r="AN454" s="54">
        <f>$AU454+$AB$7*SIN(AO454)</f>
        <v>13.241797364716424</v>
      </c>
      <c r="AO454" s="54">
        <f>$AU454+$AB$7*SIN(AP454)</f>
        <v>13.241741721596231</v>
      </c>
      <c r="AP454" s="54">
        <f>$AU454+$AB$7*SIN(AQ454)</f>
        <v>13.241529367767917</v>
      </c>
      <c r="AQ454" s="54">
        <f>$AU454+$AB$7*SIN(AR454)</f>
        <v>13.240719281981947</v>
      </c>
      <c r="AR454" s="54">
        <f>$AU454+$AB$7*SIN(AS454)</f>
        <v>13.237633773905644</v>
      </c>
      <c r="AS454" s="54">
        <f>$AU454+$AB$7*SIN(AT454)</f>
        <v>13.22594985869131</v>
      </c>
      <c r="AT454" s="54">
        <f>$AU454+$AB$7*SIN(AU454)</f>
        <v>13.182621916790167</v>
      </c>
      <c r="AU454" s="54">
        <f>RADIANS($AB$9)+$AB$18*(F454-AB$15)</f>
        <v>13.031920100913737</v>
      </c>
    </row>
    <row r="455" spans="1:64" ht="12.95" customHeight="1" x14ac:dyDescent="0.2">
      <c r="A455" s="102" t="s">
        <v>1134</v>
      </c>
      <c r="B455" s="102" t="s">
        <v>1122</v>
      </c>
      <c r="C455" s="103">
        <v>44503.705049999997</v>
      </c>
      <c r="D455" s="104">
        <v>1E-3</v>
      </c>
      <c r="E455" s="113">
        <f>+(C455-C$7)/C$8</f>
        <v>1309.0033256910772</v>
      </c>
      <c r="F455" s="109">
        <f>ROUND(2*E455,0)/2</f>
        <v>1309</v>
      </c>
      <c r="G455" s="48">
        <f>+C455-(C$7+F455*C$8)</f>
        <v>4.5458000022335909E-3</v>
      </c>
      <c r="K455" s="48">
        <f>G455</f>
        <v>4.5458000022335909E-3</v>
      </c>
      <c r="O455" s="48">
        <f ca="1">+C$11+C$12*F455</f>
        <v>-1.7418528312769851E-2</v>
      </c>
      <c r="Q455" s="100">
        <f>+C455-15018.5</f>
        <v>29485.205049999997</v>
      </c>
      <c r="S455" s="53">
        <f>S$16</f>
        <v>1</v>
      </c>
      <c r="Z455" s="48">
        <f>F455</f>
        <v>1309</v>
      </c>
      <c r="AA455" s="54">
        <f>AB$3+AB$4*Z455+AB$5*Z455^2+AH455</f>
        <v>2.291059005542836E-3</v>
      </c>
      <c r="AB455" s="54">
        <f>IF(S455&lt;&gt;0,G455-AH455, -9999)</f>
        <v>6.6883316608129335E-3</v>
      </c>
      <c r="AC455" s="54">
        <f>+G455-P455</f>
        <v>4.5458000022335909E-3</v>
      </c>
      <c r="AD455" s="54">
        <f>IF(S455&lt;&gt;0,G455-AA455, -9999)</f>
        <v>2.254740996690755E-3</v>
      </c>
      <c r="AE455" s="54">
        <f>+(G455-AA455)^2*S455</f>
        <v>5.0838569621580192E-6</v>
      </c>
      <c r="AF455" s="48">
        <f>IF(S455&lt;&gt;0,G455-P455, -9999)</f>
        <v>4.5458000022335909E-3</v>
      </c>
      <c r="AG455" s="3"/>
      <c r="AH455" s="48">
        <f>$AB$6*($AB$11/AI455*AJ455+$AB$12)</f>
        <v>-2.1425316585793426E-3</v>
      </c>
      <c r="AI455" s="48">
        <f>1+$AB$7*COS(AL455)</f>
        <v>1.2023020007973864</v>
      </c>
      <c r="AJ455" s="48">
        <f>SIN(AL455+RADIANS($AB$9))</f>
        <v>-0.50523727206913138</v>
      </c>
      <c r="AK455" s="48">
        <f>$AB$7*SIN(AL455)</f>
        <v>0.26790021545544368</v>
      </c>
      <c r="AL455" s="48">
        <f>2*ATAN(AM455)</f>
        <v>0.92401412503896929</v>
      </c>
      <c r="AM455" s="48">
        <f>SQRT((1+$AB$7)/(1-$AB$7))*TAN(AN455/2)</f>
        <v>0.49795099580343527</v>
      </c>
      <c r="AN455" s="54">
        <f>$AU455+$AB$7*SIN(AO455)</f>
        <v>13.241797364716424</v>
      </c>
      <c r="AO455" s="54">
        <f>$AU455+$AB$7*SIN(AP455)</f>
        <v>13.241741721596231</v>
      </c>
      <c r="AP455" s="54">
        <f>$AU455+$AB$7*SIN(AQ455)</f>
        <v>13.241529367767917</v>
      </c>
      <c r="AQ455" s="54">
        <f>$AU455+$AB$7*SIN(AR455)</f>
        <v>13.240719281981947</v>
      </c>
      <c r="AR455" s="54">
        <f>$AU455+$AB$7*SIN(AS455)</f>
        <v>13.237633773905644</v>
      </c>
      <c r="AS455" s="54">
        <f>$AU455+$AB$7*SIN(AT455)</f>
        <v>13.22594985869131</v>
      </c>
      <c r="AT455" s="54">
        <f>$AU455+$AB$7*SIN(AU455)</f>
        <v>13.182621916790167</v>
      </c>
      <c r="AU455" s="54">
        <f>RADIANS($AB$9)+$AB$18*(F455-AB$15)</f>
        <v>13.031920100913737</v>
      </c>
    </row>
    <row r="456" spans="1:64" ht="12.95" customHeight="1" x14ac:dyDescent="0.2">
      <c r="A456" s="102" t="s">
        <v>1134</v>
      </c>
      <c r="B456" s="102" t="s">
        <v>1122</v>
      </c>
      <c r="C456" s="103">
        <v>44514.636400000003</v>
      </c>
      <c r="D456" s="104">
        <v>1.4E-3</v>
      </c>
      <c r="E456" s="107">
        <f>+(C456-C$7)/C$8</f>
        <v>1317.0006623874176</v>
      </c>
      <c r="F456" s="109">
        <f>ROUND(2*E456,0)/2</f>
        <v>1317</v>
      </c>
      <c r="G456" s="48">
        <f>+C456-(C$7+F456*C$8)</f>
        <v>9.0540000383043662E-4</v>
      </c>
      <c r="K456" s="48">
        <f>G456</f>
        <v>9.0540000383043662E-4</v>
      </c>
      <c r="O456" s="48">
        <f ca="1">+C$11+C$12*F456</f>
        <v>-1.7298854739309415E-2</v>
      </c>
      <c r="Q456" s="100">
        <f>+C456-15018.5</f>
        <v>29496.136400000003</v>
      </c>
      <c r="S456" s="53">
        <f>S$16</f>
        <v>1</v>
      </c>
      <c r="Z456" s="48">
        <f>F456</f>
        <v>1317</v>
      </c>
      <c r="AA456" s="54">
        <f>AB$3+AB$4*Z456+AB$5*Z456^2+AH456</f>
        <v>2.2962409814613442E-3</v>
      </c>
      <c r="AB456" s="54">
        <f>IF(S456&lt;&gt;0,G456-AH456, -9999)</f>
        <v>3.0992477324635103E-3</v>
      </c>
      <c r="AC456" s="54">
        <f>+G456-P456</f>
        <v>9.0540000383043662E-4</v>
      </c>
      <c r="AD456" s="54">
        <f>IF(S456&lt;&gt;0,G456-AA456, -9999)</f>
        <v>-1.3908409776309076E-3</v>
      </c>
      <c r="AE456" s="54">
        <f>+(G456-AA456)^2*S456</f>
        <v>1.9344386250572987E-6</v>
      </c>
      <c r="AF456" s="48">
        <f>IF(S456&lt;&gt;0,G456-P456, -9999)</f>
        <v>9.0540000383043662E-4</v>
      </c>
      <c r="AG456" s="3"/>
      <c r="AH456" s="48">
        <f>$AB$6*($AB$11/AI456*AJ456+$AB$12)</f>
        <v>-2.1938477286330737E-3</v>
      </c>
      <c r="AI456" s="48">
        <f>1+$AB$7*COS(AL456)</f>
        <v>1.2001219248454058</v>
      </c>
      <c r="AJ456" s="48">
        <f>SIN(AL456+RADIANS($AB$9))</f>
        <v>-0.51222182497968005</v>
      </c>
      <c r="AK456" s="48">
        <f>$AB$7*SIN(AL456)</f>
        <v>0.26953263283667267</v>
      </c>
      <c r="AL456" s="48">
        <f>2*ATAN(AM456)</f>
        <v>0.93212700463460252</v>
      </c>
      <c r="AM456" s="48">
        <f>SQRT((1+$AB$7)/(1-$AB$7))*TAN(AN456/2)</f>
        <v>0.50302352478458923</v>
      </c>
      <c r="AN456" s="54">
        <f>$AU456+$AB$7*SIN(AO456)</f>
        <v>13.24815932815363</v>
      </c>
      <c r="AO456" s="54">
        <f>$AU456+$AB$7*SIN(AP456)</f>
        <v>13.248104735119087</v>
      </c>
      <c r="AP456" s="54">
        <f>$AU456+$AB$7*SIN(AQ456)</f>
        <v>13.247895317139552</v>
      </c>
      <c r="AQ456" s="54">
        <f>$AU456+$AB$7*SIN(AR456)</f>
        <v>13.24709232290518</v>
      </c>
      <c r="AR456" s="54">
        <f>$AU456+$AB$7*SIN(AS456)</f>
        <v>13.244018137855244</v>
      </c>
      <c r="AS456" s="54">
        <f>$AU456+$AB$7*SIN(AT456)</f>
        <v>13.232318311548179</v>
      </c>
      <c r="AT456" s="54">
        <f>$AU456+$AB$7*SIN(AU456)</f>
        <v>13.188728917276297</v>
      </c>
      <c r="AU456" s="54">
        <f>RADIANS($AB$9)+$AB$18*(F456-AB$15)</f>
        <v>13.036619164288812</v>
      </c>
      <c r="AV456" s="54"/>
    </row>
    <row r="457" spans="1:64" ht="12.95" customHeight="1" x14ac:dyDescent="0.2">
      <c r="A457" s="4" t="s">
        <v>1027</v>
      </c>
      <c r="B457" s="4"/>
      <c r="C457" s="5">
        <v>44607.589</v>
      </c>
      <c r="D457" s="5"/>
      <c r="E457" s="109">
        <f>+(C457-C$7)/C$8</f>
        <v>1385.004453227506</v>
      </c>
      <c r="F457" s="109">
        <f>ROUND(2*E457,0)/2</f>
        <v>1385</v>
      </c>
      <c r="G457" s="48">
        <f>+C457-(C$7+F457*C$8)</f>
        <v>6.0870000015711412E-3</v>
      </c>
      <c r="I457" s="48">
        <f>G457</f>
        <v>6.0870000015711412E-3</v>
      </c>
      <c r="Q457" s="100">
        <f>+C457-15018.5</f>
        <v>29589.089</v>
      </c>
      <c r="S457" s="53">
        <f>S$14</f>
        <v>0.1</v>
      </c>
      <c r="Z457" s="48">
        <f>F457</f>
        <v>1385</v>
      </c>
      <c r="AA457" s="54">
        <f>AB$3+AB$4*Z457+AB$5*Z457^2+AH457</f>
        <v>2.3509744900568311E-3</v>
      </c>
      <c r="AB457" s="54">
        <f>IF(S457&lt;&gt;0,G457-AH457, -9999)</f>
        <v>8.7095192441435307E-3</v>
      </c>
      <c r="AC457" s="54">
        <f>+G457-P457</f>
        <v>6.0870000015711412E-3</v>
      </c>
      <c r="AD457" s="54">
        <f>IF(S457&lt;&gt;0,G457-AA457, -9999)</f>
        <v>3.7360255115143101E-3</v>
      </c>
      <c r="AE457" s="54">
        <f>+(G457-AA457)^2*S457</f>
        <v>1.3957886622685764E-6</v>
      </c>
      <c r="AF457" s="48">
        <f>IF(S457&lt;&gt;0,G457-P457, -9999)</f>
        <v>6.0870000015711412E-3</v>
      </c>
      <c r="AG457" s="3"/>
      <c r="AH457" s="48">
        <f>$AB$6*($AB$11/AI457*AJ457+$AB$12)</f>
        <v>-2.6225192425723891E-3</v>
      </c>
      <c r="AI457" s="48">
        <f>1+$AB$7*COS(AL457)</f>
        <v>1.1814105050802439</v>
      </c>
      <c r="AJ457" s="48">
        <f>SIN(AL457+RADIANS($AB$9))</f>
        <v>-0.5692053442543622</v>
      </c>
      <c r="AK457" s="48">
        <f>$AB$7*SIN(AL457)</f>
        <v>0.28246566802751388</v>
      </c>
      <c r="AL457" s="48">
        <f>2*ATAN(AM457)</f>
        <v>0.99989626371547136</v>
      </c>
      <c r="AM457" s="48">
        <f>SQRT((1+$AB$7)/(1-$AB$7))*TAN(AN457/2)</f>
        <v>0.54623514374889082</v>
      </c>
      <c r="AN457" s="54">
        <f>$AU457+$AB$7*SIN(AO457)</f>
        <v>13.301766710158327</v>
      </c>
      <c r="AO457" s="54">
        <f>$AU457+$AB$7*SIN(AP457)</f>
        <v>13.301721089226648</v>
      </c>
      <c r="AP457" s="54">
        <f>$AU457+$AB$7*SIN(AQ457)</f>
        <v>13.301537855458511</v>
      </c>
      <c r="AQ457" s="54">
        <f>$AU457+$AB$7*SIN(AR457)</f>
        <v>13.300802213477713</v>
      </c>
      <c r="AR457" s="54">
        <f>$AU457+$AB$7*SIN(AS457)</f>
        <v>13.297853679778676</v>
      </c>
      <c r="AS457" s="54">
        <f>$AU457+$AB$7*SIN(AT457)</f>
        <v>13.286112883725171</v>
      </c>
      <c r="AT457" s="54">
        <f>$AU457+$AB$7*SIN(AU457)</f>
        <v>13.240499693359061</v>
      </c>
      <c r="AU457" s="54">
        <f>RADIANS($AB$9)+$AB$18*(F457-AB$15)</f>
        <v>13.07656120297696</v>
      </c>
    </row>
    <row r="458" spans="1:64" ht="12.95" customHeight="1" x14ac:dyDescent="0.2">
      <c r="A458" s="4" t="s">
        <v>1015</v>
      </c>
      <c r="B458" s="4"/>
      <c r="C458" s="5">
        <v>44611.699000000001</v>
      </c>
      <c r="D458" s="5"/>
      <c r="E458" s="109">
        <f>+(C458-C$7)/C$8</f>
        <v>1388.0113145778375</v>
      </c>
      <c r="F458" s="109">
        <f>ROUND(2*E458,0)/2</f>
        <v>1388</v>
      </c>
      <c r="G458" s="48">
        <f>+C458-(C$7+F458*C$8)</f>
        <v>1.5465600001334678E-2</v>
      </c>
      <c r="I458" s="48">
        <f>G458</f>
        <v>1.5465600001334678E-2</v>
      </c>
      <c r="Q458" s="100">
        <f>+C458-15018.5</f>
        <v>29593.199000000001</v>
      </c>
      <c r="S458" s="53">
        <f>S$14</f>
        <v>0.1</v>
      </c>
      <c r="Z458" s="48">
        <f>F458</f>
        <v>1388</v>
      </c>
      <c r="AA458" s="54">
        <f>AB$3+AB$4*Z458+AB$5*Z458^2+AH458</f>
        <v>2.3538387081071107E-3</v>
      </c>
      <c r="AB458" s="54">
        <f>IF(S458&lt;&gt;0,G458-AH458, -9999)</f>
        <v>1.8106712437370935E-2</v>
      </c>
      <c r="AC458" s="54">
        <f>+G458-P458</f>
        <v>1.5465600001334678E-2</v>
      </c>
      <c r="AD458" s="54">
        <f>IF(S458&lt;&gt;0,G458-AA458, -9999)</f>
        <v>1.3111761293227567E-2</v>
      </c>
      <c r="AE458" s="54">
        <f>+(G458-AA458)^2*S458</f>
        <v>1.7191828421058062E-5</v>
      </c>
      <c r="AF458" s="48">
        <f>IF(S458&lt;&gt;0,G458-P458, -9999)</f>
        <v>1.5465600001334678E-2</v>
      </c>
      <c r="AG458" s="3"/>
      <c r="AH458" s="48">
        <f>$AB$6*($AB$11/AI458*AJ458+$AB$12)</f>
        <v>-2.6411124360362559E-3</v>
      </c>
      <c r="AI458" s="48">
        <f>1+$AB$7*COS(AL458)</f>
        <v>1.1805790566149519</v>
      </c>
      <c r="AJ458" s="48">
        <f>SIN(AL458+RADIANS($AB$9))</f>
        <v>-0.57162076320129962</v>
      </c>
      <c r="AK458" s="48">
        <f>$AB$7*SIN(AL458)</f>
        <v>0.28299793158211045</v>
      </c>
      <c r="AL458" s="48">
        <f>2*ATAN(AM458)</f>
        <v>1.0028370290155253</v>
      </c>
      <c r="AM458" s="48">
        <f>SQRT((1+$AB$7)/(1-$AB$7))*TAN(AN458/2)</f>
        <v>0.54814578459001584</v>
      </c>
      <c r="AN458" s="54">
        <f>$AU458+$AB$7*SIN(AO458)</f>
        <v>13.304112280294584</v>
      </c>
      <c r="AO458" s="54">
        <f>$AU458+$AB$7*SIN(AP458)</f>
        <v>13.304067052173524</v>
      </c>
      <c r="AP458" s="54">
        <f>$AU458+$AB$7*SIN(AQ458)</f>
        <v>13.303885009254573</v>
      </c>
      <c r="AQ458" s="54">
        <f>$AU458+$AB$7*SIN(AR458)</f>
        <v>13.303152591805055</v>
      </c>
      <c r="AR458" s="54">
        <f>$AU458+$AB$7*SIN(AS458)</f>
        <v>13.300210740596226</v>
      </c>
      <c r="AS458" s="54">
        <f>$AU458+$AB$7*SIN(AT458)</f>
        <v>13.288471966782403</v>
      </c>
      <c r="AT458" s="54">
        <f>$AU458+$AB$7*SIN(AU458)</f>
        <v>13.242777812100028</v>
      </c>
      <c r="AU458" s="54">
        <f>RADIANS($AB$9)+$AB$18*(F458-AB$15)</f>
        <v>13.078323351742613</v>
      </c>
    </row>
    <row r="459" spans="1:64" ht="12.95" customHeight="1" x14ac:dyDescent="0.2">
      <c r="A459" s="4" t="s">
        <v>994</v>
      </c>
      <c r="B459" s="4"/>
      <c r="C459" s="5">
        <v>44622.622000000003</v>
      </c>
      <c r="D459" s="5"/>
      <c r="E459" s="109">
        <f>+(C459-C$7)/C$8</f>
        <v>1396.0025424439377</v>
      </c>
      <c r="F459" s="109">
        <f>ROUND(2*E459,0)/2</f>
        <v>1396</v>
      </c>
      <c r="G459" s="48">
        <f>+C459-(C$7+F459*C$8)</f>
        <v>3.4752000065054744E-3</v>
      </c>
      <c r="I459" s="48">
        <f>G459</f>
        <v>3.4752000065054744E-3</v>
      </c>
      <c r="Q459" s="100">
        <f>+C459-15018.5</f>
        <v>29604.122000000003</v>
      </c>
      <c r="S459" s="53">
        <f>S$14</f>
        <v>0.1</v>
      </c>
      <c r="Z459" s="48">
        <f>F459</f>
        <v>1396</v>
      </c>
      <c r="AA459" s="54">
        <f>AB$3+AB$4*Z459+AB$5*Z459^2+AH459</f>
        <v>2.3616658397652762E-3</v>
      </c>
      <c r="AB459" s="54">
        <f>IF(S459&lt;&gt;0,G459-AH459, -9999)</f>
        <v>6.1657590810350318E-3</v>
      </c>
      <c r="AC459" s="54">
        <f>+G459-P459</f>
        <v>3.4752000065054744E-3</v>
      </c>
      <c r="AD459" s="54">
        <f>IF(S459&lt;&gt;0,G459-AA459, -9999)</f>
        <v>1.1135341667401983E-3</v>
      </c>
      <c r="AE459" s="54">
        <f>+(G459-AA459)^2*S459</f>
        <v>1.2399583404977878E-7</v>
      </c>
      <c r="AF459" s="48">
        <f>IF(S459&lt;&gt;0,G459-P459, -9999)</f>
        <v>3.4752000065054744E-3</v>
      </c>
      <c r="AG459" s="3"/>
      <c r="AH459" s="48">
        <f>$AB$6*($AB$11/AI459*AJ459+$AB$12)</f>
        <v>-2.6905590745295574E-3</v>
      </c>
      <c r="AI459" s="48">
        <f>1+$AB$7*COS(AL459)</f>
        <v>1.1783600025761776</v>
      </c>
      <c r="AJ459" s="48">
        <f>SIN(AL459+RADIANS($AB$9))</f>
        <v>-0.57802113752796458</v>
      </c>
      <c r="AK459" s="48">
        <f>$AB$7*SIN(AL459)</f>
        <v>0.28440171316067148</v>
      </c>
      <c r="AL459" s="48">
        <f>2*ATAN(AM459)</f>
        <v>1.0106588270929442</v>
      </c>
      <c r="AM459" s="48">
        <f>SQRT((1+$AB$7)/(1-$AB$7))*TAN(AN459/2)</f>
        <v>0.55324271972409556</v>
      </c>
      <c r="AN459" s="54">
        <f>$AU459+$AB$7*SIN(AO459)</f>
        <v>13.310359053408003</v>
      </c>
      <c r="AO459" s="54">
        <f>$AU459+$AB$7*SIN(AP459)</f>
        <v>13.310314869649012</v>
      </c>
      <c r="AP459" s="54">
        <f>$AU459+$AB$7*SIN(AQ459)</f>
        <v>13.310136011077171</v>
      </c>
      <c r="AQ459" s="54">
        <f>$AU459+$AB$7*SIN(AR459)</f>
        <v>13.309412281043402</v>
      </c>
      <c r="AR459" s="54">
        <f>$AU459+$AB$7*SIN(AS459)</f>
        <v>13.30648868895458</v>
      </c>
      <c r="AS459" s="54">
        <f>$AU459+$AB$7*SIN(AT459)</f>
        <v>13.294756863042657</v>
      </c>
      <c r="AT459" s="54">
        <f>$AU459+$AB$7*SIN(AU459)</f>
        <v>13.248850294509372</v>
      </c>
      <c r="AU459" s="54">
        <f>RADIANS($AB$9)+$AB$18*(F459-AB$15)</f>
        <v>13.083022415117689</v>
      </c>
    </row>
    <row r="460" spans="1:64" ht="12.95" customHeight="1" x14ac:dyDescent="0.2">
      <c r="A460" s="4" t="s">
        <v>1027</v>
      </c>
      <c r="B460" s="4"/>
      <c r="C460" s="5">
        <v>44636.29</v>
      </c>
      <c r="D460" s="5"/>
      <c r="E460" s="109">
        <f>+(C460-C$7)/C$8</f>
        <v>1406.0020025257668</v>
      </c>
      <c r="F460" s="109">
        <f>ROUND(2*E460,0)/2</f>
        <v>1406</v>
      </c>
      <c r="G460" s="48">
        <f>+C460-(C$7+F460*C$8)</f>
        <v>2.7372000040486455E-3</v>
      </c>
      <c r="I460" s="48">
        <f>G460</f>
        <v>2.7372000040486455E-3</v>
      </c>
      <c r="Q460" s="100">
        <f>+C460-15018.5</f>
        <v>29617.79</v>
      </c>
      <c r="S460" s="53">
        <f>S$14</f>
        <v>0.1</v>
      </c>
      <c r="Z460" s="48">
        <f>F460</f>
        <v>1406</v>
      </c>
      <c r="AA460" s="54">
        <f>AB$3+AB$4*Z460+AB$5*Z460^2+AH460</f>
        <v>2.371838568424111E-3</v>
      </c>
      <c r="AB460" s="54">
        <f>IF(S460&lt;&gt;0,G460-AH460, -9999)</f>
        <v>5.4892890296595401E-3</v>
      </c>
      <c r="AC460" s="54">
        <f>+G460-P460</f>
        <v>2.7372000040486455E-3</v>
      </c>
      <c r="AD460" s="54">
        <f>IF(S460&lt;&gt;0,G460-AA460, -9999)</f>
        <v>3.6536143562453452E-4</v>
      </c>
      <c r="AE460" s="54">
        <f>+(G460-AA460)^2*S460</f>
        <v>1.3348897864162089E-8</v>
      </c>
      <c r="AF460" s="48">
        <f>IF(S460&lt;&gt;0,G460-P460, -9999)</f>
        <v>2.7372000040486455E-3</v>
      </c>
      <c r="AG460" s="3"/>
      <c r="AH460" s="48">
        <f>$AB$6*($AB$11/AI460*AJ460+$AB$12)</f>
        <v>-2.7520890256108946E-3</v>
      </c>
      <c r="AI460" s="48">
        <f>1+$AB$7*COS(AL460)</f>
        <v>1.1755826957659599</v>
      </c>
      <c r="AJ460" s="48">
        <f>SIN(AL460+RADIANS($AB$9))</f>
        <v>-0.58593829810550757</v>
      </c>
      <c r="AK460" s="48">
        <f>$AB$7*SIN(AL460)</f>
        <v>0.28612469644415051</v>
      </c>
      <c r="AL460" s="48">
        <f>2*ATAN(AM460)</f>
        <v>1.0203946949710432</v>
      </c>
      <c r="AM460" s="48">
        <f>SQRT((1+$AB$7)/(1-$AB$7))*TAN(AN460/2)</f>
        <v>0.55961783824792621</v>
      </c>
      <c r="AN460" s="54">
        <f>$AU460+$AB$7*SIN(AO460)</f>
        <v>13.318150974270251</v>
      </c>
      <c r="AO460" s="54">
        <f>$AU460+$AB$7*SIN(AP460)</f>
        <v>13.318108088617498</v>
      </c>
      <c r="AP460" s="54">
        <f>$AU460+$AB$7*SIN(AQ460)</f>
        <v>13.317933225259685</v>
      </c>
      <c r="AQ460" s="54">
        <f>$AU460+$AB$7*SIN(AR460)</f>
        <v>13.317220527245999</v>
      </c>
      <c r="AR460" s="54">
        <f>$AU460+$AB$7*SIN(AS460)</f>
        <v>13.314320639555259</v>
      </c>
      <c r="AS460" s="54">
        <f>$AU460+$AB$7*SIN(AT460)</f>
        <v>13.302600662946372</v>
      </c>
      <c r="AT460" s="54">
        <f>$AU460+$AB$7*SIN(AU460)</f>
        <v>13.256435744749609</v>
      </c>
      <c r="AU460" s="54">
        <f>RADIANS($AB$9)+$AB$18*(F460-AB$15)</f>
        <v>13.088896244336533</v>
      </c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</row>
    <row r="461" spans="1:64" ht="12.95" customHeight="1" x14ac:dyDescent="0.2">
      <c r="A461" s="4" t="s">
        <v>994</v>
      </c>
      <c r="B461" s="4"/>
      <c r="C461" s="5">
        <v>44790.745000000003</v>
      </c>
      <c r="D461" s="5"/>
      <c r="E461" s="109">
        <f>+(C461-C$7)/C$8</f>
        <v>1519.000729986928</v>
      </c>
      <c r="F461" s="109">
        <f>ROUND(2*E461,0)/2</f>
        <v>1519</v>
      </c>
      <c r="G461" s="48">
        <f>+C461-(C$7+F461*C$8)</f>
        <v>9.9780000891769305E-4</v>
      </c>
      <c r="I461" s="48">
        <f>G461</f>
        <v>9.9780000891769305E-4</v>
      </c>
      <c r="Q461" s="100">
        <f>+C461-15018.5</f>
        <v>29772.245000000003</v>
      </c>
      <c r="S461" s="53">
        <f>S$14</f>
        <v>0.1</v>
      </c>
      <c r="Z461" s="48">
        <f>F461</f>
        <v>1519</v>
      </c>
      <c r="AA461" s="54">
        <f>AB$3+AB$4*Z461+AB$5*Z461^2+AH461</f>
        <v>2.5175830205756635E-3</v>
      </c>
      <c r="AB461" s="54">
        <f>IF(S461&lt;&gt;0,G461-AH461, -9999)</f>
        <v>4.4229147608832974E-3</v>
      </c>
      <c r="AC461" s="54">
        <f>+G461-P461</f>
        <v>9.9780000891769305E-4</v>
      </c>
      <c r="AD461" s="54">
        <f>IF(S461&lt;&gt;0,G461-AA461, -9999)</f>
        <v>-1.5197830116579704E-3</v>
      </c>
      <c r="AE461" s="54">
        <f>+(G461-AA461)^2*S461</f>
        <v>2.3097404025241706E-7</v>
      </c>
      <c r="AF461" s="48">
        <f>IF(S461&lt;&gt;0,G461-P461, -9999)</f>
        <v>9.9780000891769305E-4</v>
      </c>
      <c r="AG461" s="3"/>
      <c r="AH461" s="48">
        <f>$AB$6*($AB$11/AI461*AJ461+$AB$12)</f>
        <v>-3.4251147519656047E-3</v>
      </c>
      <c r="AI461" s="48">
        <f>1+$AB$7*COS(AL461)</f>
        <v>1.1440698427697311</v>
      </c>
      <c r="AJ461" s="48">
        <f>SIN(AL461+RADIANS($AB$9))</f>
        <v>-0.66901168777924436</v>
      </c>
      <c r="AK461" s="48">
        <f>$AB$7*SIN(AL461)</f>
        <v>0.30321692791136157</v>
      </c>
      <c r="AL461" s="48">
        <f>2*ATAN(AM461)</f>
        <v>1.1272355135823495</v>
      </c>
      <c r="AM461" s="48">
        <f>SQRT((1+$AB$7)/(1-$AB$7))*TAN(AN461/2)</f>
        <v>0.63200078705918405</v>
      </c>
      <c r="AN461" s="54">
        <f>$AU461+$AB$7*SIN(AO461)</f>
        <v>13.404917073011644</v>
      </c>
      <c r="AO461" s="54">
        <f>$AU461+$AB$7*SIN(AP461)</f>
        <v>13.404887903718295</v>
      </c>
      <c r="AP461" s="54">
        <f>$AU461+$AB$7*SIN(AQ461)</f>
        <v>13.404757948219146</v>
      </c>
      <c r="AQ461" s="54">
        <f>$AU461+$AB$7*SIN(AR461)</f>
        <v>13.404179196456433</v>
      </c>
      <c r="AR461" s="54">
        <f>$AU461+$AB$7*SIN(AS461)</f>
        <v>13.401606250252607</v>
      </c>
      <c r="AS461" s="54">
        <f>$AU461+$AB$7*SIN(AT461)</f>
        <v>13.390254968611591</v>
      </c>
      <c r="AT461" s="54">
        <f>$AU461+$AB$7*SIN(AU461)</f>
        <v>13.341735693871268</v>
      </c>
      <c r="AU461" s="54">
        <f>RADIANS($AB$9)+$AB$18*(F461-AB$15)</f>
        <v>13.155270514509482</v>
      </c>
      <c r="AV461" s="54"/>
    </row>
    <row r="462" spans="1:64" ht="12.95" customHeight="1" x14ac:dyDescent="0.2">
      <c r="A462" s="102" t="s">
        <v>1134</v>
      </c>
      <c r="B462" s="102" t="s">
        <v>1122</v>
      </c>
      <c r="C462" s="103">
        <v>44790.749499999998</v>
      </c>
      <c r="D462" s="104">
        <v>1E-3</v>
      </c>
      <c r="E462" s="107">
        <f>+(C462-C$7)/C$8</f>
        <v>1519.0040221708848</v>
      </c>
      <c r="F462" s="109">
        <f>ROUND(2*E462,0)/2</f>
        <v>1519</v>
      </c>
      <c r="G462" s="48">
        <f>+C462-(C$7+F462*C$8)</f>
        <v>5.4978000043774955E-3</v>
      </c>
      <c r="K462" s="48">
        <f>G462</f>
        <v>5.4978000043774955E-3</v>
      </c>
      <c r="O462" s="48">
        <f ca="1">+C$11+C$12*F462</f>
        <v>-1.4277097009433377E-2</v>
      </c>
      <c r="Q462" s="100">
        <f>+C462-15018.5</f>
        <v>29772.249499999998</v>
      </c>
      <c r="S462" s="53">
        <f>S$16</f>
        <v>1</v>
      </c>
      <c r="Z462" s="48">
        <f>F462</f>
        <v>1519</v>
      </c>
      <c r="AA462" s="54">
        <f>AB$3+AB$4*Z462+AB$5*Z462^2+AH462</f>
        <v>2.5175830205756635E-3</v>
      </c>
      <c r="AB462" s="54">
        <f>IF(S462&lt;&gt;0,G462-AH462, -9999)</f>
        <v>8.9229147563430998E-3</v>
      </c>
      <c r="AC462" s="54">
        <f>+G462-P462</f>
        <v>5.4978000043774955E-3</v>
      </c>
      <c r="AD462" s="54">
        <f>IF(S462&lt;&gt;0,G462-AA462, -9999)</f>
        <v>2.980216983801832E-3</v>
      </c>
      <c r="AE462" s="54">
        <f>+(G462-AA462)^2*S462</f>
        <v>8.8816932705408894E-6</v>
      </c>
      <c r="AF462" s="48">
        <f>IF(S462&lt;&gt;0,G462-P462, -9999)</f>
        <v>5.4978000043774955E-3</v>
      </c>
      <c r="AG462" s="3"/>
      <c r="AH462" s="48">
        <f>$AB$6*($AB$11/AI462*AJ462+$AB$12)</f>
        <v>-3.4251147519656047E-3</v>
      </c>
      <c r="AI462" s="48">
        <f>1+$AB$7*COS(AL462)</f>
        <v>1.1440698427697311</v>
      </c>
      <c r="AJ462" s="48">
        <f>SIN(AL462+RADIANS($AB$9))</f>
        <v>-0.66901168777924436</v>
      </c>
      <c r="AK462" s="48">
        <f>$AB$7*SIN(AL462)</f>
        <v>0.30321692791136157</v>
      </c>
      <c r="AL462" s="48">
        <f>2*ATAN(AM462)</f>
        <v>1.1272355135823495</v>
      </c>
      <c r="AM462" s="48">
        <f>SQRT((1+$AB$7)/(1-$AB$7))*TAN(AN462/2)</f>
        <v>0.63200078705918405</v>
      </c>
      <c r="AN462" s="54">
        <f>$AU462+$AB$7*SIN(AO462)</f>
        <v>13.404917073011644</v>
      </c>
      <c r="AO462" s="54">
        <f>$AU462+$AB$7*SIN(AP462)</f>
        <v>13.404887903718295</v>
      </c>
      <c r="AP462" s="54">
        <f>$AU462+$AB$7*SIN(AQ462)</f>
        <v>13.404757948219146</v>
      </c>
      <c r="AQ462" s="54">
        <f>$AU462+$AB$7*SIN(AR462)</f>
        <v>13.404179196456433</v>
      </c>
      <c r="AR462" s="54">
        <f>$AU462+$AB$7*SIN(AS462)</f>
        <v>13.401606250252607</v>
      </c>
      <c r="AS462" s="54">
        <f>$AU462+$AB$7*SIN(AT462)</f>
        <v>13.390254968611591</v>
      </c>
      <c r="AT462" s="54">
        <f>$AU462+$AB$7*SIN(AU462)</f>
        <v>13.341735693871268</v>
      </c>
      <c r="AU462" s="54">
        <f>RADIANS($AB$9)+$AB$18*(F462-AB$15)</f>
        <v>13.155270514509482</v>
      </c>
    </row>
    <row r="463" spans="1:64" ht="12.95" customHeight="1" x14ac:dyDescent="0.2">
      <c r="A463" s="4" t="s">
        <v>994</v>
      </c>
      <c r="B463" s="4"/>
      <c r="C463" s="5">
        <v>44853.625</v>
      </c>
      <c r="D463" s="5"/>
      <c r="E463" s="109">
        <f>+(C463-C$7)/C$8</f>
        <v>1565.0035138576827</v>
      </c>
      <c r="F463" s="109">
        <f>ROUND(2*E463,0)/2</f>
        <v>1565</v>
      </c>
      <c r="G463" s="48">
        <f>+C463-(C$7+F463*C$8)</f>
        <v>4.8030000034486875E-3</v>
      </c>
      <c r="I463" s="48">
        <f>G463</f>
        <v>4.8030000034486875E-3</v>
      </c>
      <c r="Q463" s="100">
        <f>+C463-15018.5</f>
        <v>29835.125</v>
      </c>
      <c r="S463" s="53">
        <f>S$14</f>
        <v>0.1</v>
      </c>
      <c r="Z463" s="48">
        <f>F463</f>
        <v>1565</v>
      </c>
      <c r="AA463" s="54">
        <f>AB$3+AB$4*Z463+AB$5*Z463^2+AH463</f>
        <v>2.5935642658570864E-3</v>
      </c>
      <c r="AB463" s="54">
        <f>IF(S463&lt;&gt;0,G463-AH463, -9999)</f>
        <v>8.489926829068151E-3</v>
      </c>
      <c r="AC463" s="54">
        <f>+G463-P463</f>
        <v>4.8030000034486875E-3</v>
      </c>
      <c r="AD463" s="54">
        <f>IF(S463&lt;&gt;0,G463-AA463, -9999)</f>
        <v>2.2094357375916011E-3</v>
      </c>
      <c r="AE463" s="54">
        <f>+(G463-AA463)^2*S463</f>
        <v>4.881606278546943E-7</v>
      </c>
      <c r="AF463" s="48">
        <f>IF(S463&lt;&gt;0,G463-P463, -9999)</f>
        <v>4.8030000034486875E-3</v>
      </c>
      <c r="AG463" s="3"/>
      <c r="AH463" s="48">
        <f>$AB$6*($AB$11/AI463*AJ463+$AB$12)</f>
        <v>-3.6869268256194631E-3</v>
      </c>
      <c r="AI463" s="48">
        <f>1+$AB$7*COS(AL463)</f>
        <v>1.1312599519735738</v>
      </c>
      <c r="AJ463" s="48">
        <f>SIN(AL463+RADIANS($AB$9))</f>
        <v>-0.69951688502422826</v>
      </c>
      <c r="AK463" s="48">
        <f>$AB$7*SIN(AL463)</f>
        <v>0.30897807361622603</v>
      </c>
      <c r="AL463" s="48">
        <f>2*ATAN(AM463)</f>
        <v>1.1690784613755576</v>
      </c>
      <c r="AM463" s="48">
        <f>SQRT((1+$AB$7)/(1-$AB$7))*TAN(AN463/2)</f>
        <v>0.66167552115604011</v>
      </c>
      <c r="AN463" s="54">
        <f>$AU463+$AB$7*SIN(AO463)</f>
        <v>13.439562099764604</v>
      </c>
      <c r="AO463" s="54">
        <f>$AU463+$AB$7*SIN(AP463)</f>
        <v>13.439537812068354</v>
      </c>
      <c r="AP463" s="54">
        <f>$AU463+$AB$7*SIN(AQ463)</f>
        <v>13.439425197532813</v>
      </c>
      <c r="AQ463" s="54">
        <f>$AU463+$AB$7*SIN(AR463)</f>
        <v>13.43890323627795</v>
      </c>
      <c r="AR463" s="54">
        <f>$AU463+$AB$7*SIN(AS463)</f>
        <v>13.436488203308546</v>
      </c>
      <c r="AS463" s="54">
        <f>$AU463+$AB$7*SIN(AT463)</f>
        <v>13.425402850955475</v>
      </c>
      <c r="AT463" s="54">
        <f>$AU463+$AB$7*SIN(AU463)</f>
        <v>13.376228982439635</v>
      </c>
      <c r="AU463" s="54">
        <f>RADIANS($AB$9)+$AB$18*(F463-AB$15)</f>
        <v>13.182290128916168</v>
      </c>
      <c r="AV463" s="54"/>
      <c r="AX463" s="54"/>
    </row>
    <row r="464" spans="1:64" ht="12.95" customHeight="1" x14ac:dyDescent="0.2">
      <c r="A464" s="4" t="s">
        <v>994</v>
      </c>
      <c r="B464" s="4"/>
      <c r="C464" s="5">
        <v>44853.625999999997</v>
      </c>
      <c r="D464" s="5"/>
      <c r="E464" s="109">
        <f>+(C464-C$7)/C$8</f>
        <v>1565.0042454541158</v>
      </c>
      <c r="F464" s="109">
        <f>ROUND(2*E464,0)/2</f>
        <v>1565</v>
      </c>
      <c r="G464" s="48">
        <f>+C464-(C$7+F464*C$8)</f>
        <v>5.8030000000144355E-3</v>
      </c>
      <c r="I464" s="48">
        <f>G464</f>
        <v>5.8030000000144355E-3</v>
      </c>
      <c r="Q464" s="100">
        <f>+C464-15018.5</f>
        <v>29835.125999999997</v>
      </c>
      <c r="S464" s="53">
        <f>S$14</f>
        <v>0.1</v>
      </c>
      <c r="Z464" s="48">
        <f>F464</f>
        <v>1565</v>
      </c>
      <c r="AA464" s="54">
        <f>AB$3+AB$4*Z464+AB$5*Z464^2+AH464</f>
        <v>2.5935642658570864E-3</v>
      </c>
      <c r="AB464" s="54">
        <f>IF(S464&lt;&gt;0,G464-AH464, -9999)</f>
        <v>9.489926825633899E-3</v>
      </c>
      <c r="AC464" s="54">
        <f>+G464-P464</f>
        <v>5.8030000000144355E-3</v>
      </c>
      <c r="AD464" s="54">
        <f>IF(S464&lt;&gt;0,G464-AA464, -9999)</f>
        <v>3.2094357341573491E-3</v>
      </c>
      <c r="AE464" s="54">
        <f>+(G464-AA464)^2*S464</f>
        <v>1.0300477731686123E-6</v>
      </c>
      <c r="AF464" s="48">
        <f>IF(S464&lt;&gt;0,G464-P464, -9999)</f>
        <v>5.8030000000144355E-3</v>
      </c>
      <c r="AG464" s="3"/>
      <c r="AH464" s="48">
        <f>$AB$6*($AB$11/AI464*AJ464+$AB$12)</f>
        <v>-3.6869268256194631E-3</v>
      </c>
      <c r="AI464" s="48">
        <f>1+$AB$7*COS(AL464)</f>
        <v>1.1312599519735738</v>
      </c>
      <c r="AJ464" s="48">
        <f>SIN(AL464+RADIANS($AB$9))</f>
        <v>-0.69951688502422826</v>
      </c>
      <c r="AK464" s="48">
        <f>$AB$7*SIN(AL464)</f>
        <v>0.30897807361622603</v>
      </c>
      <c r="AL464" s="48">
        <f>2*ATAN(AM464)</f>
        <v>1.1690784613755576</v>
      </c>
      <c r="AM464" s="48">
        <f>SQRT((1+$AB$7)/(1-$AB$7))*TAN(AN464/2)</f>
        <v>0.66167552115604011</v>
      </c>
      <c r="AN464" s="54">
        <f>$AU464+$AB$7*SIN(AO464)</f>
        <v>13.439562099764604</v>
      </c>
      <c r="AO464" s="54">
        <f>$AU464+$AB$7*SIN(AP464)</f>
        <v>13.439537812068354</v>
      </c>
      <c r="AP464" s="54">
        <f>$AU464+$AB$7*SIN(AQ464)</f>
        <v>13.439425197532813</v>
      </c>
      <c r="AQ464" s="54">
        <f>$AU464+$AB$7*SIN(AR464)</f>
        <v>13.43890323627795</v>
      </c>
      <c r="AR464" s="54">
        <f>$AU464+$AB$7*SIN(AS464)</f>
        <v>13.436488203308546</v>
      </c>
      <c r="AS464" s="54">
        <f>$AU464+$AB$7*SIN(AT464)</f>
        <v>13.425402850955475</v>
      </c>
      <c r="AT464" s="54">
        <f>$AU464+$AB$7*SIN(AU464)</f>
        <v>13.376228982439635</v>
      </c>
      <c r="AU464" s="54">
        <f>RADIANS($AB$9)+$AB$18*(F464-AB$15)</f>
        <v>13.182290128916168</v>
      </c>
    </row>
    <row r="465" spans="1:48" ht="12.95" customHeight="1" x14ac:dyDescent="0.2">
      <c r="A465" s="102" t="s">
        <v>1134</v>
      </c>
      <c r="B465" s="102" t="s">
        <v>1122</v>
      </c>
      <c r="C465" s="103">
        <v>44853.6302</v>
      </c>
      <c r="D465" s="104">
        <v>1E-3</v>
      </c>
      <c r="E465" s="113">
        <f>+(C465-C$7)/C$8</f>
        <v>1565.0073181591476</v>
      </c>
      <c r="F465" s="109">
        <f>ROUND(2*E465,0)/2</f>
        <v>1565</v>
      </c>
      <c r="G465" s="48">
        <f>+C465-(C$7+F465*C$8)</f>
        <v>1.0003000003052875E-2</v>
      </c>
      <c r="K465" s="48">
        <f>G465</f>
        <v>1.0003000003052875E-2</v>
      </c>
      <c r="O465" s="48">
        <f ca="1">+C$11+C$12*F465</f>
        <v>-1.3588973962035861E-2</v>
      </c>
      <c r="Q465" s="100">
        <f>+C465-15018.5</f>
        <v>29835.1302</v>
      </c>
      <c r="S465" s="53">
        <f>S$16</f>
        <v>1</v>
      </c>
      <c r="Z465" s="48">
        <f>F465</f>
        <v>1565</v>
      </c>
      <c r="AA465" s="54">
        <f>AB$3+AB$4*Z465+AB$5*Z465^2+AH465</f>
        <v>2.5935642658570864E-3</v>
      </c>
      <c r="AB465" s="54">
        <f>IF(S465&lt;&gt;0,G465-AH465, -9999)</f>
        <v>1.3689926828672339E-2</v>
      </c>
      <c r="AC465" s="54">
        <f>+G465-P465</f>
        <v>1.0003000003052875E-2</v>
      </c>
      <c r="AD465" s="54">
        <f>IF(S465&lt;&gt;0,G465-AA465, -9999)</f>
        <v>7.4094357371957895E-3</v>
      </c>
      <c r="AE465" s="54">
        <f>+(G465-AA465)^2*S465</f>
        <v>5.4899737943634114E-5</v>
      </c>
      <c r="AF465" s="48">
        <f>IF(S465&lt;&gt;0,G465-P465, -9999)</f>
        <v>1.0003000003052875E-2</v>
      </c>
      <c r="AG465" s="3"/>
      <c r="AH465" s="48">
        <f>$AB$6*($AB$11/AI465*AJ465+$AB$12)</f>
        <v>-3.6869268256194631E-3</v>
      </c>
      <c r="AI465" s="48">
        <f>1+$AB$7*COS(AL465)</f>
        <v>1.1312599519735738</v>
      </c>
      <c r="AJ465" s="48">
        <f>SIN(AL465+RADIANS($AB$9))</f>
        <v>-0.69951688502422826</v>
      </c>
      <c r="AK465" s="48">
        <f>$AB$7*SIN(AL465)</f>
        <v>0.30897807361622603</v>
      </c>
      <c r="AL465" s="48">
        <f>2*ATAN(AM465)</f>
        <v>1.1690784613755576</v>
      </c>
      <c r="AM465" s="48">
        <f>SQRT((1+$AB$7)/(1-$AB$7))*TAN(AN465/2)</f>
        <v>0.66167552115604011</v>
      </c>
      <c r="AN465" s="54">
        <f>$AU465+$AB$7*SIN(AO465)</f>
        <v>13.439562099764604</v>
      </c>
      <c r="AO465" s="54">
        <f>$AU465+$AB$7*SIN(AP465)</f>
        <v>13.439537812068354</v>
      </c>
      <c r="AP465" s="54">
        <f>$AU465+$AB$7*SIN(AQ465)</f>
        <v>13.439425197532813</v>
      </c>
      <c r="AQ465" s="54">
        <f>$AU465+$AB$7*SIN(AR465)</f>
        <v>13.43890323627795</v>
      </c>
      <c r="AR465" s="54">
        <f>$AU465+$AB$7*SIN(AS465)</f>
        <v>13.436488203308546</v>
      </c>
      <c r="AS465" s="54">
        <f>$AU465+$AB$7*SIN(AT465)</f>
        <v>13.425402850955475</v>
      </c>
      <c r="AT465" s="54">
        <f>$AU465+$AB$7*SIN(AU465)</f>
        <v>13.376228982439635</v>
      </c>
      <c r="AU465" s="54">
        <f>RADIANS($AB$9)+$AB$18*(F465-AB$15)</f>
        <v>13.182290128916168</v>
      </c>
    </row>
    <row r="466" spans="1:48" ht="12.95" customHeight="1" x14ac:dyDescent="0.2">
      <c r="A466" s="4" t="s">
        <v>994</v>
      </c>
      <c r="B466" s="4"/>
      <c r="C466" s="5">
        <v>44868.661</v>
      </c>
      <c r="D466" s="5"/>
      <c r="E466" s="109">
        <f>+(C466-C$7)/C$8</f>
        <v>1576.0037978634191</v>
      </c>
      <c r="F466" s="109">
        <f>ROUND(2*E466,0)/2</f>
        <v>1576</v>
      </c>
      <c r="G466" s="48">
        <f>+C466-(C$7+F466*C$8)</f>
        <v>5.1912000053562224E-3</v>
      </c>
      <c r="I466" s="48">
        <f>G466</f>
        <v>5.1912000053562224E-3</v>
      </c>
      <c r="Q466" s="100">
        <f>+C466-15018.5</f>
        <v>29850.161</v>
      </c>
      <c r="S466" s="53">
        <f>S$14</f>
        <v>0.1</v>
      </c>
      <c r="Z466" s="48">
        <f>F466</f>
        <v>1576</v>
      </c>
      <c r="AA466" s="54">
        <f>AB$3+AB$4*Z466+AB$5*Z466^2+AH466</f>
        <v>2.6131935915957444E-3</v>
      </c>
      <c r="AB466" s="54">
        <f>IF(S466&lt;&gt;0,G466-AH466, -9999)</f>
        <v>8.9396589620211048E-3</v>
      </c>
      <c r="AC466" s="54">
        <f>+G466-P466</f>
        <v>5.1912000053562224E-3</v>
      </c>
      <c r="AD466" s="54">
        <f>IF(S466&lt;&gt;0,G466-AA466, -9999)</f>
        <v>2.578006413760478E-3</v>
      </c>
      <c r="AE466" s="54">
        <f>+(G466-AA466)^2*S466</f>
        <v>6.6461170693901613E-7</v>
      </c>
      <c r="AF466" s="48">
        <f>IF(S466&lt;&gt;0,G466-P466, -9999)</f>
        <v>5.1912000053562224E-3</v>
      </c>
      <c r="AG466" s="3"/>
      <c r="AH466" s="48">
        <f>$AB$6*($AB$11/AI466*AJ466+$AB$12)</f>
        <v>-3.7484589566648815E-3</v>
      </c>
      <c r="AI466" s="48">
        <f>1+$AB$7*COS(AL466)</f>
        <v>1.1282049880444753</v>
      </c>
      <c r="AJ466" s="48">
        <f>SIN(AL466+RADIANS($AB$9))</f>
        <v>-0.70653369276705336</v>
      </c>
      <c r="AK466" s="48">
        <f>$AB$7*SIN(AL466)</f>
        <v>0.31025812802925051</v>
      </c>
      <c r="AL466" s="48">
        <f>2*ATAN(AM466)</f>
        <v>1.1789452590098197</v>
      </c>
      <c r="AM466" s="48">
        <f>SQRT((1+$AB$7)/(1-$AB$7))*TAN(AN466/2)</f>
        <v>0.668792122007974</v>
      </c>
      <c r="AN466" s="54">
        <f>$AU466+$AB$7*SIN(AO466)</f>
        <v>13.447789005793478</v>
      </c>
      <c r="AO466" s="54">
        <f>$AU466+$AB$7*SIN(AP466)</f>
        <v>13.447765813108983</v>
      </c>
      <c r="AP466" s="54">
        <f>$AU466+$AB$7*SIN(AQ466)</f>
        <v>13.447657205938182</v>
      </c>
      <c r="AQ466" s="54">
        <f>$AU466+$AB$7*SIN(AR466)</f>
        <v>13.447148808303353</v>
      </c>
      <c r="AR466" s="54">
        <f>$AU466+$AB$7*SIN(AS466)</f>
        <v>13.444773113873447</v>
      </c>
      <c r="AS466" s="54">
        <f>$AU466+$AB$7*SIN(AT466)</f>
        <v>13.433760517869723</v>
      </c>
      <c r="AT466" s="54">
        <f>$AU466+$AB$7*SIN(AU466)</f>
        <v>13.384456604596004</v>
      </c>
      <c r="AU466" s="54">
        <f>RADIANS($AB$9)+$AB$18*(F466-AB$15)</f>
        <v>13.188751341056898</v>
      </c>
    </row>
    <row r="467" spans="1:48" ht="12.95" customHeight="1" x14ac:dyDescent="0.2">
      <c r="A467" s="4" t="s">
        <v>1031</v>
      </c>
      <c r="B467" s="4"/>
      <c r="C467" s="5">
        <v>44882.328000000001</v>
      </c>
      <c r="D467" s="5"/>
      <c r="E467" s="109">
        <f>+(C467-C$7)/C$8</f>
        <v>1586.0025263488151</v>
      </c>
      <c r="F467" s="109">
        <f>ROUND(2*E467,0)/2</f>
        <v>1586</v>
      </c>
      <c r="G467" s="48">
        <f>+C467-(C$7+F467*C$8)</f>
        <v>3.4532000063336454E-3</v>
      </c>
      <c r="I467" s="48">
        <f>G467</f>
        <v>3.4532000063336454E-3</v>
      </c>
      <c r="Q467" s="100">
        <f>+C467-15018.5</f>
        <v>29863.828000000001</v>
      </c>
      <c r="S467" s="53">
        <f>S$14</f>
        <v>0.1</v>
      </c>
      <c r="Z467" s="48">
        <f>F467</f>
        <v>1586</v>
      </c>
      <c r="AA467" s="54">
        <f>AB$3+AB$4*Z467+AB$5*Z467^2+AH467</f>
        <v>2.6315309037017974E-3</v>
      </c>
      <c r="AB467" s="54">
        <f>IF(S467&lt;&gt;0,G467-AH467, -9999)</f>
        <v>7.2572336716494323E-3</v>
      </c>
      <c r="AC467" s="54">
        <f>+G467-P467</f>
        <v>3.4532000063336454E-3</v>
      </c>
      <c r="AD467" s="54">
        <f>IF(S467&lt;&gt;0,G467-AA467, -9999)</f>
        <v>8.2166910263184803E-4</v>
      </c>
      <c r="AE467" s="54">
        <f>+(G467-AA467)^2*S467</f>
        <v>6.7514011421982634E-8</v>
      </c>
      <c r="AF467" s="48">
        <f>IF(S467&lt;&gt;0,G467-P467, -9999)</f>
        <v>3.4532000063336454E-3</v>
      </c>
      <c r="AG467" s="3"/>
      <c r="AH467" s="48">
        <f>$AB$6*($AB$11/AI467*AJ467+$AB$12)</f>
        <v>-3.8040336653157869E-3</v>
      </c>
      <c r="AI467" s="48">
        <f>1+$AB$7*COS(AL467)</f>
        <v>1.1254313061186054</v>
      </c>
      <c r="AJ467" s="48">
        <f>SIN(AL467+RADIANS($AB$9))</f>
        <v>-0.71282051439741623</v>
      </c>
      <c r="AK467" s="48">
        <f>$AB$7*SIN(AL467)</f>
        <v>0.31138980781823866</v>
      </c>
      <c r="AL467" s="48">
        <f>2*ATAN(AM467)</f>
        <v>1.1878688421511217</v>
      </c>
      <c r="AM467" s="48">
        <f>SQRT((1+$AB$7)/(1-$AB$7))*TAN(AN467/2)</f>
        <v>0.67526896661791802</v>
      </c>
      <c r="AN467" s="54">
        <f>$AU467+$AB$7*SIN(AO467)</f>
        <v>13.455248706501857</v>
      </c>
      <c r="AO467" s="54">
        <f>$AU467+$AB$7*SIN(AP467)</f>
        <v>13.455226484107801</v>
      </c>
      <c r="AP467" s="54">
        <f>$AU467+$AB$7*SIN(AQ467)</f>
        <v>13.455121467128222</v>
      </c>
      <c r="AQ467" s="54">
        <f>$AU467+$AB$7*SIN(AR467)</f>
        <v>13.454625369104894</v>
      </c>
      <c r="AR467" s="54">
        <f>$AU467+$AB$7*SIN(AS467)</f>
        <v>13.452285892024419</v>
      </c>
      <c r="AS467" s="54">
        <f>$AU467+$AB$7*SIN(AT467)</f>
        <v>13.441342394275548</v>
      </c>
      <c r="AT467" s="54">
        <f>$AU467+$AB$7*SIN(AU467)</f>
        <v>13.391929173251707</v>
      </c>
      <c r="AU467" s="54">
        <f>RADIANS($AB$9)+$AB$18*(F467-AB$15)</f>
        <v>13.194625170275744</v>
      </c>
    </row>
    <row r="468" spans="1:48" ht="12.95" customHeight="1" x14ac:dyDescent="0.2">
      <c r="A468" s="4" t="s">
        <v>994</v>
      </c>
      <c r="B468" s="4"/>
      <c r="C468" s="5">
        <v>44883.692000000003</v>
      </c>
      <c r="D468" s="5"/>
      <c r="E468" s="109">
        <f>+(C468-C$7)/C$8</f>
        <v>1587.0004238869794</v>
      </c>
      <c r="F468" s="109">
        <f>ROUND(2*E468,0)/2</f>
        <v>1587</v>
      </c>
      <c r="G468" s="48">
        <f>+C468-(C$7+F468*C$8)</f>
        <v>5.7940000988310203E-4</v>
      </c>
      <c r="I468" s="48">
        <f>G468</f>
        <v>5.7940000988310203E-4</v>
      </c>
      <c r="Q468" s="100">
        <f>+C468-15018.5</f>
        <v>29865.192000000003</v>
      </c>
      <c r="S468" s="53">
        <f>S$14</f>
        <v>0.1</v>
      </c>
      <c r="Z468" s="48">
        <f>F468</f>
        <v>1587</v>
      </c>
      <c r="AA468" s="54">
        <f>AB$3+AB$4*Z468+AB$5*Z468^2+AH468</f>
        <v>2.6333904866535497E-3</v>
      </c>
      <c r="AB468" s="54">
        <f>IF(S468&lt;&gt;0,G468-AH468, -9999)</f>
        <v>4.3889720450870501E-3</v>
      </c>
      <c r="AC468" s="54">
        <f>+G468-P468</f>
        <v>5.7940000988310203E-4</v>
      </c>
      <c r="AD468" s="54">
        <f>IF(S468&lt;&gt;0,G468-AA468, -9999)</f>
        <v>-2.0539904767704477E-3</v>
      </c>
      <c r="AE468" s="54">
        <f>+(G468-AA468)^2*S468</f>
        <v>4.2188768786636907E-7</v>
      </c>
      <c r="AF468" s="48">
        <f>IF(S468&lt;&gt;0,G468-P468, -9999)</f>
        <v>5.7940000988310203E-4</v>
      </c>
      <c r="AG468" s="3"/>
      <c r="AH468" s="48">
        <f>$AB$6*($AB$11/AI468*AJ468+$AB$12)</f>
        <v>-3.8095720352039485E-3</v>
      </c>
      <c r="AI468" s="48">
        <f>1+$AB$7*COS(AL468)</f>
        <v>1.1251541372460967</v>
      </c>
      <c r="AJ468" s="48">
        <f>SIN(AL468+RADIANS($AB$9))</f>
        <v>-0.71344439057957099</v>
      </c>
      <c r="AK468" s="48">
        <f>$AB$7*SIN(AL468)</f>
        <v>0.31150131122979902</v>
      </c>
      <c r="AL468" s="48">
        <f>2*ATAN(AM468)</f>
        <v>1.1887587853393926</v>
      </c>
      <c r="AM468" s="48">
        <f>SQRT((1+$AB$7)/(1-$AB$7))*TAN(AN468/2)</f>
        <v>0.67591703476958342</v>
      </c>
      <c r="AN468" s="54">
        <f>$AU468+$AB$7*SIN(AO468)</f>
        <v>13.455993666304256</v>
      </c>
      <c r="AO468" s="54">
        <f>$AU468+$AB$7*SIN(AP468)</f>
        <v>13.455971539608161</v>
      </c>
      <c r="AP468" s="54">
        <f>$AU468+$AB$7*SIN(AQ468)</f>
        <v>13.455866878782505</v>
      </c>
      <c r="AQ468" s="54">
        <f>$AU468+$AB$7*SIN(AR468)</f>
        <v>13.455372008681367</v>
      </c>
      <c r="AR468" s="54">
        <f>$AU468+$AB$7*SIN(AS468)</f>
        <v>13.453036175920179</v>
      </c>
      <c r="AS468" s="54">
        <f>$AU468+$AB$7*SIN(AT468)</f>
        <v>13.442099740818904</v>
      </c>
      <c r="AT468" s="54">
        <f>$AU468+$AB$7*SIN(AU468)</f>
        <v>13.392676056621818</v>
      </c>
      <c r="AU468" s="54">
        <f>RADIANS($AB$9)+$AB$18*(F468-AB$15)</f>
        <v>13.195212553197628</v>
      </c>
      <c r="AV468" s="54"/>
    </row>
    <row r="469" spans="1:48" ht="12.95" customHeight="1" x14ac:dyDescent="0.2">
      <c r="A469" s="102" t="s">
        <v>1134</v>
      </c>
      <c r="B469" s="102" t="s">
        <v>1122</v>
      </c>
      <c r="C469" s="103">
        <v>44883.693520000001</v>
      </c>
      <c r="D469" s="104">
        <v>6.8000000000000005E-4</v>
      </c>
      <c r="E469" s="113">
        <f>+(C469-C$7)/C$8</f>
        <v>1587.00153591356</v>
      </c>
      <c r="F469" s="109">
        <f>ROUND(2*E469,0)/2</f>
        <v>1587</v>
      </c>
      <c r="G469" s="48">
        <f>+C469-(C$7+F469*C$8)</f>
        <v>2.0994000078644603E-3</v>
      </c>
      <c r="K469" s="48">
        <f>G469</f>
        <v>2.0994000078644603E-3</v>
      </c>
      <c r="O469" s="48">
        <f ca="1">+C$11+C$12*F469</f>
        <v>-1.3259871635019658E-2</v>
      </c>
      <c r="Q469" s="100">
        <f>+C469-15018.5</f>
        <v>29865.193520000001</v>
      </c>
      <c r="S469" s="53">
        <f>S$16</f>
        <v>1</v>
      </c>
      <c r="Z469" s="48">
        <f>F469</f>
        <v>1587</v>
      </c>
      <c r="AA469" s="54">
        <f>AB$3+AB$4*Z469+AB$5*Z469^2+AH469</f>
        <v>2.6333904866535497E-3</v>
      </c>
      <c r="AB469" s="54">
        <f>IF(S469&lt;&gt;0,G469-AH469, -9999)</f>
        <v>5.9089720430684084E-3</v>
      </c>
      <c r="AC469" s="54">
        <f>+G469-P469</f>
        <v>2.0994000078644603E-3</v>
      </c>
      <c r="AD469" s="54">
        <f>IF(S469&lt;&gt;0,G469-AA469, -9999)</f>
        <v>-5.3399047878908935E-4</v>
      </c>
      <c r="AE469" s="54">
        <f>+(G469-AA469)^2*S469</f>
        <v>2.8514583143740088E-7</v>
      </c>
      <c r="AF469" s="48">
        <f>IF(S469&lt;&gt;0,G469-P469, -9999)</f>
        <v>2.0994000078644603E-3</v>
      </c>
      <c r="AG469" s="3"/>
      <c r="AH469" s="48">
        <f>$AB$6*($AB$11/AI469*AJ469+$AB$12)</f>
        <v>-3.8095720352039485E-3</v>
      </c>
      <c r="AI469" s="48">
        <f>1+$AB$7*COS(AL469)</f>
        <v>1.1251541372460967</v>
      </c>
      <c r="AJ469" s="48">
        <f>SIN(AL469+RADIANS($AB$9))</f>
        <v>-0.71344439057957099</v>
      </c>
      <c r="AK469" s="48">
        <f>$AB$7*SIN(AL469)</f>
        <v>0.31150131122979902</v>
      </c>
      <c r="AL469" s="48">
        <f>2*ATAN(AM469)</f>
        <v>1.1887587853393926</v>
      </c>
      <c r="AM469" s="48">
        <f>SQRT((1+$AB$7)/(1-$AB$7))*TAN(AN469/2)</f>
        <v>0.67591703476958342</v>
      </c>
      <c r="AN469" s="54">
        <f>$AU469+$AB$7*SIN(AO469)</f>
        <v>13.455993666304256</v>
      </c>
      <c r="AO469" s="54">
        <f>$AU469+$AB$7*SIN(AP469)</f>
        <v>13.455971539608161</v>
      </c>
      <c r="AP469" s="54">
        <f>$AU469+$AB$7*SIN(AQ469)</f>
        <v>13.455866878782505</v>
      </c>
      <c r="AQ469" s="54">
        <f>$AU469+$AB$7*SIN(AR469)</f>
        <v>13.455372008681367</v>
      </c>
      <c r="AR469" s="54">
        <f>$AU469+$AB$7*SIN(AS469)</f>
        <v>13.453036175920179</v>
      </c>
      <c r="AS469" s="54">
        <f>$AU469+$AB$7*SIN(AT469)</f>
        <v>13.442099740818904</v>
      </c>
      <c r="AT469" s="54">
        <f>$AU469+$AB$7*SIN(AU469)</f>
        <v>13.392676056621818</v>
      </c>
      <c r="AU469" s="54">
        <f>RADIANS($AB$9)+$AB$18*(F469-AB$15)</f>
        <v>13.195212553197628</v>
      </c>
    </row>
    <row r="470" spans="1:48" ht="12.95" customHeight="1" x14ac:dyDescent="0.2">
      <c r="A470" s="4" t="s">
        <v>1031</v>
      </c>
      <c r="B470" s="4"/>
      <c r="C470" s="5">
        <v>44893.264999999999</v>
      </c>
      <c r="D470" s="5"/>
      <c r="E470" s="109">
        <f>+(C470-C$7)/C$8</f>
        <v>1594.0039965650105</v>
      </c>
      <c r="F470" s="109">
        <f>ROUND(2*E470,0)/2</f>
        <v>1594</v>
      </c>
      <c r="G470" s="48">
        <f>+C470-(C$7+F470*C$8)</f>
        <v>5.4627999998047017E-3</v>
      </c>
      <c r="I470" s="48">
        <f>G470</f>
        <v>5.4627999998047017E-3</v>
      </c>
      <c r="Q470" s="100">
        <f>+C470-15018.5</f>
        <v>29874.764999999999</v>
      </c>
      <c r="S470" s="53">
        <f>S$14</f>
        <v>0.1</v>
      </c>
      <c r="Z470" s="48">
        <f>F470</f>
        <v>1594</v>
      </c>
      <c r="AA470" s="54">
        <f>AB$3+AB$4*Z470+AB$5*Z470^2+AH470</f>
        <v>2.6465393999204109E-3</v>
      </c>
      <c r="AB470" s="54">
        <f>IF(S470&lt;&gt;0,G470-AH470, -9999)</f>
        <v>9.3110431591481128E-3</v>
      </c>
      <c r="AC470" s="54">
        <f>+G470-P470</f>
        <v>5.4627999998047017E-3</v>
      </c>
      <c r="AD470" s="54">
        <f>IF(S470&lt;&gt;0,G470-AA470, -9999)</f>
        <v>2.8162605998842908E-3</v>
      </c>
      <c r="AE470" s="54">
        <f>+(G470-AA470)^2*S470</f>
        <v>7.9313237664606252E-7</v>
      </c>
      <c r="AF470" s="48">
        <f>IF(S470&lt;&gt;0,G470-P470, -9999)</f>
        <v>5.4627999998047017E-3</v>
      </c>
      <c r="AG470" s="3"/>
      <c r="AH470" s="48">
        <f>$AB$6*($AB$11/AI470*AJ470+$AB$12)</f>
        <v>-3.8482431593434121E-3</v>
      </c>
      <c r="AI470" s="48">
        <f>1+$AB$7*COS(AL470)</f>
        <v>1.1232150227389608</v>
      </c>
      <c r="AJ470" s="48">
        <f>SIN(AL470+RADIANS($AB$9))</f>
        <v>-0.71778713382309389</v>
      </c>
      <c r="AK470" s="48">
        <f>$AB$7*SIN(AL470)</f>
        <v>0.31227341087440708</v>
      </c>
      <c r="AL470" s="48">
        <f>2*ATAN(AM470)</f>
        <v>1.194976120515068</v>
      </c>
      <c r="AM470" s="48">
        <f>SQRT((1+$AB$7)/(1-$AB$7))*TAN(AN470/2)</f>
        <v>0.68045549099240832</v>
      </c>
      <c r="AN470" s="54">
        <f>$AU470+$AB$7*SIN(AO470)</f>
        <v>13.46120324588543</v>
      </c>
      <c r="AO470" s="54">
        <f>$AU470+$AB$7*SIN(AP470)</f>
        <v>13.461181782253702</v>
      </c>
      <c r="AP470" s="54">
        <f>$AU470+$AB$7*SIN(AQ470)</f>
        <v>13.461079599537802</v>
      </c>
      <c r="AQ470" s="54">
        <f>$AU470+$AB$7*SIN(AR470)</f>
        <v>13.460593312806296</v>
      </c>
      <c r="AR470" s="54">
        <f>$AU470+$AB$7*SIN(AS470)</f>
        <v>13.458283100057388</v>
      </c>
      <c r="AS470" s="54">
        <f>$AU470+$AB$7*SIN(AT470)</f>
        <v>13.447396872945976</v>
      </c>
      <c r="AT470" s="54">
        <f>$AU470+$AB$7*SIN(AU470)</f>
        <v>13.397902329533093</v>
      </c>
      <c r="AU470" s="54">
        <f>RADIANS($AB$9)+$AB$18*(F470-AB$15)</f>
        <v>13.19932423365082</v>
      </c>
    </row>
    <row r="471" spans="1:48" ht="12.95" customHeight="1" x14ac:dyDescent="0.2">
      <c r="A471" s="4" t="s">
        <v>1031</v>
      </c>
      <c r="B471" s="4"/>
      <c r="C471" s="5">
        <v>44908.298000000003</v>
      </c>
      <c r="D471" s="5"/>
      <c r="E471" s="109">
        <f>+(C471-C$7)/C$8</f>
        <v>1605.0020857814422</v>
      </c>
      <c r="F471" s="109">
        <f>ROUND(2*E471,0)/2</f>
        <v>1605</v>
      </c>
      <c r="G471" s="48">
        <f>+C471-(C$7+F471*C$8)</f>
        <v>2.8510000047390349E-3</v>
      </c>
      <c r="I471" s="48">
        <f>G471</f>
        <v>2.8510000047390349E-3</v>
      </c>
      <c r="Q471" s="100">
        <f>+C471-15018.5</f>
        <v>29889.798000000003</v>
      </c>
      <c r="S471" s="53">
        <f>S$14</f>
        <v>0.1</v>
      </c>
      <c r="Z471" s="48">
        <f>F471</f>
        <v>1605</v>
      </c>
      <c r="AA471" s="54">
        <f>AB$3+AB$4*Z471+AB$5*Z471^2+AH471</f>
        <v>2.6676689054889588E-3</v>
      </c>
      <c r="AB471" s="54">
        <f>IF(S471&lt;&gt;0,G471-AH471, -9999)</f>
        <v>6.7596666596226197E-3</v>
      </c>
      <c r="AC471" s="54">
        <f>+G471-P471</f>
        <v>2.8510000047390349E-3</v>
      </c>
      <c r="AD471" s="54">
        <f>IF(S471&lt;&gt;0,G471-AA471, -9999)</f>
        <v>1.8333109925007616E-4</v>
      </c>
      <c r="AE471" s="54">
        <f>+(G471-AA471)^2*S471</f>
        <v>3.3610291952241276E-9</v>
      </c>
      <c r="AF471" s="48">
        <f>IF(S471&lt;&gt;0,G471-P471, -9999)</f>
        <v>2.8510000047390349E-3</v>
      </c>
      <c r="AG471" s="3"/>
      <c r="AH471" s="48">
        <f>$AB$6*($AB$11/AI471*AJ471+$AB$12)</f>
        <v>-3.9086666548835847E-3</v>
      </c>
      <c r="AI471" s="48">
        <f>1+$AB$7*COS(AL471)</f>
        <v>1.1201718109949848</v>
      </c>
      <c r="AJ471" s="48">
        <f>SIN(AL471+RADIANS($AB$9))</f>
        <v>-0.72452550123580506</v>
      </c>
      <c r="AK471" s="48">
        <f>$AB$7*SIN(AL471)</f>
        <v>0.31345711159564482</v>
      </c>
      <c r="AL471" s="48">
        <f>2*ATAN(AM471)</f>
        <v>1.2047029522458206</v>
      </c>
      <c r="AM471" s="48">
        <f>SQRT((1+$AB$7)/(1-$AB$7))*TAN(AN471/2)</f>
        <v>0.68759444559173699</v>
      </c>
      <c r="AN471" s="54">
        <f>$AU471+$AB$7*SIN(AO471)</f>
        <v>13.46937157435355</v>
      </c>
      <c r="AO471" s="54">
        <f>$AU471+$AB$7*SIN(AP471)</f>
        <v>13.469351128418628</v>
      </c>
      <c r="AP471" s="54">
        <f>$AU471+$AB$7*SIN(AQ471)</f>
        <v>13.469252785599359</v>
      </c>
      <c r="AQ471" s="54">
        <f>$AU471+$AB$7*SIN(AR471)</f>
        <v>13.46877993805302</v>
      </c>
      <c r="AR471" s="54">
        <f>$AU471+$AB$7*SIN(AS471)</f>
        <v>13.466510354126971</v>
      </c>
      <c r="AS471" s="54">
        <f>$AU471+$AB$7*SIN(AT471)</f>
        <v>13.4557057135156</v>
      </c>
      <c r="AT471" s="54">
        <f>$AU471+$AB$7*SIN(AU471)</f>
        <v>13.406108254082964</v>
      </c>
      <c r="AU471" s="54">
        <f>RADIANS($AB$9)+$AB$18*(F471-AB$15)</f>
        <v>13.20578544579155</v>
      </c>
    </row>
    <row r="472" spans="1:48" ht="12.95" customHeight="1" x14ac:dyDescent="0.2">
      <c r="A472" s="4" t="s">
        <v>1031</v>
      </c>
      <c r="B472" s="4"/>
      <c r="C472" s="5">
        <v>44912.398000000001</v>
      </c>
      <c r="D472" s="5"/>
      <c r="E472" s="109">
        <f>+(C472-C$7)/C$8</f>
        <v>1608.0016311674162</v>
      </c>
      <c r="F472" s="109">
        <f>ROUND(2*E472,0)/2</f>
        <v>1608</v>
      </c>
      <c r="G472" s="48">
        <f>+C472-(C$7+F472*C$8)</f>
        <v>2.229600002465304E-3</v>
      </c>
      <c r="I472" s="48">
        <f>G472</f>
        <v>2.229600002465304E-3</v>
      </c>
      <c r="Q472" s="100">
        <f>+C472-15018.5</f>
        <v>29893.898000000001</v>
      </c>
      <c r="S472" s="53">
        <f>S$14</f>
        <v>0.1</v>
      </c>
      <c r="Z472" s="48">
        <f>F472</f>
        <v>1608</v>
      </c>
      <c r="AA472" s="54">
        <f>AB$3+AB$4*Z472+AB$5*Z472^2+AH472</f>
        <v>2.6735307266771285E-3</v>
      </c>
      <c r="AB472" s="54">
        <f>IF(S472&lt;&gt;0,G472-AH472, -9999)</f>
        <v>6.1546723393810189E-3</v>
      </c>
      <c r="AC472" s="54">
        <f>+G472-P472</f>
        <v>2.229600002465304E-3</v>
      </c>
      <c r="AD472" s="54">
        <f>IF(S472&lt;&gt;0,G472-AA472, -9999)</f>
        <v>-4.4393072421182456E-4</v>
      </c>
      <c r="AE472" s="54">
        <f>+(G472-AA472)^2*S472</f>
        <v>1.9707448789923504E-8</v>
      </c>
      <c r="AF472" s="48">
        <f>IF(S472&lt;&gt;0,G472-P472, -9999)</f>
        <v>2.229600002465304E-3</v>
      </c>
      <c r="AG472" s="3"/>
      <c r="AH472" s="48">
        <f>$AB$6*($AB$11/AI472*AJ472+$AB$12)</f>
        <v>-3.9250723369157149E-3</v>
      </c>
      <c r="AI472" s="48">
        <f>1+$AB$7*COS(AL472)</f>
        <v>1.1193427305659363</v>
      </c>
      <c r="AJ472" s="48">
        <f>SIN(AL472+RADIANS($AB$9))</f>
        <v>-0.72634507710180374</v>
      </c>
      <c r="AK472" s="48">
        <f>$AB$7*SIN(AL472)</f>
        <v>0.31377370448902375</v>
      </c>
      <c r="AL472" s="48">
        <f>2*ATAN(AM472)</f>
        <v>1.207346572185837</v>
      </c>
      <c r="AM472" s="48">
        <f>SQRT((1+$AB$7)/(1-$AB$7))*TAN(AN472/2)</f>
        <v>0.68954296105144708</v>
      </c>
      <c r="AN472" s="54">
        <f>$AU472+$AB$7*SIN(AO472)</f>
        <v>13.471595453525412</v>
      </c>
      <c r="AO472" s="54">
        <f>$AU472+$AB$7*SIN(AP472)</f>
        <v>13.471575279968517</v>
      </c>
      <c r="AP472" s="54">
        <f>$AU472+$AB$7*SIN(AQ472)</f>
        <v>13.471477972575324</v>
      </c>
      <c r="AQ472" s="54">
        <f>$AU472+$AB$7*SIN(AR472)</f>
        <v>13.471008778435857</v>
      </c>
      <c r="AR472" s="54">
        <f>$AU472+$AB$7*SIN(AS472)</f>
        <v>13.468750348807335</v>
      </c>
      <c r="AS472" s="54">
        <f>$AU472+$AB$7*SIN(AT472)</f>
        <v>13.457968521627475</v>
      </c>
      <c r="AT472" s="54">
        <f>$AU472+$AB$7*SIN(AU472)</f>
        <v>13.40834478514949</v>
      </c>
      <c r="AU472" s="54">
        <f>RADIANS($AB$9)+$AB$18*(F472-AB$15)</f>
        <v>13.207547594557203</v>
      </c>
    </row>
    <row r="473" spans="1:48" ht="12.95" customHeight="1" x14ac:dyDescent="0.2">
      <c r="A473" s="4" t="s">
        <v>1032</v>
      </c>
      <c r="B473" s="4"/>
      <c r="C473" s="5">
        <v>44934.267</v>
      </c>
      <c r="D473" s="5"/>
      <c r="E473" s="109">
        <f>+(C473-C$7)/C$8</f>
        <v>1624.0009136176313</v>
      </c>
      <c r="F473" s="109">
        <f>ROUND(2*E473,0)/2</f>
        <v>1624</v>
      </c>
      <c r="G473" s="48">
        <f>+C473-(C$7+F473*C$8)</f>
        <v>1.2488000065786764E-3</v>
      </c>
      <c r="I473" s="48">
        <f>G473</f>
        <v>1.2488000065786764E-3</v>
      </c>
      <c r="Q473" s="100">
        <f>+C473-15018.5</f>
        <v>29915.767</v>
      </c>
      <c r="S473" s="53">
        <f>S$14</f>
        <v>0.1</v>
      </c>
      <c r="Z473" s="48">
        <f>F473</f>
        <v>1624</v>
      </c>
      <c r="AA473" s="54">
        <f>AB$3+AB$4*Z473+AB$5*Z473^2+AH473</f>
        <v>2.7055138077845533E-3</v>
      </c>
      <c r="AB473" s="54">
        <f>IF(S473&lt;&gt;0,G473-AH473, -9999)</f>
        <v>5.2608358461366566E-3</v>
      </c>
      <c r="AC473" s="54">
        <f>+G473-P473</f>
        <v>1.2488000065786764E-3</v>
      </c>
      <c r="AD473" s="54">
        <f>IF(S473&lt;&gt;0,G473-AA473, -9999)</f>
        <v>-1.4567138012058769E-3</v>
      </c>
      <c r="AE473" s="54">
        <f>+(G473-AA473)^2*S473</f>
        <v>2.1220150986236753E-7</v>
      </c>
      <c r="AF473" s="48">
        <f>IF(S473&lt;&gt;0,G473-P473, -9999)</f>
        <v>1.2488000065786764E-3</v>
      </c>
      <c r="AG473" s="3"/>
      <c r="AH473" s="48">
        <f>$AB$6*($AB$11/AI473*AJ473+$AB$12)</f>
        <v>-4.0120358395579802E-3</v>
      </c>
      <c r="AI473" s="48">
        <f>1+$AB$7*COS(AL473)</f>
        <v>1.114927834294646</v>
      </c>
      <c r="AJ473" s="48">
        <f>SIN(AL473+RADIANS($AB$9))</f>
        <v>-0.73591877168481323</v>
      </c>
      <c r="AK473" s="48">
        <f>$AB$7*SIN(AL473)</f>
        <v>0.3154175294305015</v>
      </c>
      <c r="AL473" s="48">
        <f>2*ATAN(AM473)</f>
        <v>1.2213799012576123</v>
      </c>
      <c r="AM473" s="48">
        <f>SQRT((1+$AB$7)/(1-$AB$7))*TAN(AN473/2)</f>
        <v>0.69994634084970464</v>
      </c>
      <c r="AN473" s="54">
        <f>$AU473+$AB$7*SIN(AO473)</f>
        <v>13.483428343477856</v>
      </c>
      <c r="AO473" s="54">
        <f>$AU473+$AB$7*SIN(AP473)</f>
        <v>13.483409584911973</v>
      </c>
      <c r="AP473" s="54">
        <f>$AU473+$AB$7*SIN(AQ473)</f>
        <v>13.483317711299737</v>
      </c>
      <c r="AQ473" s="54">
        <f>$AU473+$AB$7*SIN(AR473)</f>
        <v>13.482867901943141</v>
      </c>
      <c r="AR473" s="54">
        <f>$AU473+$AB$7*SIN(AS473)</f>
        <v>13.480669448900628</v>
      </c>
      <c r="AS473" s="54">
        <f>$AU473+$AB$7*SIN(AT473)</f>
        <v>13.470013284705169</v>
      </c>
      <c r="AT473" s="54">
        <f>$AU473+$AB$7*SIN(AU473)</f>
        <v>13.420262384616933</v>
      </c>
      <c r="AU473" s="54">
        <f>RADIANS($AB$9)+$AB$18*(F473-AB$15)</f>
        <v>13.216945721307354</v>
      </c>
    </row>
    <row r="474" spans="1:48" ht="12.95" customHeight="1" x14ac:dyDescent="0.2">
      <c r="A474" s="4" t="s">
        <v>994</v>
      </c>
      <c r="B474" s="4"/>
      <c r="C474" s="5">
        <v>44946.57</v>
      </c>
      <c r="D474" s="5"/>
      <c r="E474" s="109">
        <f>+(C474-C$7)/C$8</f>
        <v>1633.0017445648627</v>
      </c>
      <c r="F474" s="109">
        <f>ROUND(2*E474,0)/2</f>
        <v>1633</v>
      </c>
      <c r="G474" s="48">
        <f>+C474-(C$7+F474*C$8)</f>
        <v>2.3846000040066428E-3</v>
      </c>
      <c r="I474" s="48">
        <f>G474</f>
        <v>2.3846000040066428E-3</v>
      </c>
      <c r="Q474" s="100">
        <f>+C474-15018.5</f>
        <v>29928.07</v>
      </c>
      <c r="S474" s="53">
        <f>S$14</f>
        <v>0.1</v>
      </c>
      <c r="Z474" s="48">
        <f>F474</f>
        <v>1633</v>
      </c>
      <c r="AA474" s="54">
        <f>AB$3+AB$4*Z474+AB$5*Z474^2+AH474</f>
        <v>2.7240383955942898E-3</v>
      </c>
      <c r="AB474" s="54">
        <f>IF(S474&lt;&gt;0,G474-AH474, -9999)</f>
        <v>6.4451567929276355E-3</v>
      </c>
      <c r="AC474" s="54">
        <f>+G474-P474</f>
        <v>2.3846000040066428E-3</v>
      </c>
      <c r="AD474" s="54">
        <f>IF(S474&lt;&gt;0,G474-AA474, -9999)</f>
        <v>-3.3943839158764692E-4</v>
      </c>
      <c r="AE474" s="54">
        <f>+(G474-AA474)^2*S474</f>
        <v>1.1521842168360874E-8</v>
      </c>
      <c r="AF474" s="48">
        <f>IF(S474&lt;&gt;0,G474-P474, -9999)</f>
        <v>2.3846000040066428E-3</v>
      </c>
      <c r="AG474" s="3"/>
      <c r="AH474" s="48">
        <f>$AB$6*($AB$11/AI474*AJ474+$AB$12)</f>
        <v>-4.0605567889209927E-3</v>
      </c>
      <c r="AI474" s="48">
        <f>1+$AB$7*COS(AL474)</f>
        <v>1.1124498393215554</v>
      </c>
      <c r="AJ474" s="48">
        <f>SIN(AL474+RADIANS($AB$9))</f>
        <v>-0.74120775512756154</v>
      </c>
      <c r="AK474" s="48">
        <f>$AB$7*SIN(AL474)</f>
        <v>0.31630943489604485</v>
      </c>
      <c r="AL474" s="48">
        <f>2*ATAN(AM474)</f>
        <v>1.2292250065130534</v>
      </c>
      <c r="AM474" s="48">
        <f>SQRT((1+$AB$7)/(1-$AB$7))*TAN(AN474/2)</f>
        <v>0.70580676991565627</v>
      </c>
      <c r="AN474" s="54">
        <f>$AU474+$AB$7*SIN(AO474)</f>
        <v>13.490063801817081</v>
      </c>
      <c r="AO474" s="54">
        <f>$AU474+$AB$7*SIN(AP474)</f>
        <v>13.490045811179145</v>
      </c>
      <c r="AP474" s="54">
        <f>$AU474+$AB$7*SIN(AQ474)</f>
        <v>13.489956926688095</v>
      </c>
      <c r="AQ474" s="54">
        <f>$AU474+$AB$7*SIN(AR474)</f>
        <v>13.489517937536901</v>
      </c>
      <c r="AR474" s="54">
        <f>$AU474+$AB$7*SIN(AS474)</f>
        <v>13.487353549829665</v>
      </c>
      <c r="AS474" s="54">
        <f>$AU474+$AB$7*SIN(AT474)</f>
        <v>13.476770968585692</v>
      </c>
      <c r="AT474" s="54">
        <f>$AU474+$AB$7*SIN(AU474)</f>
        <v>13.426958156916196</v>
      </c>
      <c r="AU474" s="54">
        <f>RADIANS($AB$9)+$AB$18*(F474-AB$15)</f>
        <v>13.222232167604316</v>
      </c>
    </row>
    <row r="475" spans="1:48" ht="12.95" customHeight="1" x14ac:dyDescent="0.2">
      <c r="A475" s="4" t="s">
        <v>1032</v>
      </c>
      <c r="B475" s="4"/>
      <c r="C475" s="5">
        <v>44990.313000000002</v>
      </c>
      <c r="D475" s="5"/>
      <c r="E475" s="109">
        <f>+(C475-C$7)/C$8</f>
        <v>1665.0039674474742</v>
      </c>
      <c r="F475" s="109">
        <f>ROUND(2*E475,0)/2</f>
        <v>1665</v>
      </c>
      <c r="G475" s="48">
        <f>+C475-(C$7+F475*C$8)</f>
        <v>5.4230000023380853E-3</v>
      </c>
      <c r="I475" s="48">
        <f>G475</f>
        <v>5.4230000023380853E-3</v>
      </c>
      <c r="Q475" s="100">
        <f>+C475-15018.5</f>
        <v>29971.813000000002</v>
      </c>
      <c r="S475" s="53">
        <f>S$14</f>
        <v>0.1</v>
      </c>
      <c r="Z475" s="48">
        <f>F475</f>
        <v>1665</v>
      </c>
      <c r="AA475" s="54">
        <f>AB$3+AB$4*Z475+AB$5*Z475^2+AH475</f>
        <v>2.7930309329029486E-3</v>
      </c>
      <c r="AB475" s="54">
        <f>IF(S475&lt;&gt;0,G475-AH475, -9999)</f>
        <v>9.6537535681796485E-3</v>
      </c>
      <c r="AC475" s="54">
        <f>+G475-P475</f>
        <v>5.4230000023380853E-3</v>
      </c>
      <c r="AD475" s="54">
        <f>IF(S475&lt;&gt;0,G475-AA475, -9999)</f>
        <v>2.6299690694351367E-3</v>
      </c>
      <c r="AE475" s="54">
        <f>+(G475-AA475)^2*S475</f>
        <v>6.9167373061855193E-7</v>
      </c>
      <c r="AF475" s="48">
        <f>IF(S475&lt;&gt;0,G475-P475, -9999)</f>
        <v>5.4230000023380853E-3</v>
      </c>
      <c r="AG475" s="3"/>
      <c r="AH475" s="48">
        <f>$AB$6*($AB$11/AI475*AJ475+$AB$12)</f>
        <v>-4.2307535658415631E-3</v>
      </c>
      <c r="AI475" s="48">
        <f>1+$AB$7*COS(AL475)</f>
        <v>1.1036740240684479</v>
      </c>
      <c r="AJ475" s="48">
        <f>SIN(AL475+RADIANS($AB$9))</f>
        <v>-0.75945837938832483</v>
      </c>
      <c r="AK475" s="48">
        <f>$AB$7*SIN(AL475)</f>
        <v>0.31929347268798614</v>
      </c>
      <c r="AL475" s="48">
        <f>2*ATAN(AM475)</f>
        <v>1.2568373964259547</v>
      </c>
      <c r="AM475" s="48">
        <f>SQRT((1+$AB$7)/(1-$AB$7))*TAN(AN475/2)</f>
        <v>0.72669558145859936</v>
      </c>
      <c r="AN475" s="54">
        <f>$AU475+$AB$7*SIN(AO475)</f>
        <v>13.513537180684517</v>
      </c>
      <c r="AO475" s="54">
        <f>$AU475+$AB$7*SIN(AP475)</f>
        <v>13.513521756771004</v>
      </c>
      <c r="AP475" s="54">
        <f>$AU475+$AB$7*SIN(AQ475)</f>
        <v>13.513443087703962</v>
      </c>
      <c r="AQ475" s="54">
        <f>$AU475+$AB$7*SIN(AR475)</f>
        <v>13.513041972933419</v>
      </c>
      <c r="AR475" s="54">
        <f>$AU475+$AB$7*SIN(AS475)</f>
        <v>13.511000247060812</v>
      </c>
      <c r="AS475" s="54">
        <f>$AU475+$AB$7*SIN(AT475)</f>
        <v>13.500695501548185</v>
      </c>
      <c r="AT475" s="54">
        <f>$AU475+$AB$7*SIN(AU475)</f>
        <v>13.450718741140291</v>
      </c>
      <c r="AU475" s="54">
        <f>RADIANS($AB$9)+$AB$18*(F475-AB$15)</f>
        <v>13.24102842110462</v>
      </c>
    </row>
    <row r="476" spans="1:48" ht="12.95" customHeight="1" x14ac:dyDescent="0.2">
      <c r="A476" s="4" t="s">
        <v>1035</v>
      </c>
      <c r="B476" s="4"/>
      <c r="C476" s="5">
        <v>45031.313999999998</v>
      </c>
      <c r="D476" s="5"/>
      <c r="E476" s="109">
        <f>+(C476-C$7)/C$8</f>
        <v>1695.0001529036565</v>
      </c>
      <c r="F476" s="109">
        <f>ROUND(2*E476,0)/2</f>
        <v>1695</v>
      </c>
      <c r="G476" s="48">
        <f>+C476-(C$7+F476*C$8)</f>
        <v>2.0900000527035445E-4</v>
      </c>
      <c r="I476" s="48">
        <f>G476</f>
        <v>2.0900000527035445E-4</v>
      </c>
      <c r="Q476" s="100">
        <f>+C476-15018.5</f>
        <v>30012.813999999998</v>
      </c>
      <c r="S476" s="53">
        <f>S$14</f>
        <v>0.1</v>
      </c>
      <c r="Z476" s="48">
        <f>F476</f>
        <v>1695</v>
      </c>
      <c r="AA476" s="54">
        <f>AB$3+AB$4*Z476+AB$5*Z476^2+AH476</f>
        <v>2.8621649804310527E-3</v>
      </c>
      <c r="AB476" s="54">
        <f>IF(S476&lt;&gt;0,G476-AH476, -9999)</f>
        <v>4.5960009985323872E-3</v>
      </c>
      <c r="AC476" s="54">
        <f>+G476-P476</f>
        <v>2.0900000527035445E-4</v>
      </c>
      <c r="AD476" s="54">
        <f>IF(S476&lt;&gt;0,G476-AA476, -9999)</f>
        <v>-2.6531649751606982E-3</v>
      </c>
      <c r="AE476" s="54">
        <f>+(G476-AA476)^2*S476</f>
        <v>7.039284385419469E-7</v>
      </c>
      <c r="AF476" s="48">
        <f>IF(S476&lt;&gt;0,G476-P476, -9999)</f>
        <v>2.0900000527035445E-4</v>
      </c>
      <c r="AG476" s="3"/>
      <c r="AH476" s="48">
        <f>$AB$6*($AB$11/AI476*AJ476+$AB$12)</f>
        <v>-4.3870009932620328E-3</v>
      </c>
      <c r="AI476" s="48">
        <f>1+$AB$7*COS(AL476)</f>
        <v>1.095501771638145</v>
      </c>
      <c r="AJ476" s="48">
        <f>SIN(AL476+RADIANS($AB$9))</f>
        <v>-0.77579384407150198</v>
      </c>
      <c r="AK476" s="48">
        <f>$AB$7*SIN(AL476)</f>
        <v>0.32183231127665612</v>
      </c>
      <c r="AL476" s="48">
        <f>2*ATAN(AM476)</f>
        <v>1.2823294607651134</v>
      </c>
      <c r="AM476" s="48">
        <f>SQRT((1+$AB$7)/(1-$AB$7))*TAN(AN476/2)</f>
        <v>0.74635578779642964</v>
      </c>
      <c r="AN476" s="54">
        <f>$AU476+$AB$7*SIN(AO476)</f>
        <v>13.535375086583507</v>
      </c>
      <c r="AO476" s="54">
        <f>$AU476+$AB$7*SIN(AP476)</f>
        <v>13.535361838346342</v>
      </c>
      <c r="AP476" s="54">
        <f>$AU476+$AB$7*SIN(AQ476)</f>
        <v>13.535292133434563</v>
      </c>
      <c r="AQ476" s="54">
        <f>$AU476+$AB$7*SIN(AR476)</f>
        <v>13.534925501108013</v>
      </c>
      <c r="AR476" s="54">
        <f>$AU476+$AB$7*SIN(AS476)</f>
        <v>13.533000305555749</v>
      </c>
      <c r="AS476" s="54">
        <f>$AU476+$AB$7*SIN(AT476)</f>
        <v>13.522977753163465</v>
      </c>
      <c r="AT476" s="54">
        <f>$AU476+$AB$7*SIN(AU476)</f>
        <v>13.472927040868381</v>
      </c>
      <c r="AU476" s="54">
        <f>RADIANS($AB$9)+$AB$18*(F476-AB$15)</f>
        <v>13.258649908761155</v>
      </c>
    </row>
    <row r="477" spans="1:48" ht="12.95" customHeight="1" x14ac:dyDescent="0.2">
      <c r="A477" s="4" t="s">
        <v>1036</v>
      </c>
      <c r="B477" s="4"/>
      <c r="C477" s="5">
        <v>45035.417999999998</v>
      </c>
      <c r="D477" s="5"/>
      <c r="E477" s="109">
        <f>+(C477-C$7)/C$8</f>
        <v>1698.0026246753735</v>
      </c>
      <c r="F477" s="109">
        <f>ROUND(2*E477,0)/2</f>
        <v>1698</v>
      </c>
      <c r="G477" s="48">
        <f>+C477-(C$7+F477*C$8)</f>
        <v>3.5876000038115308E-3</v>
      </c>
      <c r="I477" s="48">
        <f>G477</f>
        <v>3.5876000038115308E-3</v>
      </c>
      <c r="Q477" s="100">
        <f>+C477-15018.5</f>
        <v>30016.917999999998</v>
      </c>
      <c r="S477" s="53">
        <f>S$14</f>
        <v>0.1</v>
      </c>
      <c r="Z477" s="48">
        <f>F477</f>
        <v>1698</v>
      </c>
      <c r="AA477" s="54">
        <f>AB$3+AB$4*Z477+AB$5*Z477^2+AH477</f>
        <v>2.8693162887880779E-3</v>
      </c>
      <c r="AB477" s="54">
        <f>IF(S477&lt;&gt;0,G477-AH477, -9999)</f>
        <v>7.9900485930893567E-3</v>
      </c>
      <c r="AC477" s="54">
        <f>+G477-P477</f>
        <v>3.5876000038115308E-3</v>
      </c>
      <c r="AD477" s="54">
        <f>IF(S477&lt;&gt;0,G477-AA477, -9999)</f>
        <v>7.1828371502345289E-4</v>
      </c>
      <c r="AE477" s="54">
        <f>+(G477-AA477)^2*S477</f>
        <v>5.1593149526789294E-8</v>
      </c>
      <c r="AF477" s="48">
        <f>IF(S477&lt;&gt;0,G477-P477, -9999)</f>
        <v>3.5876000038115308E-3</v>
      </c>
      <c r="AG477" s="3"/>
      <c r="AH477" s="48">
        <f>$AB$6*($AB$11/AI477*AJ477+$AB$12)</f>
        <v>-4.402448589277826E-3</v>
      </c>
      <c r="AI477" s="48">
        <f>1+$AB$7*COS(AL477)</f>
        <v>1.0946877398166801</v>
      </c>
      <c r="AJ477" s="48">
        <f>SIN(AL477+RADIANS($AB$9))</f>
        <v>-0.7773867616968887</v>
      </c>
      <c r="AK477" s="48">
        <f>$AB$7*SIN(AL477)</f>
        <v>0.32207275093697008</v>
      </c>
      <c r="AL477" s="48">
        <f>2*ATAN(AM477)</f>
        <v>1.2848578812903286</v>
      </c>
      <c r="AM477" s="48">
        <f>SQRT((1+$AB$7)/(1-$AB$7))*TAN(AN477/2)</f>
        <v>0.74832608266778289</v>
      </c>
      <c r="AN477" s="54">
        <f>$AU477+$AB$7*SIN(AO477)</f>
        <v>13.537549958446156</v>
      </c>
      <c r="AO477" s="54">
        <f>$AU477+$AB$7*SIN(AP477)</f>
        <v>13.537536915651561</v>
      </c>
      <c r="AP477" s="54">
        <f>$AU477+$AB$7*SIN(AQ477)</f>
        <v>13.537468073450929</v>
      </c>
      <c r="AQ477" s="54">
        <f>$AU477+$AB$7*SIN(AR477)</f>
        <v>13.537104826796188</v>
      </c>
      <c r="AR477" s="54">
        <f>$AU477+$AB$7*SIN(AS477)</f>
        <v>13.535191334938919</v>
      </c>
      <c r="AS477" s="54">
        <f>$AU477+$AB$7*SIN(AT477)</f>
        <v>13.525198095363827</v>
      </c>
      <c r="AT477" s="54">
        <f>$AU477+$AB$7*SIN(AU477)</f>
        <v>13.475144234742377</v>
      </c>
      <c r="AU477" s="54">
        <f>RADIANS($AB$9)+$AB$18*(F477-AB$15)</f>
        <v>13.260412057526809</v>
      </c>
    </row>
    <row r="478" spans="1:48" ht="12.95" customHeight="1" x14ac:dyDescent="0.2">
      <c r="A478" s="4" t="s">
        <v>1035</v>
      </c>
      <c r="B478" s="4"/>
      <c r="C478" s="5">
        <v>45087.366000000002</v>
      </c>
      <c r="D478" s="5"/>
      <c r="E478" s="109">
        <f>+(C478-C$7)/C$8</f>
        <v>1736.0075963121142</v>
      </c>
      <c r="F478" s="109">
        <f>ROUND(2*E478,0)/2</f>
        <v>1736</v>
      </c>
      <c r="G478" s="48">
        <f>+C478-(C$7+F478*C$8)</f>
        <v>1.0383200002252124E-2</v>
      </c>
      <c r="I478" s="48">
        <f>G478</f>
        <v>1.0383200002252124E-2</v>
      </c>
      <c r="Q478" s="100">
        <f>+C478-15018.5</f>
        <v>30068.866000000002</v>
      </c>
      <c r="S478" s="53">
        <f>S$14</f>
        <v>0.1</v>
      </c>
      <c r="Z478" s="48">
        <f>F478</f>
        <v>1736</v>
      </c>
      <c r="AA478" s="54">
        <f>AB$3+AB$4*Z478+AB$5*Z478^2+AH478</f>
        <v>2.9636557085762358E-3</v>
      </c>
      <c r="AB478" s="54">
        <f>IF(S478&lt;&gt;0,G478-AH478, -9999)</f>
        <v>1.4978518114159765E-2</v>
      </c>
      <c r="AC478" s="54">
        <f>+G478-P478</f>
        <v>1.0383200002252124E-2</v>
      </c>
      <c r="AD478" s="54">
        <f>IF(S478&lt;&gt;0,G478-AA478, -9999)</f>
        <v>7.4195442936758884E-3</v>
      </c>
      <c r="AE478" s="54">
        <f>+(G478-AA478)^2*S478</f>
        <v>5.5049637525818443E-6</v>
      </c>
      <c r="AF478" s="48">
        <f>IF(S478&lt;&gt;0,G478-P478, -9999)</f>
        <v>1.0383200002252124E-2</v>
      </c>
      <c r="AG478" s="3"/>
      <c r="AH478" s="48">
        <f>$AB$6*($AB$11/AI478*AJ478+$AB$12)</f>
        <v>-4.5953181119076396E-3</v>
      </c>
      <c r="AI478" s="48">
        <f>1+$AB$7*COS(AL478)</f>
        <v>1.0844310780119215</v>
      </c>
      <c r="AJ478" s="48">
        <f>SIN(AL478+RADIANS($AB$9))</f>
        <v>-0.79693492120808329</v>
      </c>
      <c r="AK478" s="48">
        <f>$AB$7*SIN(AL478)</f>
        <v>0.32491232360968353</v>
      </c>
      <c r="AL478" s="48">
        <f>2*ATAN(AM478)</f>
        <v>1.316561248523858</v>
      </c>
      <c r="AM478" s="48">
        <f>SQRT((1+$AB$7)/(1-$AB$7))*TAN(AN478/2)</f>
        <v>0.77335355906447723</v>
      </c>
      <c r="AN478" s="54">
        <f>$AU478+$AB$7*SIN(AO478)</f>
        <v>13.564958805003986</v>
      </c>
      <c r="AO478" s="54">
        <f>$AU478+$AB$7*SIN(AP478)</f>
        <v>13.564948177972052</v>
      </c>
      <c r="AP478" s="54">
        <f>$AU478+$AB$7*SIN(AQ478)</f>
        <v>13.564889720583956</v>
      </c>
      <c r="AQ478" s="54">
        <f>$AU478+$AB$7*SIN(AR478)</f>
        <v>13.56456825182018</v>
      </c>
      <c r="AR478" s="54">
        <f>$AU478+$AB$7*SIN(AS478)</f>
        <v>13.562803287422122</v>
      </c>
      <c r="AS478" s="54">
        <f>$AU478+$AB$7*SIN(AT478)</f>
        <v>13.553197441995147</v>
      </c>
      <c r="AT478" s="54">
        <f>$AU478+$AB$7*SIN(AU478)</f>
        <v>13.503170503967841</v>
      </c>
      <c r="AU478" s="54">
        <f>RADIANS($AB$9)+$AB$18*(F478-AB$15)</f>
        <v>13.282732608558419</v>
      </c>
    </row>
    <row r="479" spans="1:48" ht="12.95" customHeight="1" x14ac:dyDescent="0.2">
      <c r="A479" s="102" t="s">
        <v>1134</v>
      </c>
      <c r="B479" s="102" t="s">
        <v>1122</v>
      </c>
      <c r="C479" s="103">
        <v>45200.804799999998</v>
      </c>
      <c r="D479" s="104">
        <v>2.2000000000000001E-3</v>
      </c>
      <c r="E479" s="113">
        <f>+(C479-C$7)/C$8</f>
        <v>1818.9990180512652</v>
      </c>
      <c r="F479" s="109">
        <f>ROUND(2*E479,0)/2</f>
        <v>1819</v>
      </c>
      <c r="G479" s="48">
        <f>+C479-(C$7+F479*C$8)</f>
        <v>-1.3421999974525534E-3</v>
      </c>
      <c r="K479" s="48">
        <f>G479</f>
        <v>-1.3421999974525534E-3</v>
      </c>
      <c r="O479" s="48">
        <f ca="1">+C$11+C$12*F479</f>
        <v>-9.7893380046669802E-3</v>
      </c>
      <c r="Q479" s="100">
        <f>+C479-15018.5</f>
        <v>30182.304799999998</v>
      </c>
      <c r="S479" s="53">
        <f>S$16</f>
        <v>1</v>
      </c>
      <c r="Z479" s="48">
        <f>F479</f>
        <v>1819</v>
      </c>
      <c r="AA479" s="54">
        <f>AB$3+AB$4*Z479+AB$5*Z479^2+AH479</f>
        <v>3.194022732984708E-3</v>
      </c>
      <c r="AB479" s="54">
        <f>IF(S479&lt;&gt;0,G479-AH479, -9999)</f>
        <v>3.6562393330589688E-3</v>
      </c>
      <c r="AC479" s="54">
        <f>+G479-P479</f>
        <v>-1.3421999974525534E-3</v>
      </c>
      <c r="AD479" s="54">
        <f>IF(S479&lt;&gt;0,G479-AA479, -9999)</f>
        <v>-4.5362227304372614E-3</v>
      </c>
      <c r="AE479" s="54">
        <f>+(G479-AA479)^2*S479</f>
        <v>2.0577316660135684E-5</v>
      </c>
      <c r="AF479" s="48">
        <f>IF(S479&lt;&gt;0,G479-P479, -9999)</f>
        <v>-1.3421999974525534E-3</v>
      </c>
      <c r="AG479" s="3"/>
      <c r="AH479" s="48">
        <f>$AB$6*($AB$11/AI479*AJ479+$AB$12)</f>
        <v>-4.9984393305115222E-3</v>
      </c>
      <c r="AI479" s="48">
        <f>1+$AB$7*COS(AL479)</f>
        <v>1.0624202653354171</v>
      </c>
      <c r="AJ479" s="48">
        <f>SIN(AL479+RADIANS($AB$9))</f>
        <v>-0.83570309154034306</v>
      </c>
      <c r="AK479" s="48">
        <f>$AB$7*SIN(AL479)</f>
        <v>0.32984895852974133</v>
      </c>
      <c r="AL479" s="48">
        <f>2*ATAN(AM479)</f>
        <v>1.383769031345311</v>
      </c>
      <c r="AM479" s="48">
        <f>SQRT((1+$AB$7)/(1-$AB$7))*TAN(AN479/2)</f>
        <v>0.82850925387815466</v>
      </c>
      <c r="AN479" s="54">
        <f>$AU479+$AB$7*SIN(AO479)</f>
        <v>13.623936485778124</v>
      </c>
      <c r="AO479" s="54">
        <f>$AU479+$AB$7*SIN(AP479)</f>
        <v>13.623930004665841</v>
      </c>
      <c r="AP479" s="54">
        <f>$AU479+$AB$7*SIN(AQ479)</f>
        <v>13.623890686095962</v>
      </c>
      <c r="AQ479" s="54">
        <f>$AU479+$AB$7*SIN(AR479)</f>
        <v>13.623652213281273</v>
      </c>
      <c r="AR479" s="54">
        <f>$AU479+$AB$7*SIN(AS479)</f>
        <v>13.622207995601284</v>
      </c>
      <c r="AS479" s="54">
        <f>$AU479+$AB$7*SIN(AT479)</f>
        <v>13.613539108695125</v>
      </c>
      <c r="AT479" s="54">
        <f>$AU479+$AB$7*SIN(AU479)</f>
        <v>13.564000057648972</v>
      </c>
      <c r="AU479" s="54">
        <f>RADIANS($AB$9)+$AB$18*(F479-AB$15)</f>
        <v>13.331485391074834</v>
      </c>
    </row>
    <row r="480" spans="1:48" ht="12.95" customHeight="1" x14ac:dyDescent="0.2">
      <c r="A480" s="4" t="s">
        <v>994</v>
      </c>
      <c r="B480" s="4"/>
      <c r="C480" s="5">
        <v>45200.807999999997</v>
      </c>
      <c r="D480" s="5"/>
      <c r="E480" s="109">
        <f>+(C480-C$7)/C$8</f>
        <v>1819.0013591598586</v>
      </c>
      <c r="F480" s="109">
        <f>ROUND(2*E480,0)/2</f>
        <v>1819</v>
      </c>
      <c r="G480" s="48">
        <f>+C480-(C$7+F480*C$8)</f>
        <v>1.8578000017441809E-3</v>
      </c>
      <c r="I480" s="48">
        <f>G480</f>
        <v>1.8578000017441809E-3</v>
      </c>
      <c r="Q480" s="100">
        <f>+C480-15018.5</f>
        <v>30182.307999999997</v>
      </c>
      <c r="S480" s="53">
        <f>S$14</f>
        <v>0.1</v>
      </c>
      <c r="Z480" s="48">
        <f>F480</f>
        <v>1819</v>
      </c>
      <c r="AA480" s="54">
        <f>AB$3+AB$4*Z480+AB$5*Z480^2+AH480</f>
        <v>3.194022732984708E-3</v>
      </c>
      <c r="AB480" s="54">
        <f>IF(S480&lt;&gt;0,G480-AH480, -9999)</f>
        <v>6.8562393322557031E-3</v>
      </c>
      <c r="AC480" s="54">
        <f>+G480-P480</f>
        <v>1.8578000017441809E-3</v>
      </c>
      <c r="AD480" s="54">
        <f>IF(S480&lt;&gt;0,G480-AA480, -9999)</f>
        <v>-1.3362227312405271E-3</v>
      </c>
      <c r="AE480" s="54">
        <f>+(G480-AA480)^2*S480</f>
        <v>1.7854911874838939E-7</v>
      </c>
      <c r="AF480" s="48">
        <f>IF(S480&lt;&gt;0,G480-P480, -9999)</f>
        <v>1.8578000017441809E-3</v>
      </c>
      <c r="AG480" s="3"/>
      <c r="AH480" s="48">
        <f>$AB$6*($AB$11/AI480*AJ480+$AB$12)</f>
        <v>-4.9984393305115222E-3</v>
      </c>
      <c r="AI480" s="48">
        <f>1+$AB$7*COS(AL480)</f>
        <v>1.0624202653354171</v>
      </c>
      <c r="AJ480" s="48">
        <f>SIN(AL480+RADIANS($AB$9))</f>
        <v>-0.83570309154034306</v>
      </c>
      <c r="AK480" s="48">
        <f>$AB$7*SIN(AL480)</f>
        <v>0.32984895852974133</v>
      </c>
      <c r="AL480" s="48">
        <f>2*ATAN(AM480)</f>
        <v>1.383769031345311</v>
      </c>
      <c r="AM480" s="48">
        <f>SQRT((1+$AB$7)/(1-$AB$7))*TAN(AN480/2)</f>
        <v>0.82850925387815466</v>
      </c>
      <c r="AN480" s="54">
        <f>$AU480+$AB$7*SIN(AO480)</f>
        <v>13.623936485778124</v>
      </c>
      <c r="AO480" s="54">
        <f>$AU480+$AB$7*SIN(AP480)</f>
        <v>13.623930004665841</v>
      </c>
      <c r="AP480" s="54">
        <f>$AU480+$AB$7*SIN(AQ480)</f>
        <v>13.623890686095962</v>
      </c>
      <c r="AQ480" s="54">
        <f>$AU480+$AB$7*SIN(AR480)</f>
        <v>13.623652213281273</v>
      </c>
      <c r="AR480" s="54">
        <f>$AU480+$AB$7*SIN(AS480)</f>
        <v>13.622207995601284</v>
      </c>
      <c r="AS480" s="54">
        <f>$AU480+$AB$7*SIN(AT480)</f>
        <v>13.613539108695125</v>
      </c>
      <c r="AT480" s="54">
        <f>$AU480+$AB$7*SIN(AU480)</f>
        <v>13.564000057648972</v>
      </c>
      <c r="AU480" s="54">
        <f>RADIANS($AB$9)+$AB$18*(F480-AB$15)</f>
        <v>13.331485391074834</v>
      </c>
    </row>
    <row r="481" spans="1:64" ht="12.95" customHeight="1" x14ac:dyDescent="0.2">
      <c r="A481" s="4" t="s">
        <v>994</v>
      </c>
      <c r="B481" s="4"/>
      <c r="C481" s="5">
        <v>45200.813000000002</v>
      </c>
      <c r="D481" s="5"/>
      <c r="E481" s="109">
        <f>+(C481-C$7)/C$8</f>
        <v>1819.0050171420401</v>
      </c>
      <c r="F481" s="109">
        <f>ROUND(2*E481,0)/2</f>
        <v>1819</v>
      </c>
      <c r="G481" s="48">
        <f>+C481-(C$7+F481*C$8)</f>
        <v>6.8578000064007938E-3</v>
      </c>
      <c r="I481" s="48">
        <f>G481</f>
        <v>6.8578000064007938E-3</v>
      </c>
      <c r="Q481" s="100">
        <f>+C481-15018.5</f>
        <v>30182.313000000002</v>
      </c>
      <c r="S481" s="53">
        <f>S$14</f>
        <v>0.1</v>
      </c>
      <c r="Z481" s="48">
        <f>F481</f>
        <v>1819</v>
      </c>
      <c r="AA481" s="54">
        <f>AB$3+AB$4*Z481+AB$5*Z481^2+AH481</f>
        <v>3.194022732984708E-3</v>
      </c>
      <c r="AB481" s="54">
        <f>IF(S481&lt;&gt;0,G481-AH481, -9999)</f>
        <v>1.1856239336912315E-2</v>
      </c>
      <c r="AC481" s="54">
        <f>+G481-P481</f>
        <v>6.8578000064007938E-3</v>
      </c>
      <c r="AD481" s="54">
        <f>IF(S481&lt;&gt;0,G481-AA481, -9999)</f>
        <v>3.6637772734160858E-3</v>
      </c>
      <c r="AE481" s="54">
        <f>+(G481-AA481)^2*S481</f>
        <v>1.342326390920021E-6</v>
      </c>
      <c r="AF481" s="48">
        <f>IF(S481&lt;&gt;0,G481-P481, -9999)</f>
        <v>6.8578000064007938E-3</v>
      </c>
      <c r="AG481" s="3"/>
      <c r="AH481" s="48">
        <f>$AB$6*($AB$11/AI481*AJ481+$AB$12)</f>
        <v>-4.9984393305115222E-3</v>
      </c>
      <c r="AI481" s="48">
        <f>1+$AB$7*COS(AL481)</f>
        <v>1.0624202653354171</v>
      </c>
      <c r="AJ481" s="48">
        <f>SIN(AL481+RADIANS($AB$9))</f>
        <v>-0.83570309154034306</v>
      </c>
      <c r="AK481" s="48">
        <f>$AB$7*SIN(AL481)</f>
        <v>0.32984895852974133</v>
      </c>
      <c r="AL481" s="48">
        <f>2*ATAN(AM481)</f>
        <v>1.383769031345311</v>
      </c>
      <c r="AM481" s="48">
        <f>SQRT((1+$AB$7)/(1-$AB$7))*TAN(AN481/2)</f>
        <v>0.82850925387815466</v>
      </c>
      <c r="AN481" s="54">
        <f>$AU481+$AB$7*SIN(AO481)</f>
        <v>13.623936485778124</v>
      </c>
      <c r="AO481" s="54">
        <f>$AU481+$AB$7*SIN(AP481)</f>
        <v>13.623930004665841</v>
      </c>
      <c r="AP481" s="54">
        <f>$AU481+$AB$7*SIN(AQ481)</f>
        <v>13.623890686095962</v>
      </c>
      <c r="AQ481" s="54">
        <f>$AU481+$AB$7*SIN(AR481)</f>
        <v>13.623652213281273</v>
      </c>
      <c r="AR481" s="54">
        <f>$AU481+$AB$7*SIN(AS481)</f>
        <v>13.622207995601284</v>
      </c>
      <c r="AS481" s="54">
        <f>$AU481+$AB$7*SIN(AT481)</f>
        <v>13.613539108695125</v>
      </c>
      <c r="AT481" s="54">
        <f>$AU481+$AB$7*SIN(AU481)</f>
        <v>13.564000057648972</v>
      </c>
      <c r="AU481" s="54">
        <f>RADIANS($AB$9)+$AB$18*(F481-AB$15)</f>
        <v>13.331485391074834</v>
      </c>
    </row>
    <row r="482" spans="1:64" ht="12.95" customHeight="1" x14ac:dyDescent="0.2">
      <c r="A482" s="102" t="s">
        <v>1134</v>
      </c>
      <c r="B482" s="102" t="s">
        <v>1122</v>
      </c>
      <c r="C482" s="103">
        <v>45200.81306</v>
      </c>
      <c r="D482" s="104">
        <v>5.8E-4</v>
      </c>
      <c r="E482" s="107">
        <f>+(C482-C$7)/C$8</f>
        <v>1819.005061037825</v>
      </c>
      <c r="F482" s="109">
        <f>ROUND(2*E482,0)/2</f>
        <v>1819</v>
      </c>
      <c r="G482" s="48">
        <f>+C482-(C$7+F482*C$8)</f>
        <v>6.9178000048850663E-3</v>
      </c>
      <c r="K482" s="48">
        <f>G482</f>
        <v>6.9178000048850663E-3</v>
      </c>
      <c r="O482" s="48">
        <f ca="1">+C$11+C$12*F482</f>
        <v>-9.7893380046669802E-3</v>
      </c>
      <c r="Q482" s="100">
        <f>+C482-15018.5</f>
        <v>30182.31306</v>
      </c>
      <c r="S482" s="53">
        <f>S$16</f>
        <v>1</v>
      </c>
      <c r="Z482" s="48">
        <f>F482</f>
        <v>1819</v>
      </c>
      <c r="AA482" s="54">
        <f>AB$3+AB$4*Z482+AB$5*Z482^2+AH482</f>
        <v>3.194022732984708E-3</v>
      </c>
      <c r="AB482" s="54">
        <f>IF(S482&lt;&gt;0,G482-AH482, -9999)</f>
        <v>1.1916239335396588E-2</v>
      </c>
      <c r="AC482" s="54">
        <f>+G482-P482</f>
        <v>6.9178000048850663E-3</v>
      </c>
      <c r="AD482" s="54">
        <f>IF(S482&lt;&gt;0,G482-AA482, -9999)</f>
        <v>3.7237772719003583E-3</v>
      </c>
      <c r="AE482" s="54">
        <f>+(G482-AA482)^2*S482</f>
        <v>1.3866517170721674E-5</v>
      </c>
      <c r="AF482" s="48">
        <f>IF(S482&lt;&gt;0,G482-P482, -9999)</f>
        <v>6.9178000048850663E-3</v>
      </c>
      <c r="AG482" s="3"/>
      <c r="AH482" s="48">
        <f>$AB$6*($AB$11/AI482*AJ482+$AB$12)</f>
        <v>-4.9984393305115222E-3</v>
      </c>
      <c r="AI482" s="48">
        <f>1+$AB$7*COS(AL482)</f>
        <v>1.0624202653354171</v>
      </c>
      <c r="AJ482" s="48">
        <f>SIN(AL482+RADIANS($AB$9))</f>
        <v>-0.83570309154034306</v>
      </c>
      <c r="AK482" s="48">
        <f>$AB$7*SIN(AL482)</f>
        <v>0.32984895852974133</v>
      </c>
      <c r="AL482" s="48">
        <f>2*ATAN(AM482)</f>
        <v>1.383769031345311</v>
      </c>
      <c r="AM482" s="48">
        <f>SQRT((1+$AB$7)/(1-$AB$7))*TAN(AN482/2)</f>
        <v>0.82850925387815466</v>
      </c>
      <c r="AN482" s="54">
        <f>$AU482+$AB$7*SIN(AO482)</f>
        <v>13.623936485778124</v>
      </c>
      <c r="AO482" s="54">
        <f>$AU482+$AB$7*SIN(AP482)</f>
        <v>13.623930004665841</v>
      </c>
      <c r="AP482" s="54">
        <f>$AU482+$AB$7*SIN(AQ482)</f>
        <v>13.623890686095962</v>
      </c>
      <c r="AQ482" s="54">
        <f>$AU482+$AB$7*SIN(AR482)</f>
        <v>13.623652213281273</v>
      </c>
      <c r="AR482" s="54">
        <f>$AU482+$AB$7*SIN(AS482)</f>
        <v>13.622207995601284</v>
      </c>
      <c r="AS482" s="54">
        <f>$AU482+$AB$7*SIN(AT482)</f>
        <v>13.613539108695125</v>
      </c>
      <c r="AT482" s="54">
        <f>$AU482+$AB$7*SIN(AU482)</f>
        <v>13.564000057648972</v>
      </c>
      <c r="AU482" s="54">
        <f>RADIANS($AB$9)+$AB$18*(F482-AB$15)</f>
        <v>13.331485391074834</v>
      </c>
    </row>
    <row r="483" spans="1:64" ht="12.95" customHeight="1" x14ac:dyDescent="0.2">
      <c r="A483" s="102" t="s">
        <v>1134</v>
      </c>
      <c r="B483" s="102" t="s">
        <v>1122</v>
      </c>
      <c r="C483" s="103">
        <v>45200.815750000002</v>
      </c>
      <c r="D483" s="104">
        <v>8.4999999999999995E-4</v>
      </c>
      <c r="E483" s="107">
        <f>+(C483-C$7)/C$8</f>
        <v>1819.0070290322378</v>
      </c>
      <c r="F483" s="109">
        <f>ROUND(2*E483,0)/2</f>
        <v>1819</v>
      </c>
      <c r="G483" s="48">
        <f>+C483-(C$7+F483*C$8)</f>
        <v>9.6078000060515478E-3</v>
      </c>
      <c r="K483" s="48">
        <f>G483</f>
        <v>9.6078000060515478E-3</v>
      </c>
      <c r="O483" s="48">
        <f ca="1">+C$11+C$12*F483</f>
        <v>-9.7893380046669802E-3</v>
      </c>
      <c r="Q483" s="100">
        <f>+C483-15018.5</f>
        <v>30182.315750000002</v>
      </c>
      <c r="S483" s="53">
        <f>S$16</f>
        <v>1</v>
      </c>
      <c r="Z483" s="48">
        <f>F483</f>
        <v>1819</v>
      </c>
      <c r="AA483" s="54">
        <f>AB$3+AB$4*Z483+AB$5*Z483^2+AH483</f>
        <v>3.194022732984708E-3</v>
      </c>
      <c r="AB483" s="54">
        <f>IF(S483&lt;&gt;0,G483-AH483, -9999)</f>
        <v>1.4606239336563069E-2</v>
      </c>
      <c r="AC483" s="54">
        <f>+G483-P483</f>
        <v>9.6078000060515478E-3</v>
      </c>
      <c r="AD483" s="54">
        <f>IF(S483&lt;&gt;0,G483-AA483, -9999)</f>
        <v>6.4137772730668398E-3</v>
      </c>
      <c r="AE483" s="54">
        <f>+(G483-AA483)^2*S483</f>
        <v>4.1136538908508707E-5</v>
      </c>
      <c r="AF483" s="48">
        <f>IF(S483&lt;&gt;0,G483-P483, -9999)</f>
        <v>9.6078000060515478E-3</v>
      </c>
      <c r="AG483" s="3"/>
      <c r="AH483" s="48">
        <f>$AB$6*($AB$11/AI483*AJ483+$AB$12)</f>
        <v>-4.9984393305115222E-3</v>
      </c>
      <c r="AI483" s="48">
        <f>1+$AB$7*COS(AL483)</f>
        <v>1.0624202653354171</v>
      </c>
      <c r="AJ483" s="48">
        <f>SIN(AL483+RADIANS($AB$9))</f>
        <v>-0.83570309154034306</v>
      </c>
      <c r="AK483" s="48">
        <f>$AB$7*SIN(AL483)</f>
        <v>0.32984895852974133</v>
      </c>
      <c r="AL483" s="48">
        <f>2*ATAN(AM483)</f>
        <v>1.383769031345311</v>
      </c>
      <c r="AM483" s="48">
        <f>SQRT((1+$AB$7)/(1-$AB$7))*TAN(AN483/2)</f>
        <v>0.82850925387815466</v>
      </c>
      <c r="AN483" s="54">
        <f>$AU483+$AB$7*SIN(AO483)</f>
        <v>13.623936485778124</v>
      </c>
      <c r="AO483" s="54">
        <f>$AU483+$AB$7*SIN(AP483)</f>
        <v>13.623930004665841</v>
      </c>
      <c r="AP483" s="54">
        <f>$AU483+$AB$7*SIN(AQ483)</f>
        <v>13.623890686095962</v>
      </c>
      <c r="AQ483" s="54">
        <f>$AU483+$AB$7*SIN(AR483)</f>
        <v>13.623652213281273</v>
      </c>
      <c r="AR483" s="54">
        <f>$AU483+$AB$7*SIN(AS483)</f>
        <v>13.622207995601284</v>
      </c>
      <c r="AS483" s="54">
        <f>$AU483+$AB$7*SIN(AT483)</f>
        <v>13.613539108695125</v>
      </c>
      <c r="AT483" s="54">
        <f>$AU483+$AB$7*SIN(AU483)</f>
        <v>13.564000057648972</v>
      </c>
      <c r="AU483" s="54">
        <f>RADIANS($AB$9)+$AB$18*(F483-AB$15)</f>
        <v>13.331485391074834</v>
      </c>
    </row>
    <row r="484" spans="1:64" ht="12.95" customHeight="1" x14ac:dyDescent="0.2">
      <c r="A484" s="4" t="s">
        <v>994</v>
      </c>
      <c r="B484" s="4"/>
      <c r="C484" s="5">
        <v>45200.815999999999</v>
      </c>
      <c r="D484" s="5"/>
      <c r="E484" s="109">
        <f>+(C484-C$7)/C$8</f>
        <v>1819.0072119313447</v>
      </c>
      <c r="F484" s="109">
        <f>ROUND(2*E484,0)/2</f>
        <v>1819</v>
      </c>
      <c r="G484" s="48">
        <f>+C484-(C$7+F484*C$8)</f>
        <v>9.8578000033739954E-3</v>
      </c>
      <c r="I484" s="48">
        <f>G484</f>
        <v>9.8578000033739954E-3</v>
      </c>
      <c r="Q484" s="100">
        <f>+C484-15018.5</f>
        <v>30182.315999999999</v>
      </c>
      <c r="S484" s="53">
        <f>S$14</f>
        <v>0.1</v>
      </c>
      <c r="Z484" s="48">
        <f>F484</f>
        <v>1819</v>
      </c>
      <c r="AA484" s="54">
        <f>AB$3+AB$4*Z484+AB$5*Z484^2+AH484</f>
        <v>3.194022732984708E-3</v>
      </c>
      <c r="AB484" s="54">
        <f>IF(S484&lt;&gt;0,G484-AH484, -9999)</f>
        <v>1.4856239333885517E-2</v>
      </c>
      <c r="AC484" s="54">
        <f>+G484-P484</f>
        <v>9.8578000033739954E-3</v>
      </c>
      <c r="AD484" s="54">
        <f>IF(S484&lt;&gt;0,G484-AA484, -9999)</f>
        <v>6.6637772703892874E-3</v>
      </c>
      <c r="AE484" s="54">
        <f>+(G484-AA484)^2*S484</f>
        <v>4.4405927509356907E-6</v>
      </c>
      <c r="AF484" s="48">
        <f>IF(S484&lt;&gt;0,G484-P484, -9999)</f>
        <v>9.8578000033739954E-3</v>
      </c>
      <c r="AG484" s="3"/>
      <c r="AH484" s="48">
        <f>$AB$6*($AB$11/AI484*AJ484+$AB$12)</f>
        <v>-4.9984393305115222E-3</v>
      </c>
      <c r="AI484" s="48">
        <f>1+$AB$7*COS(AL484)</f>
        <v>1.0624202653354171</v>
      </c>
      <c r="AJ484" s="48">
        <f>SIN(AL484+RADIANS($AB$9))</f>
        <v>-0.83570309154034306</v>
      </c>
      <c r="AK484" s="48">
        <f>$AB$7*SIN(AL484)</f>
        <v>0.32984895852974133</v>
      </c>
      <c r="AL484" s="48">
        <f>2*ATAN(AM484)</f>
        <v>1.383769031345311</v>
      </c>
      <c r="AM484" s="48">
        <f>SQRT((1+$AB$7)/(1-$AB$7))*TAN(AN484/2)</f>
        <v>0.82850925387815466</v>
      </c>
      <c r="AN484" s="54">
        <f>$AU484+$AB$7*SIN(AO484)</f>
        <v>13.623936485778124</v>
      </c>
      <c r="AO484" s="54">
        <f>$AU484+$AB$7*SIN(AP484)</f>
        <v>13.623930004665841</v>
      </c>
      <c r="AP484" s="54">
        <f>$AU484+$AB$7*SIN(AQ484)</f>
        <v>13.623890686095962</v>
      </c>
      <c r="AQ484" s="54">
        <f>$AU484+$AB$7*SIN(AR484)</f>
        <v>13.623652213281273</v>
      </c>
      <c r="AR484" s="54">
        <f>$AU484+$AB$7*SIN(AS484)</f>
        <v>13.622207995601284</v>
      </c>
      <c r="AS484" s="54">
        <f>$AU484+$AB$7*SIN(AT484)</f>
        <v>13.613539108695125</v>
      </c>
      <c r="AT484" s="54">
        <f>$AU484+$AB$7*SIN(AU484)</f>
        <v>13.564000057648972</v>
      </c>
      <c r="AU484" s="54">
        <f>RADIANS($AB$9)+$AB$18*(F484-AB$15)</f>
        <v>13.331485391074834</v>
      </c>
    </row>
    <row r="485" spans="1:64" ht="12.95" customHeight="1" x14ac:dyDescent="0.2">
      <c r="A485" s="4" t="s">
        <v>1039</v>
      </c>
      <c r="B485" s="4"/>
      <c r="C485" s="5">
        <v>45214.476000000002</v>
      </c>
      <c r="D485" s="5"/>
      <c r="E485" s="109">
        <f>+(C485-C$7)/C$8</f>
        <v>1829.0008192416929</v>
      </c>
      <c r="F485" s="109">
        <f>ROUND(2*E485,0)/2</f>
        <v>1829</v>
      </c>
      <c r="G485" s="48">
        <f>+C485-(C$7+F485*C$8)</f>
        <v>1.1198000065633096E-3</v>
      </c>
      <c r="I485" s="48">
        <f>G485</f>
        <v>1.1198000065633096E-3</v>
      </c>
      <c r="Q485" s="100">
        <f>+C485-15018.5</f>
        <v>30195.976000000002</v>
      </c>
      <c r="S485" s="53">
        <f>S$14</f>
        <v>0.1</v>
      </c>
      <c r="Z485" s="48">
        <f>F485</f>
        <v>1829</v>
      </c>
      <c r="AA485" s="54">
        <f>AB$3+AB$4*Z485+AB$5*Z485^2+AH485</f>
        <v>3.2240352657545053E-3</v>
      </c>
      <c r="AB485" s="54">
        <f>IF(S485&lt;&gt;0,G485-AH485, -9999)</f>
        <v>6.1651214354346544E-3</v>
      </c>
      <c r="AC485" s="54">
        <f>+G485-P485</f>
        <v>1.1198000065633096E-3</v>
      </c>
      <c r="AD485" s="54">
        <f>IF(S485&lt;&gt;0,G485-AA485, -9999)</f>
        <v>-2.1042352591911957E-3</v>
      </c>
      <c r="AE485" s="54">
        <f>+(G485-AA485)^2*S485</f>
        <v>4.4278060260234393E-7</v>
      </c>
      <c r="AF485" s="48">
        <f>IF(S485&lt;&gt;0,G485-P485, -9999)</f>
        <v>1.1198000065633096E-3</v>
      </c>
      <c r="AG485" s="3"/>
      <c r="AH485" s="48">
        <f>$AB$6*($AB$11/AI485*AJ485+$AB$12)</f>
        <v>-5.0453214288713449E-3</v>
      </c>
      <c r="AI485" s="48">
        <f>1+$AB$7*COS(AL485)</f>
        <v>1.0598082333850398</v>
      </c>
      <c r="AJ485" s="48">
        <f>SIN(AL485+RADIANS($AB$9))</f>
        <v>-0.84002257235875877</v>
      </c>
      <c r="AK485" s="48">
        <f>$AB$7*SIN(AL485)</f>
        <v>0.33033255998623495</v>
      </c>
      <c r="AL485" s="48">
        <f>2*ATAN(AM485)</f>
        <v>1.3916820620724963</v>
      </c>
      <c r="AM485" s="48">
        <f>SQRT((1+$AB$7)/(1-$AB$7))*TAN(AN485/2)</f>
        <v>0.83520360961643125</v>
      </c>
      <c r="AN485" s="54">
        <f>$AU485+$AB$7*SIN(AO485)</f>
        <v>13.630961009137991</v>
      </c>
      <c r="AO485" s="54">
        <f>$AU485+$AB$7*SIN(AP485)</f>
        <v>13.630954931387194</v>
      </c>
      <c r="AP485" s="54">
        <f>$AU485+$AB$7*SIN(AQ485)</f>
        <v>13.630917593523854</v>
      </c>
      <c r="AQ485" s="54">
        <f>$AU485+$AB$7*SIN(AR485)</f>
        <v>13.630688268414433</v>
      </c>
      <c r="AR485" s="54">
        <f>$AU485+$AB$7*SIN(AS485)</f>
        <v>13.629281851933808</v>
      </c>
      <c r="AS485" s="54">
        <f>$AU485+$AB$7*SIN(AT485)</f>
        <v>13.620732960072068</v>
      </c>
      <c r="AT485" s="54">
        <f>$AU485+$AB$7*SIN(AU485)</f>
        <v>13.571292178143496</v>
      </c>
      <c r="AU485" s="54">
        <f>RADIANS($AB$9)+$AB$18*(F485-AB$15)</f>
        <v>13.337359220293678</v>
      </c>
    </row>
    <row r="486" spans="1:64" ht="12.95" customHeight="1" x14ac:dyDescent="0.2">
      <c r="A486" s="4" t="s">
        <v>1039</v>
      </c>
      <c r="B486" s="4"/>
      <c r="C486" s="5">
        <v>45225.413</v>
      </c>
      <c r="D486" s="5"/>
      <c r="E486" s="109">
        <f>+(C486-C$7)/C$8</f>
        <v>1837.0022894578885</v>
      </c>
      <c r="F486" s="109">
        <f>ROUND(2*E486,0)/2</f>
        <v>1837</v>
      </c>
      <c r="G486" s="48">
        <f>+C486-(C$7+F486*C$8)</f>
        <v>3.1294000073103234E-3</v>
      </c>
      <c r="I486" s="48">
        <f>G486</f>
        <v>3.1294000073103234E-3</v>
      </c>
      <c r="Q486" s="100">
        <f>+C486-15018.5</f>
        <v>30206.913</v>
      </c>
      <c r="S486" s="53">
        <f>S$14</f>
        <v>0.1</v>
      </c>
      <c r="Z486" s="48">
        <f>F486</f>
        <v>1837</v>
      </c>
      <c r="AA486" s="54">
        <f>AB$3+AB$4*Z486+AB$5*Z486^2+AH486</f>
        <v>3.2483952227536335E-3</v>
      </c>
      <c r="AB486" s="54">
        <f>IF(S486&lt;&gt;0,G486-AH486, -9999)</f>
        <v>8.2119655577269079E-3</v>
      </c>
      <c r="AC486" s="54">
        <f>+G486-P486</f>
        <v>3.1294000073103234E-3</v>
      </c>
      <c r="AD486" s="54">
        <f>IF(S486&lt;&gt;0,G486-AA486, -9999)</f>
        <v>-1.1899521544331011E-4</v>
      </c>
      <c r="AE486" s="54">
        <f>+(G486-AA486)^2*S486</f>
        <v>1.4159861298399787E-9</v>
      </c>
      <c r="AF486" s="48">
        <f>IF(S486&lt;&gt;0,G486-P486, -9999)</f>
        <v>3.1294000073103234E-3</v>
      </c>
      <c r="AG486" s="3"/>
      <c r="AH486" s="48">
        <f>$AB$6*($AB$11/AI486*AJ486+$AB$12)</f>
        <v>-5.0825655504165837E-3</v>
      </c>
      <c r="AI486" s="48">
        <f>1+$AB$7*COS(AL486)</f>
        <v>1.0577251572970146</v>
      </c>
      <c r="AJ486" s="48">
        <f>SIN(AL486+RADIANS($AB$9))</f>
        <v>-0.84342526608257951</v>
      </c>
      <c r="AK486" s="48">
        <f>$AB$7*SIN(AL486)</f>
        <v>0.33070293494726327</v>
      </c>
      <c r="AL486" s="48">
        <f>2*ATAN(AM486)</f>
        <v>1.3979845048576971</v>
      </c>
      <c r="AM486" s="48">
        <f>SQRT((1+$AB$7)/(1-$AB$7))*TAN(AN486/2)</f>
        <v>0.84056714708834923</v>
      </c>
      <c r="AN486" s="54">
        <f>$AU486+$AB$7*SIN(AO486)</f>
        <v>13.636568192614021</v>
      </c>
      <c r="AO486" s="54">
        <f>$AU486+$AB$7*SIN(AP486)</f>
        <v>13.636562423832302</v>
      </c>
      <c r="AP486" s="54">
        <f>$AU486+$AB$7*SIN(AQ486)</f>
        <v>13.636526621357506</v>
      </c>
      <c r="AQ486" s="54">
        <f>$AU486+$AB$7*SIN(AR486)</f>
        <v>13.636304474780269</v>
      </c>
      <c r="AR486" s="54">
        <f>$AU486+$AB$7*SIN(AS486)</f>
        <v>13.634928113049234</v>
      </c>
      <c r="AS486" s="54">
        <f>$AU486+$AB$7*SIN(AT486)</f>
        <v>13.626476159400079</v>
      </c>
      <c r="AT486" s="54">
        <f>$AU486+$AB$7*SIN(AU486)</f>
        <v>13.577120065685703</v>
      </c>
      <c r="AU486" s="54">
        <f>RADIANS($AB$9)+$AB$18*(F486-AB$15)</f>
        <v>13.342058283668754</v>
      </c>
    </row>
    <row r="487" spans="1:64" ht="12.95" customHeight="1" x14ac:dyDescent="0.2">
      <c r="A487" s="4" t="s">
        <v>1039</v>
      </c>
      <c r="B487" s="4"/>
      <c r="C487" s="5">
        <v>45225.415999999997</v>
      </c>
      <c r="D487" s="5"/>
      <c r="E487" s="109">
        <f>+(C487-C$7)/C$8</f>
        <v>1837.0044842471932</v>
      </c>
      <c r="F487" s="109">
        <f>ROUND(2*E487,0)/2</f>
        <v>1837</v>
      </c>
      <c r="G487" s="48">
        <f>+C487-(C$7+F487*C$8)</f>
        <v>6.129400004283525E-3</v>
      </c>
      <c r="I487" s="48">
        <f>G487</f>
        <v>6.129400004283525E-3</v>
      </c>
      <c r="Q487" s="100">
        <f>+C487-15018.5</f>
        <v>30206.915999999997</v>
      </c>
      <c r="S487" s="53">
        <f>S$14</f>
        <v>0.1</v>
      </c>
      <c r="Z487" s="48">
        <f>F487</f>
        <v>1837</v>
      </c>
      <c r="AA487" s="54">
        <f>AB$3+AB$4*Z487+AB$5*Z487^2+AH487</f>
        <v>3.2483952227536335E-3</v>
      </c>
      <c r="AB487" s="54">
        <f>IF(S487&lt;&gt;0,G487-AH487, -9999)</f>
        <v>1.121196555470011E-2</v>
      </c>
      <c r="AC487" s="54">
        <f>+G487-P487</f>
        <v>6.129400004283525E-3</v>
      </c>
      <c r="AD487" s="54">
        <f>IF(S487&lt;&gt;0,G487-AA487, -9999)</f>
        <v>2.8810047815298915E-3</v>
      </c>
      <c r="AE487" s="54">
        <f>+(G487-AA487)^2*S487</f>
        <v>8.3001885511980984E-7</v>
      </c>
      <c r="AF487" s="48">
        <f>IF(S487&lt;&gt;0,G487-P487, -9999)</f>
        <v>6.129400004283525E-3</v>
      </c>
      <c r="AG487" s="3"/>
      <c r="AH487" s="48">
        <f>$AB$6*($AB$11/AI487*AJ487+$AB$12)</f>
        <v>-5.0825655504165837E-3</v>
      </c>
      <c r="AI487" s="48">
        <f>1+$AB$7*COS(AL487)</f>
        <v>1.0577251572970146</v>
      </c>
      <c r="AJ487" s="48">
        <f>SIN(AL487+RADIANS($AB$9))</f>
        <v>-0.84342526608257951</v>
      </c>
      <c r="AK487" s="48">
        <f>$AB$7*SIN(AL487)</f>
        <v>0.33070293494726327</v>
      </c>
      <c r="AL487" s="48">
        <f>2*ATAN(AM487)</f>
        <v>1.3979845048576971</v>
      </c>
      <c r="AM487" s="48">
        <f>SQRT((1+$AB$7)/(1-$AB$7))*TAN(AN487/2)</f>
        <v>0.84056714708834923</v>
      </c>
      <c r="AN487" s="54">
        <f>$AU487+$AB$7*SIN(AO487)</f>
        <v>13.636568192614021</v>
      </c>
      <c r="AO487" s="54">
        <f>$AU487+$AB$7*SIN(AP487)</f>
        <v>13.636562423832302</v>
      </c>
      <c r="AP487" s="54">
        <f>$AU487+$AB$7*SIN(AQ487)</f>
        <v>13.636526621357506</v>
      </c>
      <c r="AQ487" s="54">
        <f>$AU487+$AB$7*SIN(AR487)</f>
        <v>13.636304474780269</v>
      </c>
      <c r="AR487" s="54">
        <f>$AU487+$AB$7*SIN(AS487)</f>
        <v>13.634928113049234</v>
      </c>
      <c r="AS487" s="54">
        <f>$AU487+$AB$7*SIN(AT487)</f>
        <v>13.626476159400079</v>
      </c>
      <c r="AT487" s="54">
        <f>$AU487+$AB$7*SIN(AU487)</f>
        <v>13.577120065685703</v>
      </c>
      <c r="AU487" s="54">
        <f>RADIANS($AB$9)+$AB$18*(F487-AB$15)</f>
        <v>13.342058283668754</v>
      </c>
    </row>
    <row r="488" spans="1:64" ht="12.95" customHeight="1" x14ac:dyDescent="0.2">
      <c r="A488" s="4" t="s">
        <v>1024</v>
      </c>
      <c r="B488" s="4"/>
      <c r="C488" s="5">
        <v>45251.389000000003</v>
      </c>
      <c r="D488" s="5"/>
      <c r="E488" s="109">
        <f>+(C488-C$7)/C$8</f>
        <v>1856.0062384691303</v>
      </c>
      <c r="F488" s="109">
        <f>ROUND(2*E488,0)/2</f>
        <v>1856</v>
      </c>
      <c r="G488" s="48">
        <f>+C488-(C$7+F488*C$8)</f>
        <v>8.5272000069380738E-3</v>
      </c>
      <c r="I488" s="48">
        <f>G488</f>
        <v>8.5272000069380738E-3</v>
      </c>
      <c r="Q488" s="100">
        <f>+C488-15018.5</f>
        <v>30232.889000000003</v>
      </c>
      <c r="S488" s="53">
        <f>S$14</f>
        <v>0.1</v>
      </c>
      <c r="Z488" s="48">
        <f>F488</f>
        <v>1856</v>
      </c>
      <c r="AA488" s="54">
        <f>AB$3+AB$4*Z488+AB$5*Z488^2+AH488</f>
        <v>3.3074968688924962E-3</v>
      </c>
      <c r="AB488" s="54">
        <f>IF(S488&lt;&gt;0,G488-AH488, -9999)</f>
        <v>1.369728842885356E-2</v>
      </c>
      <c r="AC488" s="54">
        <f>+G488-P488</f>
        <v>8.5272000069380738E-3</v>
      </c>
      <c r="AD488" s="54">
        <f>IF(S488&lt;&gt;0,G488-AA488, -9999)</f>
        <v>5.2197031380455776E-3</v>
      </c>
      <c r="AE488" s="54">
        <f>+(G488-AA488)^2*S488</f>
        <v>2.7245300849322853E-6</v>
      </c>
      <c r="AF488" s="48">
        <f>IF(S488&lt;&gt;0,G488-P488, -9999)</f>
        <v>8.5272000069380738E-3</v>
      </c>
      <c r="AG488" s="3"/>
      <c r="AH488" s="48">
        <f>$AB$6*($AB$11/AI488*AJ488+$AB$12)</f>
        <v>-5.1700884219154867E-3</v>
      </c>
      <c r="AI488" s="48">
        <f>1+$AB$7*COS(AL488)</f>
        <v>1.0528016191574989</v>
      </c>
      <c r="AJ488" s="48">
        <f>SIN(AL488+RADIANS($AB$9))</f>
        <v>-0.85132024081160451</v>
      </c>
      <c r="AK488" s="48">
        <f>$AB$7*SIN(AL488)</f>
        <v>0.33152468080377562</v>
      </c>
      <c r="AL488" s="48">
        <f>2*ATAN(AM488)</f>
        <v>1.4128538558387571</v>
      </c>
      <c r="AM488" s="48">
        <f>SQRT((1+$AB$7)/(1-$AB$7))*TAN(AN488/2)</f>
        <v>0.85333484076054567</v>
      </c>
      <c r="AN488" s="54">
        <f>$AU488+$AB$7*SIN(AO488)</f>
        <v>13.649841146255042</v>
      </c>
      <c r="AO488" s="54">
        <f>$AU488+$AB$7*SIN(AP488)</f>
        <v>13.649836064032387</v>
      </c>
      <c r="AP488" s="54">
        <f>$AU488+$AB$7*SIN(AQ488)</f>
        <v>13.649803735243841</v>
      </c>
      <c r="AQ488" s="54">
        <f>$AU488+$AB$7*SIN(AR488)</f>
        <v>13.649598133069878</v>
      </c>
      <c r="AR488" s="54">
        <f>$AU488+$AB$7*SIN(AS488)</f>
        <v>13.648292420676508</v>
      </c>
      <c r="AS488" s="54">
        <f>$AU488+$AB$7*SIN(AT488)</f>
        <v>13.640073842252869</v>
      </c>
      <c r="AT488" s="54">
        <f>$AU488+$AB$7*SIN(AU488)</f>
        <v>13.590940450748581</v>
      </c>
      <c r="AU488" s="54">
        <f>RADIANS($AB$9)+$AB$18*(F488-AB$15)</f>
        <v>13.35321855918456</v>
      </c>
    </row>
    <row r="489" spans="1:64" ht="12.95" customHeight="1" x14ac:dyDescent="0.2">
      <c r="A489" s="4" t="s">
        <v>1024</v>
      </c>
      <c r="B489" s="4"/>
      <c r="C489" s="5">
        <v>45251.391000000003</v>
      </c>
      <c r="D489" s="5"/>
      <c r="E489" s="109">
        <f>+(C489-C$7)/C$8</f>
        <v>1856.0077016620019</v>
      </c>
      <c r="F489" s="109">
        <f>ROUND(2*E489,0)/2</f>
        <v>1856</v>
      </c>
      <c r="G489" s="48">
        <f>+C489-(C$7+F489*C$8)</f>
        <v>1.0527200007345527E-2</v>
      </c>
      <c r="I489" s="48">
        <f>G489</f>
        <v>1.0527200007345527E-2</v>
      </c>
      <c r="Q489" s="100">
        <f>+C489-15018.5</f>
        <v>30232.891000000003</v>
      </c>
      <c r="S489" s="53">
        <f>S$14</f>
        <v>0.1</v>
      </c>
      <c r="Z489" s="48">
        <f>F489</f>
        <v>1856</v>
      </c>
      <c r="AA489" s="54">
        <f>AB$3+AB$4*Z489+AB$5*Z489^2+AH489</f>
        <v>3.3074968688924962E-3</v>
      </c>
      <c r="AB489" s="54">
        <f>IF(S489&lt;&gt;0,G489-AH489, -9999)</f>
        <v>1.5697288429261012E-2</v>
      </c>
      <c r="AC489" s="54">
        <f>+G489-P489</f>
        <v>1.0527200007345527E-2</v>
      </c>
      <c r="AD489" s="54">
        <f>IF(S489&lt;&gt;0,G489-AA489, -9999)</f>
        <v>7.2197031384530312E-3</v>
      </c>
      <c r="AE489" s="54">
        <f>+(G489-AA489)^2*S489</f>
        <v>5.2124113407388553E-6</v>
      </c>
      <c r="AF489" s="48">
        <f>IF(S489&lt;&gt;0,G489-P489, -9999)</f>
        <v>1.0527200007345527E-2</v>
      </c>
      <c r="AG489" s="3"/>
      <c r="AH489" s="48">
        <f>$AB$6*($AB$11/AI489*AJ489+$AB$12)</f>
        <v>-5.1700884219154867E-3</v>
      </c>
      <c r="AI489" s="48">
        <f>1+$AB$7*COS(AL489)</f>
        <v>1.0528016191574989</v>
      </c>
      <c r="AJ489" s="48">
        <f>SIN(AL489+RADIANS($AB$9))</f>
        <v>-0.85132024081160451</v>
      </c>
      <c r="AK489" s="48">
        <f>$AB$7*SIN(AL489)</f>
        <v>0.33152468080377562</v>
      </c>
      <c r="AL489" s="48">
        <f>2*ATAN(AM489)</f>
        <v>1.4128538558387571</v>
      </c>
      <c r="AM489" s="48">
        <f>SQRT((1+$AB$7)/(1-$AB$7))*TAN(AN489/2)</f>
        <v>0.85333484076054567</v>
      </c>
      <c r="AN489" s="54">
        <f>$AU489+$AB$7*SIN(AO489)</f>
        <v>13.649841146255042</v>
      </c>
      <c r="AO489" s="54">
        <f>$AU489+$AB$7*SIN(AP489)</f>
        <v>13.649836064032387</v>
      </c>
      <c r="AP489" s="54">
        <f>$AU489+$AB$7*SIN(AQ489)</f>
        <v>13.649803735243841</v>
      </c>
      <c r="AQ489" s="54">
        <f>$AU489+$AB$7*SIN(AR489)</f>
        <v>13.649598133069878</v>
      </c>
      <c r="AR489" s="54">
        <f>$AU489+$AB$7*SIN(AS489)</f>
        <v>13.648292420676508</v>
      </c>
      <c r="AS489" s="54">
        <f>$AU489+$AB$7*SIN(AT489)</f>
        <v>13.640073842252869</v>
      </c>
      <c r="AT489" s="54">
        <f>$AU489+$AB$7*SIN(AU489)</f>
        <v>13.590940450748581</v>
      </c>
      <c r="AU489" s="54">
        <f>RADIANS($AB$9)+$AB$18*(F489-AB$15)</f>
        <v>13.35321855918456</v>
      </c>
    </row>
    <row r="490" spans="1:64" ht="12.95" customHeight="1" x14ac:dyDescent="0.2">
      <c r="A490" s="4" t="s">
        <v>994</v>
      </c>
      <c r="B490" s="4"/>
      <c r="C490" s="5">
        <v>45259.588000000003</v>
      </c>
      <c r="D490" s="5"/>
      <c r="E490" s="109">
        <f>+(C490-C$7)/C$8</f>
        <v>1862.0045976446449</v>
      </c>
      <c r="F490" s="109">
        <f>ROUND(2*E490,0)/2</f>
        <v>1862</v>
      </c>
      <c r="G490" s="48">
        <f>+C490-(C$7+F490*C$8)</f>
        <v>6.2844000058248639E-3</v>
      </c>
      <c r="I490" s="48">
        <f>G490</f>
        <v>6.2844000058248639E-3</v>
      </c>
      <c r="Q490" s="100">
        <f>+C490-15018.5</f>
        <v>30241.088000000003</v>
      </c>
      <c r="S490" s="53">
        <f>S$14</f>
        <v>0.1</v>
      </c>
      <c r="Z490" s="48">
        <f>F490</f>
        <v>1862</v>
      </c>
      <c r="AA490" s="54">
        <f>AB$3+AB$4*Z490+AB$5*Z490^2+AH490</f>
        <v>3.326525090301148E-3</v>
      </c>
      <c r="AB490" s="54">
        <f>IF(S490&lt;&gt;0,G490-AH490, -9999)</f>
        <v>1.148185474146143E-2</v>
      </c>
      <c r="AC490" s="54">
        <f>+G490-P490</f>
        <v>6.2844000058248639E-3</v>
      </c>
      <c r="AD490" s="54">
        <f>IF(S490&lt;&gt;0,G490-AA490, -9999)</f>
        <v>2.957874915523716E-3</v>
      </c>
      <c r="AE490" s="54">
        <f>+(G490-AA490)^2*S490</f>
        <v>8.7490240158844311E-7</v>
      </c>
      <c r="AF490" s="48">
        <f>IF(S490&lt;&gt;0,G490-P490, -9999)</f>
        <v>6.2844000058248639E-3</v>
      </c>
      <c r="AG490" s="3"/>
      <c r="AH490" s="48">
        <f>$AB$6*($AB$11/AI490*AJ490+$AB$12)</f>
        <v>-5.1974547356365653E-3</v>
      </c>
      <c r="AI490" s="48">
        <f>1+$AB$7*COS(AL490)</f>
        <v>1.0512538758107757</v>
      </c>
      <c r="AJ490" s="48">
        <f>SIN(AL490+RADIANS($AB$9))</f>
        <v>-0.85375940422281504</v>
      </c>
      <c r="AK490" s="48">
        <f>$AB$7*SIN(AL490)</f>
        <v>0.33176748662590866</v>
      </c>
      <c r="AL490" s="48">
        <f>2*ATAN(AM490)</f>
        <v>1.4175206998439827</v>
      </c>
      <c r="AM490" s="48">
        <f>SQRT((1+$AB$7)/(1-$AB$7))*TAN(AN490/2)</f>
        <v>0.85737546780568219</v>
      </c>
      <c r="AN490" s="54">
        <f>$AU490+$AB$7*SIN(AO490)</f>
        <v>13.654019759685619</v>
      </c>
      <c r="AO490" s="54">
        <f>$AU490+$AB$7*SIN(AP490)</f>
        <v>13.654014880890795</v>
      </c>
      <c r="AP490" s="54">
        <f>$AU490+$AB$7*SIN(AQ490)</f>
        <v>13.653983599184764</v>
      </c>
      <c r="AQ490" s="54">
        <f>$AU490+$AB$7*SIN(AR490)</f>
        <v>13.653783072406439</v>
      </c>
      <c r="AR490" s="54">
        <f>$AU490+$AB$7*SIN(AS490)</f>
        <v>13.652499439646844</v>
      </c>
      <c r="AS490" s="54">
        <f>$AU490+$AB$7*SIN(AT490)</f>
        <v>13.644355424004138</v>
      </c>
      <c r="AT490" s="54">
        <f>$AU490+$AB$7*SIN(AU490)</f>
        <v>13.595298647148303</v>
      </c>
      <c r="AU490" s="54">
        <f>RADIANS($AB$9)+$AB$18*(F490-AB$15)</f>
        <v>13.356742856715867</v>
      </c>
    </row>
    <row r="491" spans="1:64" ht="12.95" customHeight="1" x14ac:dyDescent="0.2">
      <c r="A491" s="102" t="s">
        <v>1134</v>
      </c>
      <c r="B491" s="102" t="s">
        <v>1122</v>
      </c>
      <c r="C491" s="103">
        <v>45259.59087</v>
      </c>
      <c r="D491" s="104">
        <v>4.4999999999999999E-4</v>
      </c>
      <c r="E491" s="113">
        <f>+(C491-C$7)/C$8</f>
        <v>1862.0066973264127</v>
      </c>
      <c r="F491" s="109">
        <f>ROUND(2*E491,0)/2</f>
        <v>1862</v>
      </c>
      <c r="G491" s="48">
        <f>+C491-(C$7+F491*C$8)</f>
        <v>9.154400002444163E-3</v>
      </c>
      <c r="K491" s="48">
        <f>G491</f>
        <v>9.154400002444163E-3</v>
      </c>
      <c r="O491" s="48">
        <f ca="1">+C$11+C$12*F491</f>
        <v>-9.1460925473171306E-3</v>
      </c>
      <c r="Q491" s="100">
        <f>+C491-15018.5</f>
        <v>30241.09087</v>
      </c>
      <c r="S491" s="53">
        <f>S$16</f>
        <v>1</v>
      </c>
      <c r="Z491" s="48">
        <f>F491</f>
        <v>1862</v>
      </c>
      <c r="AA491" s="54">
        <f>AB$3+AB$4*Z491+AB$5*Z491^2+AH491</f>
        <v>3.326525090301148E-3</v>
      </c>
      <c r="AB491" s="54">
        <f>IF(S491&lt;&gt;0,G491-AH491, -9999)</f>
        <v>1.4351854738080729E-2</v>
      </c>
      <c r="AC491" s="54">
        <f>+G491-P491</f>
        <v>9.154400002444163E-3</v>
      </c>
      <c r="AD491" s="54">
        <f>IF(S491&lt;&gt;0,G491-AA491, -9999)</f>
        <v>5.827874912143015E-3</v>
      </c>
      <c r="AE491" s="54">
        <f>+(G491-AA491)^2*S491</f>
        <v>3.3964125991585954E-5</v>
      </c>
      <c r="AF491" s="48">
        <f>IF(S491&lt;&gt;0,G491-P491, -9999)</f>
        <v>9.154400002444163E-3</v>
      </c>
      <c r="AG491" s="3"/>
      <c r="AH491" s="48">
        <f>$AB$6*($AB$11/AI491*AJ491+$AB$12)</f>
        <v>-5.1974547356365653E-3</v>
      </c>
      <c r="AI491" s="48">
        <f>1+$AB$7*COS(AL491)</f>
        <v>1.0512538758107757</v>
      </c>
      <c r="AJ491" s="48">
        <f>SIN(AL491+RADIANS($AB$9))</f>
        <v>-0.85375940422281504</v>
      </c>
      <c r="AK491" s="48">
        <f>$AB$7*SIN(AL491)</f>
        <v>0.33176748662590866</v>
      </c>
      <c r="AL491" s="48">
        <f>2*ATAN(AM491)</f>
        <v>1.4175206998439827</v>
      </c>
      <c r="AM491" s="48">
        <f>SQRT((1+$AB$7)/(1-$AB$7))*TAN(AN491/2)</f>
        <v>0.85737546780568219</v>
      </c>
      <c r="AN491" s="54">
        <f>$AU491+$AB$7*SIN(AO491)</f>
        <v>13.654019759685619</v>
      </c>
      <c r="AO491" s="54">
        <f>$AU491+$AB$7*SIN(AP491)</f>
        <v>13.654014880890795</v>
      </c>
      <c r="AP491" s="54">
        <f>$AU491+$AB$7*SIN(AQ491)</f>
        <v>13.653983599184764</v>
      </c>
      <c r="AQ491" s="54">
        <f>$AU491+$AB$7*SIN(AR491)</f>
        <v>13.653783072406439</v>
      </c>
      <c r="AR491" s="54">
        <f>$AU491+$AB$7*SIN(AS491)</f>
        <v>13.652499439646844</v>
      </c>
      <c r="AS491" s="54">
        <f>$AU491+$AB$7*SIN(AT491)</f>
        <v>13.644355424004138</v>
      </c>
      <c r="AT491" s="54">
        <f>$AU491+$AB$7*SIN(AU491)</f>
        <v>13.595298647148303</v>
      </c>
      <c r="AU491" s="54">
        <f>RADIANS($AB$9)+$AB$18*(F491-AB$15)</f>
        <v>13.356742856715867</v>
      </c>
    </row>
    <row r="492" spans="1:64" ht="12.95" customHeight="1" x14ac:dyDescent="0.2">
      <c r="A492" s="4" t="s">
        <v>1042</v>
      </c>
      <c r="B492" s="4"/>
      <c r="C492" s="5">
        <v>45288.294000000002</v>
      </c>
      <c r="D492" s="5"/>
      <c r="E492" s="109">
        <f>+(C492-C$7)/C$8</f>
        <v>1883.0058049250817</v>
      </c>
      <c r="F492" s="109">
        <f>ROUND(2*E492,0)/2</f>
        <v>1883</v>
      </c>
      <c r="G492" s="48">
        <f>+C492-(C$7+F492*C$8)</f>
        <v>7.9346000056830235E-3</v>
      </c>
      <c r="I492" s="48">
        <f>G492</f>
        <v>7.9346000056830235E-3</v>
      </c>
      <c r="Q492" s="100">
        <f>+C492-15018.5</f>
        <v>30269.794000000002</v>
      </c>
      <c r="S492" s="53">
        <f>S$14</f>
        <v>0.1</v>
      </c>
      <c r="Z492" s="48">
        <f>F492</f>
        <v>1883</v>
      </c>
      <c r="AA492" s="54">
        <f>AB$3+AB$4*Z492+AB$5*Z492^2+AH492</f>
        <v>3.3945016096651598E-3</v>
      </c>
      <c r="AB492" s="54">
        <f>IF(S492&lt;&gt;0,G492-AH492, -9999)</f>
        <v>1.3226807066119776E-2</v>
      </c>
      <c r="AC492" s="54">
        <f>+G492-P492</f>
        <v>7.9346000056830235E-3</v>
      </c>
      <c r="AD492" s="54">
        <f>IF(S492&lt;&gt;0,G492-AA492, -9999)</f>
        <v>4.5400983960178637E-3</v>
      </c>
      <c r="AE492" s="54">
        <f>+(G492-AA492)^2*S492</f>
        <v>2.0612493445523982E-6</v>
      </c>
      <c r="AF492" s="48">
        <f>IF(S492&lt;&gt;0,G492-P492, -9999)</f>
        <v>7.9346000056830235E-3</v>
      </c>
      <c r="AG492" s="3"/>
      <c r="AH492" s="48">
        <f>$AB$6*($AB$11/AI492*AJ492+$AB$12)</f>
        <v>-5.292207060436753E-3</v>
      </c>
      <c r="AI492" s="48">
        <f>1+$AB$7*COS(AL492)</f>
        <v>1.045863994806745</v>
      </c>
      <c r="AJ492" s="48">
        <f>SIN(AL492+RADIANS($AB$9))</f>
        <v>-0.86209516940707309</v>
      </c>
      <c r="AK492" s="48">
        <f>$AB$7*SIN(AL492)</f>
        <v>0.33255543740565385</v>
      </c>
      <c r="AL492" s="48">
        <f>2*ATAN(AM492)</f>
        <v>1.4337470335991609</v>
      </c>
      <c r="AM492" s="48">
        <f>SQRT((1+$AB$7)/(1-$AB$7))*TAN(AN492/2)</f>
        <v>0.87155148420889073</v>
      </c>
      <c r="AN492" s="54">
        <f>$AU492+$AB$7*SIN(AO492)</f>
        <v>13.668596624993789</v>
      </c>
      <c r="AO492" s="54">
        <f>$AU492+$AB$7*SIN(AP492)</f>
        <v>13.66859240993557</v>
      </c>
      <c r="AP492" s="54">
        <f>$AU492+$AB$7*SIN(AQ492)</f>
        <v>13.66856460845584</v>
      </c>
      <c r="AQ492" s="54">
        <f>$AU492+$AB$7*SIN(AR492)</f>
        <v>13.668381275016692</v>
      </c>
      <c r="AR492" s="54">
        <f>$AU492+$AB$7*SIN(AS492)</f>
        <v>13.667173962807659</v>
      </c>
      <c r="AS492" s="54">
        <f>$AU492+$AB$7*SIN(AT492)</f>
        <v>13.659293898039907</v>
      </c>
      <c r="AT492" s="54">
        <f>$AU492+$AB$7*SIN(AU492)</f>
        <v>13.610528933122376</v>
      </c>
      <c r="AU492" s="54">
        <f>RADIANS($AB$9)+$AB$18*(F492-AB$15)</f>
        <v>13.369077898075441</v>
      </c>
    </row>
    <row r="493" spans="1:64" ht="12.95" customHeight="1" x14ac:dyDescent="0.2">
      <c r="A493" s="4" t="s">
        <v>994</v>
      </c>
      <c r="B493" s="4"/>
      <c r="C493" s="5">
        <v>45311.525999999998</v>
      </c>
      <c r="D493" s="5"/>
      <c r="E493" s="109">
        <f>+(C493-C$7)/C$8</f>
        <v>1900.0022533170229</v>
      </c>
      <c r="F493" s="109">
        <f>ROUND(2*E493,0)/2</f>
        <v>1900</v>
      </c>
      <c r="G493" s="48">
        <f>+C493-(C$7+F493*C$8)</f>
        <v>3.0800000022281893E-3</v>
      </c>
      <c r="I493" s="48">
        <f>G493</f>
        <v>3.0800000022281893E-3</v>
      </c>
      <c r="Q493" s="100">
        <f>+C493-15018.5</f>
        <v>30293.025999999998</v>
      </c>
      <c r="S493" s="53">
        <f>S$14</f>
        <v>0.1</v>
      </c>
      <c r="Z493" s="48">
        <f>F493</f>
        <v>1900</v>
      </c>
      <c r="AA493" s="54">
        <f>AB$3+AB$4*Z493+AB$5*Z493^2+AH493</f>
        <v>3.4510994082455919E-3</v>
      </c>
      <c r="AB493" s="54">
        <f>IF(S493&lt;&gt;0,G493-AH493, -9999)</f>
        <v>8.447738591903068E-3</v>
      </c>
      <c r="AC493" s="54">
        <f>+G493-P493</f>
        <v>3.0800000022281893E-3</v>
      </c>
      <c r="AD493" s="54">
        <f>IF(S493&lt;&gt;0,G493-AA493, -9999)</f>
        <v>-3.7109940601740259E-4</v>
      </c>
      <c r="AE493" s="54">
        <f>+(G493-AA493)^2*S493</f>
        <v>1.3771476914646902E-8</v>
      </c>
      <c r="AF493" s="48">
        <f>IF(S493&lt;&gt;0,G493-P493, -9999)</f>
        <v>3.0800000022281893E-3</v>
      </c>
      <c r="AG493" s="3"/>
      <c r="AH493" s="48">
        <f>$AB$6*($AB$11/AI493*AJ493+$AB$12)</f>
        <v>-5.3677385896748779E-3</v>
      </c>
      <c r="AI493" s="48">
        <f>1+$AB$7*COS(AL493)</f>
        <v>1.04153232195376</v>
      </c>
      <c r="AJ493" s="48">
        <f>SIN(AL493+RADIANS($AB$9))</f>
        <v>-0.86861682965717979</v>
      </c>
      <c r="AK493" s="48">
        <f>$AB$7*SIN(AL493)</f>
        <v>0.33312413782376699</v>
      </c>
      <c r="AL493" s="48">
        <f>2*ATAN(AM493)</f>
        <v>1.4467611379134835</v>
      </c>
      <c r="AM493" s="48">
        <f>SQRT((1+$AB$7)/(1-$AB$7))*TAN(AN493/2)</f>
        <v>0.88306677452849425</v>
      </c>
      <c r="AN493" s="54">
        <f>$AU493+$AB$7*SIN(AO493)</f>
        <v>13.680342241034266</v>
      </c>
      <c r="AO493" s="54">
        <f>$AU493+$AB$7*SIN(AP493)</f>
        <v>13.68033851085378</v>
      </c>
      <c r="AP493" s="54">
        <f>$AU493+$AB$7*SIN(AQ493)</f>
        <v>13.680313321195259</v>
      </c>
      <c r="AQ493" s="54">
        <f>$AU493+$AB$7*SIN(AR493)</f>
        <v>13.680143250901398</v>
      </c>
      <c r="AR493" s="54">
        <f>$AU493+$AB$7*SIN(AS493)</f>
        <v>13.678996541012031</v>
      </c>
      <c r="AS493" s="54">
        <f>$AU493+$AB$7*SIN(AT493)</f>
        <v>13.671333230487171</v>
      </c>
      <c r="AT493" s="54">
        <f>$AU493+$AB$7*SIN(AU493)</f>
        <v>13.622831325334516</v>
      </c>
      <c r="AU493" s="54">
        <f>RADIANS($AB$9)+$AB$18*(F493-AB$15)</f>
        <v>13.379063407747477</v>
      </c>
    </row>
    <row r="494" spans="1:64" ht="12.95" customHeight="1" x14ac:dyDescent="0.2">
      <c r="A494" s="102" t="s">
        <v>1134</v>
      </c>
      <c r="B494" s="102" t="s">
        <v>1122</v>
      </c>
      <c r="C494" s="103">
        <v>45311.526510000003</v>
      </c>
      <c r="D494" s="104">
        <v>2.7E-4</v>
      </c>
      <c r="E494" s="107">
        <f>+(C494-C$7)/C$8</f>
        <v>1900.0026264312089</v>
      </c>
      <c r="F494" s="109">
        <f>ROUND(2*E494,0)/2</f>
        <v>1900</v>
      </c>
      <c r="G494" s="48">
        <f>+C494-(C$7+F494*C$8)</f>
        <v>3.5900000075343996E-3</v>
      </c>
      <c r="K494" s="48">
        <f>G494</f>
        <v>3.5900000075343996E-3</v>
      </c>
      <c r="O494" s="48">
        <f ca="1">+C$11+C$12*F494</f>
        <v>-8.5776430733800514E-3</v>
      </c>
      <c r="Q494" s="100">
        <f>+C494-15018.5</f>
        <v>30293.026510000003</v>
      </c>
      <c r="S494" s="53">
        <f>S$16</f>
        <v>1</v>
      </c>
      <c r="Z494" s="48">
        <f>F494</f>
        <v>1900</v>
      </c>
      <c r="AA494" s="54">
        <f>AB$3+AB$4*Z494+AB$5*Z494^2+AH494</f>
        <v>3.4510994082455919E-3</v>
      </c>
      <c r="AB494" s="54">
        <f>IF(S494&lt;&gt;0,G494-AH494, -9999)</f>
        <v>8.9577385972092784E-3</v>
      </c>
      <c r="AC494" s="54">
        <f>+G494-P494</f>
        <v>3.5900000075343996E-3</v>
      </c>
      <c r="AD494" s="54">
        <f>IF(S494&lt;&gt;0,G494-AA494, -9999)</f>
        <v>1.3890059928880778E-4</v>
      </c>
      <c r="AE494" s="54">
        <f>+(G494-AA494)^2*S494</f>
        <v>1.9293376482789947E-8</v>
      </c>
      <c r="AF494" s="48">
        <f>IF(S494&lt;&gt;0,G494-P494, -9999)</f>
        <v>3.5900000075343996E-3</v>
      </c>
      <c r="AG494" s="3"/>
      <c r="AH494" s="48">
        <f>$AB$6*($AB$11/AI494*AJ494+$AB$12)</f>
        <v>-5.3677385896748779E-3</v>
      </c>
      <c r="AI494" s="48">
        <f>1+$AB$7*COS(AL494)</f>
        <v>1.04153232195376</v>
      </c>
      <c r="AJ494" s="48">
        <f>SIN(AL494+RADIANS($AB$9))</f>
        <v>-0.86861682965717979</v>
      </c>
      <c r="AK494" s="48">
        <f>$AB$7*SIN(AL494)</f>
        <v>0.33312413782376699</v>
      </c>
      <c r="AL494" s="48">
        <f>2*ATAN(AM494)</f>
        <v>1.4467611379134835</v>
      </c>
      <c r="AM494" s="48">
        <f>SQRT((1+$AB$7)/(1-$AB$7))*TAN(AN494/2)</f>
        <v>0.88306677452849425</v>
      </c>
      <c r="AN494" s="54">
        <f>$AU494+$AB$7*SIN(AO494)</f>
        <v>13.680342241034266</v>
      </c>
      <c r="AO494" s="54">
        <f>$AU494+$AB$7*SIN(AP494)</f>
        <v>13.68033851085378</v>
      </c>
      <c r="AP494" s="54">
        <f>$AU494+$AB$7*SIN(AQ494)</f>
        <v>13.680313321195259</v>
      </c>
      <c r="AQ494" s="54">
        <f>$AU494+$AB$7*SIN(AR494)</f>
        <v>13.680143250901398</v>
      </c>
      <c r="AR494" s="54">
        <f>$AU494+$AB$7*SIN(AS494)</f>
        <v>13.678996541012031</v>
      </c>
      <c r="AS494" s="54">
        <f>$AU494+$AB$7*SIN(AT494)</f>
        <v>13.671333230487171</v>
      </c>
      <c r="AT494" s="54">
        <f>$AU494+$AB$7*SIN(AU494)</f>
        <v>13.622831325334516</v>
      </c>
      <c r="AU494" s="54">
        <f>RADIANS($AB$9)+$AB$18*(F494-AB$15)</f>
        <v>13.379063407747477</v>
      </c>
    </row>
    <row r="495" spans="1:64" ht="12.95" customHeight="1" x14ac:dyDescent="0.2">
      <c r="A495" s="4" t="s">
        <v>994</v>
      </c>
      <c r="B495" s="4"/>
      <c r="C495" s="5">
        <v>45315.624000000003</v>
      </c>
      <c r="D495" s="5"/>
      <c r="E495" s="109">
        <f>+(C495-C$7)/C$8</f>
        <v>1903.0003355101305</v>
      </c>
      <c r="F495" s="109">
        <f>ROUND(2*E495,0)/2</f>
        <v>1903</v>
      </c>
      <c r="G495" s="48">
        <f>+C495-(C$7+F495*C$8)</f>
        <v>4.5860000682296231E-4</v>
      </c>
      <c r="I495" s="48">
        <f>G495</f>
        <v>4.5860000682296231E-4</v>
      </c>
      <c r="Q495" s="100">
        <f>+C495-15018.5</f>
        <v>30297.124000000003</v>
      </c>
      <c r="S495" s="53">
        <f>S$14</f>
        <v>0.1</v>
      </c>
      <c r="Z495" s="48">
        <f>F495</f>
        <v>1903</v>
      </c>
      <c r="AA495" s="54">
        <f>AB$3+AB$4*Z495+AB$5*Z495^2+AH495</f>
        <v>3.4612329386175351E-3</v>
      </c>
      <c r="AB495" s="54">
        <f>IF(S495&lt;&gt;0,G495-AH495, -9999)</f>
        <v>5.8395588286794505E-3</v>
      </c>
      <c r="AC495" s="54">
        <f>+G495-P495</f>
        <v>4.5860000682296231E-4</v>
      </c>
      <c r="AD495" s="54">
        <f>IF(S495&lt;&gt;0,G495-AA495, -9999)</f>
        <v>-3.0026329317945728E-3</v>
      </c>
      <c r="AE495" s="54">
        <f>+(G495-AA495)^2*S495</f>
        <v>9.0158045230972723E-7</v>
      </c>
      <c r="AF495" s="48">
        <f>IF(S495&lt;&gt;0,G495-P495, -9999)</f>
        <v>4.5860000682296231E-4</v>
      </c>
      <c r="AG495" s="3"/>
      <c r="AH495" s="48">
        <f>$AB$6*($AB$11/AI495*AJ495+$AB$12)</f>
        <v>-5.3809588218564882E-3</v>
      </c>
      <c r="AI495" s="48">
        <f>1+$AB$7*COS(AL495)</f>
        <v>1.0407708860024634</v>
      </c>
      <c r="AJ495" s="48">
        <f>SIN(AL495+RADIANS($AB$9))</f>
        <v>-0.86974694958473486</v>
      </c>
      <c r="AK495" s="48">
        <f>$AB$7*SIN(AL495)</f>
        <v>0.33321818651189045</v>
      </c>
      <c r="AL495" s="48">
        <f>2*ATAN(AM495)</f>
        <v>1.4490465566601674</v>
      </c>
      <c r="AM495" s="48">
        <f>SQRT((1+$AB$7)/(1-$AB$7))*TAN(AN495/2)</f>
        <v>0.88510263183486781</v>
      </c>
      <c r="AN495" s="54">
        <f>$AU495+$AB$7*SIN(AO495)</f>
        <v>13.682409942766316</v>
      </c>
      <c r="AO495" s="54">
        <f>$AU495+$AB$7*SIN(AP495)</f>
        <v>13.68240629350433</v>
      </c>
      <c r="AP495" s="54">
        <f>$AU495+$AB$7*SIN(AQ495)</f>
        <v>13.682381546108966</v>
      </c>
      <c r="AQ495" s="54">
        <f>$AU495+$AB$7*SIN(AR495)</f>
        <v>13.682213755189482</v>
      </c>
      <c r="AR495" s="54">
        <f>$AU495+$AB$7*SIN(AS495)</f>
        <v>13.68107762271115</v>
      </c>
      <c r="AS495" s="54">
        <f>$AU495+$AB$7*SIN(AT495)</f>
        <v>13.673452821522632</v>
      </c>
      <c r="AT495" s="54">
        <f>$AU495+$AB$7*SIN(AU495)</f>
        <v>13.624999819156708</v>
      </c>
      <c r="AU495" s="54">
        <f>RADIANS($AB$9)+$AB$18*(F495-AB$15)</f>
        <v>13.38082555651313</v>
      </c>
    </row>
    <row r="496" spans="1:64" ht="12.95" customHeight="1" x14ac:dyDescent="0.2">
      <c r="A496" s="102" t="s">
        <v>1134</v>
      </c>
      <c r="B496" s="102" t="s">
        <v>1122</v>
      </c>
      <c r="C496" s="103">
        <v>45315.624100000001</v>
      </c>
      <c r="D496" s="104">
        <v>1.1000000000000001E-3</v>
      </c>
      <c r="E496" s="113">
        <f>+(C496-C$7)/C$8</f>
        <v>1903.0004086697722</v>
      </c>
      <c r="F496" s="109">
        <f>ROUND(2*E496,0)/2</f>
        <v>1903</v>
      </c>
      <c r="G496" s="48">
        <f>+C496-(C$7+F496*C$8)</f>
        <v>5.5860000429674983E-4</v>
      </c>
      <c r="K496" s="48">
        <f>G496</f>
        <v>5.5860000429674983E-4</v>
      </c>
      <c r="O496" s="48">
        <f ca="1">+C$11+C$12*F496</f>
        <v>-8.5327654833323892E-3</v>
      </c>
      <c r="Q496" s="100">
        <f>+C496-15018.5</f>
        <v>30297.124100000001</v>
      </c>
      <c r="S496" s="53">
        <f>S$16</f>
        <v>1</v>
      </c>
      <c r="Z496" s="48">
        <f>F496</f>
        <v>1903</v>
      </c>
      <c r="AA496" s="54">
        <f>AB$3+AB$4*Z496+AB$5*Z496^2+AH496</f>
        <v>3.4612329386175351E-3</v>
      </c>
      <c r="AB496" s="54">
        <f>IF(S496&lt;&gt;0,G496-AH496, -9999)</f>
        <v>5.939558826153238E-3</v>
      </c>
      <c r="AC496" s="54">
        <f>+G496-P496</f>
        <v>5.5860000429674983E-4</v>
      </c>
      <c r="AD496" s="54">
        <f>IF(S496&lt;&gt;0,G496-AA496, -9999)</f>
        <v>-2.9026329343207853E-3</v>
      </c>
      <c r="AE496" s="54">
        <f>+(G496-AA496)^2*S496</f>
        <v>8.4252779514036923E-6</v>
      </c>
      <c r="AF496" s="48">
        <f>IF(S496&lt;&gt;0,G496-P496, -9999)</f>
        <v>5.5860000429674983E-4</v>
      </c>
      <c r="AG496" s="3"/>
      <c r="AH496" s="48">
        <f>$AB$6*($AB$11/AI496*AJ496+$AB$12)</f>
        <v>-5.3809588218564882E-3</v>
      </c>
      <c r="AI496" s="48">
        <f>1+$AB$7*COS(AL496)</f>
        <v>1.0407708860024634</v>
      </c>
      <c r="AJ496" s="48">
        <f>SIN(AL496+RADIANS($AB$9))</f>
        <v>-0.86974694958473486</v>
      </c>
      <c r="AK496" s="48">
        <f>$AB$7*SIN(AL496)</f>
        <v>0.33321818651189045</v>
      </c>
      <c r="AL496" s="48">
        <f>2*ATAN(AM496)</f>
        <v>1.4490465566601674</v>
      </c>
      <c r="AM496" s="48">
        <f>SQRT((1+$AB$7)/(1-$AB$7))*TAN(AN496/2)</f>
        <v>0.88510263183486781</v>
      </c>
      <c r="AN496" s="54">
        <f>$AU496+$AB$7*SIN(AO496)</f>
        <v>13.682409942766316</v>
      </c>
      <c r="AO496" s="54">
        <f>$AU496+$AB$7*SIN(AP496)</f>
        <v>13.68240629350433</v>
      </c>
      <c r="AP496" s="54">
        <f>$AU496+$AB$7*SIN(AQ496)</f>
        <v>13.682381546108966</v>
      </c>
      <c r="AQ496" s="54">
        <f>$AU496+$AB$7*SIN(AR496)</f>
        <v>13.682213755189482</v>
      </c>
      <c r="AR496" s="54">
        <f>$AU496+$AB$7*SIN(AS496)</f>
        <v>13.68107762271115</v>
      </c>
      <c r="AS496" s="54">
        <f>$AU496+$AB$7*SIN(AT496)</f>
        <v>13.673452821522632</v>
      </c>
      <c r="AT496" s="54">
        <f>$AU496+$AB$7*SIN(AU496)</f>
        <v>13.624999819156708</v>
      </c>
      <c r="AU496" s="54">
        <f>RADIANS($AB$9)+$AB$18*(F496-AB$15)</f>
        <v>13.38082555651313</v>
      </c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</row>
    <row r="497" spans="1:47" ht="12.95" customHeight="1" x14ac:dyDescent="0.2">
      <c r="A497" s="4" t="s">
        <v>1043</v>
      </c>
      <c r="B497" s="4"/>
      <c r="C497" s="5">
        <v>45370.307999999997</v>
      </c>
      <c r="D497" s="5"/>
      <c r="E497" s="109">
        <f>+(C497-C$7)/C$8</f>
        <v>1943.0069549946752</v>
      </c>
      <c r="F497" s="109">
        <f>ROUND(2*E497,0)/2</f>
        <v>1943</v>
      </c>
      <c r="G497" s="48">
        <f>+C497-(C$7+F497*C$8)</f>
        <v>9.5065999994403683E-3</v>
      </c>
      <c r="I497" s="48">
        <f>G497</f>
        <v>9.5065999994403683E-3</v>
      </c>
      <c r="Q497" s="100">
        <f>+C497-15018.5</f>
        <v>30351.807999999997</v>
      </c>
      <c r="S497" s="53">
        <f>S$14</f>
        <v>0.1</v>
      </c>
      <c r="Z497" s="48">
        <f>F497</f>
        <v>1943</v>
      </c>
      <c r="AA497" s="54">
        <f>AB$3+AB$4*Z497+AB$5*Z497^2+AH497</f>
        <v>3.6005192132931539E-3</v>
      </c>
      <c r="AB497" s="54">
        <f>IF(S497&lt;&gt;0,G497-AH497, -9999)</f>
        <v>1.5060711621376646E-2</v>
      </c>
      <c r="AC497" s="54">
        <f>+G497-P497</f>
        <v>9.5065999994403683E-3</v>
      </c>
      <c r="AD497" s="54">
        <f>IF(S497&lt;&gt;0,G497-AA497, -9999)</f>
        <v>5.9060807861472144E-3</v>
      </c>
      <c r="AE497" s="54">
        <f>+(G497-AA497)^2*S497</f>
        <v>3.4881790252497298E-6</v>
      </c>
      <c r="AF497" s="48">
        <f>IF(S497&lt;&gt;0,G497-P497, -9999)</f>
        <v>9.5065999994403683E-3</v>
      </c>
      <c r="AG497" s="3"/>
      <c r="AH497" s="48">
        <f>$AB$6*($AB$11/AI497*AJ497+$AB$12)</f>
        <v>-5.5541116219362772E-3</v>
      </c>
      <c r="AI497" s="48">
        <f>1+$AB$7*COS(AL497)</f>
        <v>1.0307054749902373</v>
      </c>
      <c r="AJ497" s="48">
        <f>SIN(AL497+RADIANS($AB$9))</f>
        <v>-0.88423099935367699</v>
      </c>
      <c r="AK497" s="48">
        <f>$AB$7*SIN(AL497)</f>
        <v>0.33429597480873563</v>
      </c>
      <c r="AL497" s="48">
        <f>2*ATAN(AM497)</f>
        <v>1.4792021663126762</v>
      </c>
      <c r="AM497" s="48">
        <f>SQRT((1+$AB$7)/(1-$AB$7))*TAN(AN497/2)</f>
        <v>0.91235829280817338</v>
      </c>
      <c r="AN497" s="54">
        <f>$AU497+$AB$7*SIN(AO497)</f>
        <v>13.709835564145632</v>
      </c>
      <c r="AO497" s="54">
        <f>$AU497+$AB$7*SIN(AP497)</f>
        <v>13.709832869840133</v>
      </c>
      <c r="AP497" s="54">
        <f>$AU497+$AB$7*SIN(AQ497)</f>
        <v>13.709813504991519</v>
      </c>
      <c r="AQ497" s="54">
        <f>$AU497+$AB$7*SIN(AR497)</f>
        <v>13.709674347754488</v>
      </c>
      <c r="AR497" s="54">
        <f>$AU497+$AB$7*SIN(AS497)</f>
        <v>13.708675600826201</v>
      </c>
      <c r="AS497" s="54">
        <f>$AU497+$AB$7*SIN(AT497)</f>
        <v>13.701570517549163</v>
      </c>
      <c r="AT497" s="54">
        <f>$AU497+$AB$7*SIN(AU497)</f>
        <v>13.653840127593906</v>
      </c>
      <c r="AU497" s="54">
        <f>RADIANS($AB$9)+$AB$18*(F497-AB$15)</f>
        <v>13.404320873388512</v>
      </c>
    </row>
    <row r="498" spans="1:47" ht="12.95" customHeight="1" x14ac:dyDescent="0.2">
      <c r="A498" s="4" t="s">
        <v>1044</v>
      </c>
      <c r="B498" s="4"/>
      <c r="C498" s="5">
        <v>45385.34</v>
      </c>
      <c r="D498" s="5"/>
      <c r="E498" s="109">
        <f>+(C498-C$7)/C$8</f>
        <v>1954.0043126146686</v>
      </c>
      <c r="F498" s="109">
        <f>ROUND(2*E498,0)/2</f>
        <v>1954</v>
      </c>
      <c r="G498" s="48">
        <f>+C498-(C$7+F498*C$8)</f>
        <v>5.8948000005329959E-3</v>
      </c>
      <c r="I498" s="48">
        <f>G498</f>
        <v>5.8948000005329959E-3</v>
      </c>
      <c r="Q498" s="100">
        <f>+C498-15018.5</f>
        <v>30366.839999999997</v>
      </c>
      <c r="S498" s="53">
        <f>S$14</f>
        <v>0.1</v>
      </c>
      <c r="Z498" s="48">
        <f>F498</f>
        <v>1954</v>
      </c>
      <c r="AA498" s="54">
        <f>AB$3+AB$4*Z498+AB$5*Z498^2+AH498</f>
        <v>3.6401824895158806E-3</v>
      </c>
      <c r="AB498" s="54">
        <f>IF(S498&lt;&gt;0,G498-AH498, -9999)</f>
        <v>1.14955133807794E-2</v>
      </c>
      <c r="AC498" s="54">
        <f>+G498-P498</f>
        <v>5.8948000005329959E-3</v>
      </c>
      <c r="AD498" s="54">
        <f>IF(S498&lt;&gt;0,G498-AA498, -9999)</f>
        <v>2.2546175110171153E-3</v>
      </c>
      <c r="AE498" s="54">
        <f>+(G498-AA498)^2*S498</f>
        <v>5.0833001209850124E-7</v>
      </c>
      <c r="AF498" s="48">
        <f>IF(S498&lt;&gt;0,G498-P498, -9999)</f>
        <v>5.8948000005329959E-3</v>
      </c>
      <c r="AG498" s="3"/>
      <c r="AH498" s="48">
        <f>$AB$6*($AB$11/AI498*AJ498+$AB$12)</f>
        <v>-5.6007133802464049E-3</v>
      </c>
      <c r="AI498" s="48">
        <f>1+$AB$7*COS(AL498)</f>
        <v>1.0279663520064064</v>
      </c>
      <c r="AJ498" s="48">
        <f>SIN(AL498+RADIANS($AB$9))</f>
        <v>-0.88802676897941901</v>
      </c>
      <c r="AK498" s="48">
        <f>$AB$7*SIN(AL498)</f>
        <v>0.3345362583086513</v>
      </c>
      <c r="AL498" s="48">
        <f>2*ATAN(AM498)</f>
        <v>1.4873928830117202</v>
      </c>
      <c r="AM498" s="48">
        <f>SQRT((1+$AB$7)/(1-$AB$7))*TAN(AN498/2)</f>
        <v>0.91989080468834439</v>
      </c>
      <c r="AN498" s="54">
        <f>$AU498+$AB$7*SIN(AO498)</f>
        <v>13.717331071472714</v>
      </c>
      <c r="AO498" s="54">
        <f>$AU498+$AB$7*SIN(AP498)</f>
        <v>13.717328602054451</v>
      </c>
      <c r="AP498" s="54">
        <f>$AU498+$AB$7*SIN(AQ498)</f>
        <v>13.717310555987289</v>
      </c>
      <c r="AQ498" s="54">
        <f>$AU498+$AB$7*SIN(AR498)</f>
        <v>13.717178700693529</v>
      </c>
      <c r="AR498" s="54">
        <f>$AU498+$AB$7*SIN(AS498)</f>
        <v>13.716216466327364</v>
      </c>
      <c r="AS498" s="54">
        <f>$AU498+$AB$7*SIN(AT498)</f>
        <v>13.709256009138784</v>
      </c>
      <c r="AT498" s="54">
        <f>$AU498+$AB$7*SIN(AU498)</f>
        <v>13.661747188798307</v>
      </c>
      <c r="AU498" s="54">
        <f>RADIANS($AB$9)+$AB$18*(F498-AB$15)</f>
        <v>13.41078208552924</v>
      </c>
    </row>
    <row r="499" spans="1:47" ht="12.95" customHeight="1" x14ac:dyDescent="0.2">
      <c r="A499" s="4" t="s">
        <v>1046</v>
      </c>
      <c r="B499" s="4"/>
      <c r="C499" s="5">
        <v>45430.44</v>
      </c>
      <c r="D499" s="5"/>
      <c r="E499" s="109">
        <f>+(C499-C$7)/C$8</f>
        <v>1986.999311860397</v>
      </c>
      <c r="F499" s="109">
        <f>ROUND(2*E499,0)/2</f>
        <v>1987</v>
      </c>
      <c r="G499" s="48">
        <f>+C499-(C$7+F499*C$8)</f>
        <v>-9.405999953742139E-4</v>
      </c>
      <c r="I499" s="48">
        <f>G499</f>
        <v>-9.405999953742139E-4</v>
      </c>
      <c r="Q499" s="100">
        <f>+C499-15018.5</f>
        <v>30411.940000000002</v>
      </c>
      <c r="S499" s="53">
        <f>S$14</f>
        <v>0.1</v>
      </c>
      <c r="Z499" s="48">
        <f>F499</f>
        <v>1987</v>
      </c>
      <c r="AA499" s="54">
        <f>AB$3+AB$4*Z499+AB$5*Z499^2+AH499</f>
        <v>3.7626843026234407E-3</v>
      </c>
      <c r="AB499" s="54">
        <f>IF(S499&lt;&gt;0,G499-AH499, -9999)</f>
        <v>4.7972977762399619E-3</v>
      </c>
      <c r="AC499" s="54">
        <f>+G499-P499</f>
        <v>-9.405999953742139E-4</v>
      </c>
      <c r="AD499" s="54">
        <f>IF(S499&lt;&gt;0,G499-AA499, -9999)</f>
        <v>-4.7032842979976546E-3</v>
      </c>
      <c r="AE499" s="54">
        <f>+(G499-AA499)^2*S499</f>
        <v>2.212088318779129E-6</v>
      </c>
      <c r="AF499" s="48">
        <f>IF(S499&lt;&gt;0,G499-P499, -9999)</f>
        <v>-9.405999953742139E-4</v>
      </c>
      <c r="AG499" s="3"/>
      <c r="AH499" s="48">
        <f>$AB$6*($AB$11/AI499*AJ499+$AB$12)</f>
        <v>-5.7378977716141758E-3</v>
      </c>
      <c r="AI499" s="48">
        <f>1+$AB$7*COS(AL499)</f>
        <v>1.0198253771354835</v>
      </c>
      <c r="AJ499" s="48">
        <f>SIN(AL499+RADIANS($AB$9))</f>
        <v>-0.89894204095080499</v>
      </c>
      <c r="AK499" s="48">
        <f>$AB$7*SIN(AL499)</f>
        <v>0.33511726214734855</v>
      </c>
      <c r="AL499" s="48">
        <f>2*ATAN(AM499)</f>
        <v>1.5117056764171397</v>
      </c>
      <c r="AM499" s="48">
        <f>SQRT((1+$AB$7)/(1-$AB$7))*TAN(AN499/2)</f>
        <v>0.94258887381637413</v>
      </c>
      <c r="AN499" s="54">
        <f>$AU499+$AB$7*SIN(AO499)</f>
        <v>13.739698544702485</v>
      </c>
      <c r="AO499" s="54">
        <f>$AU499+$AB$7*SIN(AP499)</f>
        <v>13.739696662981055</v>
      </c>
      <c r="AP499" s="54">
        <f>$AU499+$AB$7*SIN(AQ499)</f>
        <v>13.73968218247564</v>
      </c>
      <c r="AQ499" s="54">
        <f>$AU499+$AB$7*SIN(AR499)</f>
        <v>13.739570766620488</v>
      </c>
      <c r="AR499" s="54">
        <f>$AU499+$AB$7*SIN(AS499)</f>
        <v>13.738714497672087</v>
      </c>
      <c r="AS499" s="54">
        <f>$AU499+$AB$7*SIN(AT499)</f>
        <v>13.732190970671654</v>
      </c>
      <c r="AT499" s="54">
        <f>$AU499+$AB$7*SIN(AU499)</f>
        <v>13.685405270743523</v>
      </c>
      <c r="AU499" s="54">
        <f>RADIANS($AB$9)+$AB$18*(F499-AB$15)</f>
        <v>13.430165721951429</v>
      </c>
    </row>
    <row r="500" spans="1:47" ht="12.95" customHeight="1" x14ac:dyDescent="0.2">
      <c r="A500" s="4" t="s">
        <v>1024</v>
      </c>
      <c r="B500" s="4"/>
      <c r="C500" s="5">
        <v>45470.082999999999</v>
      </c>
      <c r="D500" s="5"/>
      <c r="E500" s="109">
        <f>+(C500-C$7)/C$8</f>
        <v>2016.0019893570293</v>
      </c>
      <c r="F500" s="109">
        <f>ROUND(2*E500,0)/2</f>
        <v>2016</v>
      </c>
      <c r="G500" s="48">
        <f>+C500-(C$7+F500*C$8)</f>
        <v>2.7192000052309595E-3</v>
      </c>
      <c r="I500" s="48">
        <f>G500</f>
        <v>2.7192000052309595E-3</v>
      </c>
      <c r="Q500" s="100">
        <f>+C500-15018.5</f>
        <v>30451.582999999999</v>
      </c>
      <c r="S500" s="53">
        <f>S$14</f>
        <v>0.1</v>
      </c>
      <c r="Z500" s="48">
        <f>F500</f>
        <v>2016</v>
      </c>
      <c r="AA500" s="54">
        <f>AB$3+AB$4*Z500+AB$5*Z500^2+AH500</f>
        <v>3.8746771733649309E-3</v>
      </c>
      <c r="AB500" s="54">
        <f>IF(S500&lt;&gt;0,G500-AH500, -9999)</f>
        <v>8.5744174379817142E-3</v>
      </c>
      <c r="AC500" s="54">
        <f>+G500-P500</f>
        <v>2.7192000052309595E-3</v>
      </c>
      <c r="AD500" s="54">
        <f>IF(S500&lt;&gt;0,G500-AA500, -9999)</f>
        <v>-1.1554771681339714E-3</v>
      </c>
      <c r="AE500" s="54">
        <f>+(G500-AA500)^2*S500</f>
        <v>1.3351274860789021E-7</v>
      </c>
      <c r="AF500" s="48">
        <f>IF(S500&lt;&gt;0,G500-P500, -9999)</f>
        <v>2.7192000052309595E-3</v>
      </c>
      <c r="AG500" s="3"/>
      <c r="AH500" s="48">
        <f>$AB$6*($AB$11/AI500*AJ500+$AB$12)</f>
        <v>-5.8552174327507539E-3</v>
      </c>
      <c r="AI500" s="48">
        <f>1+$AB$7*COS(AL500)</f>
        <v>1.0127673420524157</v>
      </c>
      <c r="AJ500" s="48">
        <f>SIN(AL500+RADIANS($AB$9))</f>
        <v>-0.90796346010591367</v>
      </c>
      <c r="AK500" s="48">
        <f>$AB$7*SIN(AL500)</f>
        <v>0.33546031053556175</v>
      </c>
      <c r="AL500" s="48">
        <f>2*ATAN(AM500)</f>
        <v>1.5327555139102549</v>
      </c>
      <c r="AM500" s="48">
        <f>SQRT((1+$AB$7)/(1-$AB$7))*TAN(AN500/2)</f>
        <v>0.9626648150757311</v>
      </c>
      <c r="AN500" s="54">
        <f>$AU500+$AB$7*SIN(AO500)</f>
        <v>13.759208933887683</v>
      </c>
      <c r="AO500" s="54">
        <f>$AU500+$AB$7*SIN(AP500)</f>
        <v>13.759207472005768</v>
      </c>
      <c r="AP500" s="54">
        <f>$AU500+$AB$7*SIN(AQ500)</f>
        <v>13.759195671655068</v>
      </c>
      <c r="AQ500" s="54">
        <f>$AU500+$AB$7*SIN(AR500)</f>
        <v>13.759100431739846</v>
      </c>
      <c r="AR500" s="54">
        <f>$AU500+$AB$7*SIN(AS500)</f>
        <v>13.758332590466745</v>
      </c>
      <c r="AS500" s="54">
        <f>$AU500+$AB$7*SIN(AT500)</f>
        <v>13.752195360186741</v>
      </c>
      <c r="AT500" s="54">
        <f>$AU500+$AB$7*SIN(AU500)</f>
        <v>13.706116593463449</v>
      </c>
      <c r="AU500" s="54">
        <f>RADIANS($AB$9)+$AB$18*(F500-AB$15)</f>
        <v>13.447199826686079</v>
      </c>
    </row>
    <row r="501" spans="1:47" ht="12.95" customHeight="1" x14ac:dyDescent="0.2">
      <c r="A501" s="4" t="s">
        <v>1024</v>
      </c>
      <c r="B501" s="4"/>
      <c r="C501" s="5">
        <v>45568.506000000001</v>
      </c>
      <c r="D501" s="5"/>
      <c r="E501" s="109">
        <f>+(C501-C$7)/C$8</f>
        <v>2088.0079053384479</v>
      </c>
      <c r="F501" s="109">
        <f>ROUND(2*E501,0)/2</f>
        <v>2088</v>
      </c>
      <c r="G501" s="48">
        <f>+C501-(C$7+F501*C$8)</f>
        <v>1.0805600002640858E-2</v>
      </c>
      <c r="I501" s="48">
        <f>G501</f>
        <v>1.0805600002640858E-2</v>
      </c>
      <c r="Q501" s="100">
        <f>+C501-15018.5</f>
        <v>30550.006000000001</v>
      </c>
      <c r="S501" s="53">
        <f>S$14</f>
        <v>0.1</v>
      </c>
      <c r="Z501" s="48">
        <f>F501</f>
        <v>2088</v>
      </c>
      <c r="AA501" s="54">
        <f>AB$3+AB$4*Z501+AB$5*Z501^2+AH501</f>
        <v>4.1701981923182811E-3</v>
      </c>
      <c r="AB501" s="54">
        <f>IF(S501&lt;&gt;0,G501-AH501, -9999)</f>
        <v>1.6939086950644614E-2</v>
      </c>
      <c r="AC501" s="54">
        <f>+G501-P501</f>
        <v>1.0805600002640858E-2</v>
      </c>
      <c r="AD501" s="54">
        <f>IF(S501&lt;&gt;0,G501-AA501, -9999)</f>
        <v>6.6354018103225772E-3</v>
      </c>
      <c r="AE501" s="54">
        <f>+(G501-AA501)^2*S501</f>
        <v>4.4028557184432137E-6</v>
      </c>
      <c r="AF501" s="48">
        <f>IF(S501&lt;&gt;0,G501-P501, -9999)</f>
        <v>1.0805600002640858E-2</v>
      </c>
      <c r="AG501" s="3"/>
      <c r="AH501" s="48">
        <f>$AB$6*($AB$11/AI501*AJ501+$AB$12)</f>
        <v>-6.1334869480037559E-3</v>
      </c>
      <c r="AI501" s="48">
        <f>1+$AB$7*COS(AL501)</f>
        <v>0.99564218083802847</v>
      </c>
      <c r="AJ501" s="48">
        <f>SIN(AL501+RADIANS($AB$9))</f>
        <v>-0.92815347982053065</v>
      </c>
      <c r="AK501" s="48">
        <f>$AB$7*SIN(AL501)</f>
        <v>0.33567489387776744</v>
      </c>
      <c r="AL501" s="48">
        <f>2*ATAN(AM501)</f>
        <v>1.5837778587629368</v>
      </c>
      <c r="AM501" s="48">
        <f>SQRT((1+$AB$7)/(1-$AB$7))*TAN(AN501/2)</f>
        <v>1.0130665272368589</v>
      </c>
      <c r="AN501" s="54">
        <f>$AU501+$AB$7*SIN(AO501)</f>
        <v>13.807070216843933</v>
      </c>
      <c r="AO501" s="54">
        <f>$AU501+$AB$7*SIN(AP501)</f>
        <v>13.807069483055331</v>
      </c>
      <c r="AP501" s="54">
        <f>$AU501+$AB$7*SIN(AQ501)</f>
        <v>13.807062739560939</v>
      </c>
      <c r="AQ501" s="54">
        <f>$AU501+$AB$7*SIN(AR501)</f>
        <v>13.807000773270586</v>
      </c>
      <c r="AR501" s="54">
        <f>$AU501+$AB$7*SIN(AS501)</f>
        <v>13.806431885699197</v>
      </c>
      <c r="AS501" s="54">
        <f>$AU501+$AB$7*SIN(AT501)</f>
        <v>13.801252526812387</v>
      </c>
      <c r="AT501" s="54">
        <f>$AU501+$AB$7*SIN(AU501)</f>
        <v>13.757210780698912</v>
      </c>
      <c r="AU501" s="54">
        <f>RADIANS($AB$9)+$AB$18*(F501-AB$15)</f>
        <v>13.489491397061764</v>
      </c>
    </row>
    <row r="502" spans="1:47" ht="12.95" customHeight="1" x14ac:dyDescent="0.2">
      <c r="A502" s="4" t="s">
        <v>1024</v>
      </c>
      <c r="B502" s="4"/>
      <c r="C502" s="5">
        <v>45579.428</v>
      </c>
      <c r="D502" s="5"/>
      <c r="E502" s="109">
        <f>+(C502-C$7)/C$8</f>
        <v>2095.9984016081098</v>
      </c>
      <c r="F502" s="109">
        <f>ROUND(2*E502,0)/2</f>
        <v>2096</v>
      </c>
      <c r="G502" s="48">
        <f>+C502-(C$7+F502*C$8)</f>
        <v>-2.1847999960300513E-3</v>
      </c>
      <c r="I502" s="48">
        <f>G502</f>
        <v>-2.1847999960300513E-3</v>
      </c>
      <c r="Q502" s="100">
        <f>+C502-15018.5</f>
        <v>30560.928</v>
      </c>
      <c r="S502" s="53">
        <f>S$14</f>
        <v>0.1</v>
      </c>
      <c r="Z502" s="48">
        <f>F502</f>
        <v>2096</v>
      </c>
      <c r="AA502" s="54">
        <f>AB$3+AB$4*Z502+AB$5*Z502^2+AH502</f>
        <v>4.2045645033278222E-3</v>
      </c>
      <c r="AB502" s="54">
        <f>IF(S502&lt;&gt;0,G502-AH502, -9999)</f>
        <v>3.9784679165011877E-3</v>
      </c>
      <c r="AC502" s="54">
        <f>+G502-P502</f>
        <v>-2.1847999960300513E-3</v>
      </c>
      <c r="AD502" s="54">
        <f>IF(S502&lt;&gt;0,G502-AA502, -9999)</f>
        <v>-6.3893644993578734E-3</v>
      </c>
      <c r="AE502" s="54">
        <f>+(G502-AA502)^2*S502</f>
        <v>4.0823978705654684E-6</v>
      </c>
      <c r="AF502" s="48">
        <f>IF(S502&lt;&gt;0,G502-P502, -9999)</f>
        <v>-2.1847999960300513E-3</v>
      </c>
      <c r="AG502" s="3"/>
      <c r="AH502" s="48">
        <f>$AB$6*($AB$11/AI502*AJ502+$AB$12)</f>
        <v>-6.163267912531239E-3</v>
      </c>
      <c r="AI502" s="48">
        <f>1+$AB$7*COS(AL502)</f>
        <v>0.99377495841038077</v>
      </c>
      <c r="AJ502" s="48">
        <f>SIN(AL502+RADIANS($AB$9))</f>
        <v>-0.93020957759014067</v>
      </c>
      <c r="AK502" s="48">
        <f>$AB$7*SIN(AL502)</f>
        <v>0.33564545851971006</v>
      </c>
      <c r="AL502" s="48">
        <f>2*ATAN(AM502)</f>
        <v>1.5893406801666967</v>
      </c>
      <c r="AM502" s="48">
        <f>SQRT((1+$AB$7)/(1-$AB$7))*TAN(AN502/2)</f>
        <v>1.0187184505847253</v>
      </c>
      <c r="AN502" s="54">
        <f>$AU502+$AB$7*SIN(AO502)</f>
        <v>13.81233809180212</v>
      </c>
      <c r="AO502" s="54">
        <f>$AU502+$AB$7*SIN(AP502)</f>
        <v>13.812337416267793</v>
      </c>
      <c r="AP502" s="54">
        <f>$AU502+$AB$7*SIN(AQ502)</f>
        <v>13.812331111097476</v>
      </c>
      <c r="AQ502" s="54">
        <f>$AU502+$AB$7*SIN(AR502)</f>
        <v>13.81227226682266</v>
      </c>
      <c r="AR502" s="54">
        <f>$AU502+$AB$7*SIN(AS502)</f>
        <v>13.811723585580356</v>
      </c>
      <c r="AS502" s="54">
        <f>$AU502+$AB$7*SIN(AT502)</f>
        <v>13.806649803629552</v>
      </c>
      <c r="AT502" s="54">
        <f>$AU502+$AB$7*SIN(AU502)</f>
        <v>13.762858638948668</v>
      </c>
      <c r="AU502" s="54">
        <f>RADIANS($AB$9)+$AB$18*(F502-AB$15)</f>
        <v>13.49419046043684</v>
      </c>
    </row>
    <row r="503" spans="1:47" ht="12.95" customHeight="1" x14ac:dyDescent="0.2">
      <c r="A503" s="4" t="s">
        <v>1024</v>
      </c>
      <c r="B503" s="4"/>
      <c r="C503" s="5">
        <v>45579.436000000002</v>
      </c>
      <c r="D503" s="5"/>
      <c r="E503" s="109">
        <f>+(C503-C$7)/C$8</f>
        <v>2096.0042543795962</v>
      </c>
      <c r="F503" s="109">
        <f>ROUND(2*E503,0)/2</f>
        <v>2096</v>
      </c>
      <c r="G503" s="48">
        <f>+C503-(C$7+F503*C$8)</f>
        <v>5.8152000055997632E-3</v>
      </c>
      <c r="I503" s="48">
        <f>G503</f>
        <v>5.8152000055997632E-3</v>
      </c>
      <c r="Q503" s="100">
        <f>+C503-15018.5</f>
        <v>30560.936000000002</v>
      </c>
      <c r="S503" s="53">
        <f>S$14</f>
        <v>0.1</v>
      </c>
      <c r="Z503" s="48">
        <f>F503</f>
        <v>2096</v>
      </c>
      <c r="AA503" s="54">
        <f>AB$3+AB$4*Z503+AB$5*Z503^2+AH503</f>
        <v>4.2045645033278222E-3</v>
      </c>
      <c r="AB503" s="54">
        <f>IF(S503&lt;&gt;0,G503-AH503, -9999)</f>
        <v>1.1978467918131001E-2</v>
      </c>
      <c r="AC503" s="54">
        <f>+G503-P503</f>
        <v>5.8152000055997632E-3</v>
      </c>
      <c r="AD503" s="54">
        <f>IF(S503&lt;&gt;0,G503-AA503, -9999)</f>
        <v>1.6106355022719411E-3</v>
      </c>
      <c r="AE503" s="54">
        <f>+(G503-AA503)^2*S503</f>
        <v>2.5941467211787879E-7</v>
      </c>
      <c r="AF503" s="48">
        <f>IF(S503&lt;&gt;0,G503-P503, -9999)</f>
        <v>5.8152000055997632E-3</v>
      </c>
      <c r="AG503" s="3"/>
      <c r="AH503" s="48">
        <f>$AB$6*($AB$11/AI503*AJ503+$AB$12)</f>
        <v>-6.163267912531239E-3</v>
      </c>
      <c r="AI503" s="48">
        <f>1+$AB$7*COS(AL503)</f>
        <v>0.99377495841038077</v>
      </c>
      <c r="AJ503" s="48">
        <f>SIN(AL503+RADIANS($AB$9))</f>
        <v>-0.93020957759014067</v>
      </c>
      <c r="AK503" s="48">
        <f>$AB$7*SIN(AL503)</f>
        <v>0.33564545851971006</v>
      </c>
      <c r="AL503" s="48">
        <f>2*ATAN(AM503)</f>
        <v>1.5893406801666967</v>
      </c>
      <c r="AM503" s="48">
        <f>SQRT((1+$AB$7)/(1-$AB$7))*TAN(AN503/2)</f>
        <v>1.0187184505847253</v>
      </c>
      <c r="AN503" s="54">
        <f>$AU503+$AB$7*SIN(AO503)</f>
        <v>13.81233809180212</v>
      </c>
      <c r="AO503" s="54">
        <f>$AU503+$AB$7*SIN(AP503)</f>
        <v>13.812337416267793</v>
      </c>
      <c r="AP503" s="54">
        <f>$AU503+$AB$7*SIN(AQ503)</f>
        <v>13.812331111097476</v>
      </c>
      <c r="AQ503" s="54">
        <f>$AU503+$AB$7*SIN(AR503)</f>
        <v>13.81227226682266</v>
      </c>
      <c r="AR503" s="54">
        <f>$AU503+$AB$7*SIN(AS503)</f>
        <v>13.811723585580356</v>
      </c>
      <c r="AS503" s="54">
        <f>$AU503+$AB$7*SIN(AT503)</f>
        <v>13.806649803629552</v>
      </c>
      <c r="AT503" s="54">
        <f>$AU503+$AB$7*SIN(AU503)</f>
        <v>13.762858638948668</v>
      </c>
      <c r="AU503" s="54">
        <f>RADIANS($AB$9)+$AB$18*(F503-AB$15)</f>
        <v>13.49419046043684</v>
      </c>
    </row>
    <row r="504" spans="1:47" ht="12.95" customHeight="1" x14ac:dyDescent="0.2">
      <c r="A504" s="4" t="s">
        <v>1043</v>
      </c>
      <c r="B504" s="4"/>
      <c r="C504" s="5">
        <v>45590.366000000002</v>
      </c>
      <c r="D504" s="5"/>
      <c r="E504" s="109">
        <f>+(C504-C$7)/C$8</f>
        <v>2104.000603420744</v>
      </c>
      <c r="F504" s="109">
        <f>ROUND(2*E504,0)/2</f>
        <v>2104</v>
      </c>
      <c r="G504" s="48">
        <f>+C504-(C$7+F504*C$8)</f>
        <v>8.248000085586682E-4</v>
      </c>
      <c r="I504" s="48">
        <f>G504</f>
        <v>8.248000085586682E-4</v>
      </c>
      <c r="Q504" s="100">
        <f>+C504-15018.5</f>
        <v>30571.866000000002</v>
      </c>
      <c r="S504" s="53">
        <f>S$14</f>
        <v>0.1</v>
      </c>
      <c r="Z504" s="48">
        <f>F504</f>
        <v>2104</v>
      </c>
      <c r="AA504" s="54">
        <f>AB$3+AB$4*Z504+AB$5*Z504^2+AH504</f>
        <v>4.2392357210103192E-3</v>
      </c>
      <c r="AB504" s="54">
        <f>IF(S504&lt;&gt;0,G504-AH504, -9999)</f>
        <v>7.0176225332916958E-3</v>
      </c>
      <c r="AC504" s="54">
        <f>+G504-P504</f>
        <v>8.248000085586682E-4</v>
      </c>
      <c r="AD504" s="54">
        <f>IF(S504&lt;&gt;0,G504-AA504, -9999)</f>
        <v>-3.414435712451651E-3</v>
      </c>
      <c r="AE504" s="54">
        <f>+(G504-AA504)^2*S504</f>
        <v>1.1658371234465215E-6</v>
      </c>
      <c r="AF504" s="48">
        <f>IF(S504&lt;&gt;0,G504-P504, -9999)</f>
        <v>8.248000085586682E-4</v>
      </c>
      <c r="AG504" s="3"/>
      <c r="AH504" s="48">
        <f>$AB$6*($AB$11/AI504*AJ504+$AB$12)</f>
        <v>-6.1928225247330276E-3</v>
      </c>
      <c r="AI504" s="48">
        <f>1+$AB$7*COS(AL504)</f>
        <v>0.99191491780762775</v>
      </c>
      <c r="AJ504" s="48">
        <f>SIN(AL504+RADIANS($AB$9))</f>
        <v>-0.93222935419865904</v>
      </c>
      <c r="AK504" s="48">
        <f>$AB$7*SIN(AL504)</f>
        <v>0.33560580509526566</v>
      </c>
      <c r="AL504" s="48">
        <f>2*ATAN(AM504)</f>
        <v>1.5948826759672063</v>
      </c>
      <c r="AM504" s="48">
        <f>SQRT((1+$AB$7)/(1-$AB$7))*TAN(AN504/2)</f>
        <v>1.0243811544146662</v>
      </c>
      <c r="AN504" s="54">
        <f>$AU504+$AB$7*SIN(AO504)</f>
        <v>13.817596096480122</v>
      </c>
      <c r="AO504" s="54">
        <f>$AU504+$AB$7*SIN(AP504)</f>
        <v>13.817595475412169</v>
      </c>
      <c r="AP504" s="54">
        <f>$AU504+$AB$7*SIN(AQ504)</f>
        <v>13.817589586578931</v>
      </c>
      <c r="AQ504" s="54">
        <f>$AU504+$AB$7*SIN(AR504)</f>
        <v>13.817533755130759</v>
      </c>
      <c r="AR504" s="54">
        <f>$AU504+$AB$7*SIN(AS504)</f>
        <v>13.8170048898156</v>
      </c>
      <c r="AS504" s="54">
        <f>$AU504+$AB$7*SIN(AT504)</f>
        <v>13.812036395853879</v>
      </c>
      <c r="AT504" s="54">
        <f>$AU504+$AB$7*SIN(AU504)</f>
        <v>13.768500564694468</v>
      </c>
      <c r="AU504" s="54">
        <f>RADIANS($AB$9)+$AB$18*(F504-AB$15)</f>
        <v>13.498889523811917</v>
      </c>
    </row>
    <row r="505" spans="1:47" ht="12.95" customHeight="1" x14ac:dyDescent="0.2">
      <c r="A505" s="4" t="s">
        <v>1043</v>
      </c>
      <c r="B505" s="4"/>
      <c r="C505" s="5">
        <v>45590.385999999999</v>
      </c>
      <c r="D505" s="5"/>
      <c r="E505" s="109">
        <f>+(C505-C$7)/C$8</f>
        <v>2104.0152353494536</v>
      </c>
      <c r="F505" s="109">
        <f>ROUND(2*E505,0)/2</f>
        <v>2104</v>
      </c>
      <c r="G505" s="48">
        <f>+C505-(C$7+F505*C$8)</f>
        <v>2.0824800005357247E-2</v>
      </c>
      <c r="I505" s="48">
        <f>G505</f>
        <v>2.0824800005357247E-2</v>
      </c>
      <c r="Q505" s="100">
        <f>+C505-15018.5</f>
        <v>30571.885999999999</v>
      </c>
      <c r="S505" s="53">
        <f>S$14</f>
        <v>0.1</v>
      </c>
      <c r="Z505" s="48">
        <f>F505</f>
        <v>2104</v>
      </c>
      <c r="AA505" s="54">
        <f>AB$3+AB$4*Z505+AB$5*Z505^2+AH505</f>
        <v>4.2392357210103192E-3</v>
      </c>
      <c r="AB505" s="54">
        <f>IF(S505&lt;&gt;0,G505-AH505, -9999)</f>
        <v>2.7017622530090275E-2</v>
      </c>
      <c r="AC505" s="54">
        <f>+G505-P505</f>
        <v>2.0824800005357247E-2</v>
      </c>
      <c r="AD505" s="54">
        <f>IF(S505&lt;&gt;0,G505-AA505, -9999)</f>
        <v>1.6585564284346929E-2</v>
      </c>
      <c r="AE505" s="54">
        <f>+(G505-AA505)^2*S505</f>
        <v>2.7508094263020446E-5</v>
      </c>
      <c r="AF505" s="48">
        <f>IF(S505&lt;&gt;0,G505-P505, -9999)</f>
        <v>2.0824800005357247E-2</v>
      </c>
      <c r="AG505" s="3"/>
      <c r="AH505" s="48">
        <f>$AB$6*($AB$11/AI505*AJ505+$AB$12)</f>
        <v>-6.1928225247330276E-3</v>
      </c>
      <c r="AI505" s="48">
        <f>1+$AB$7*COS(AL505)</f>
        <v>0.99191491780762775</v>
      </c>
      <c r="AJ505" s="48">
        <f>SIN(AL505+RADIANS($AB$9))</f>
        <v>-0.93222935419865904</v>
      </c>
      <c r="AK505" s="48">
        <f>$AB$7*SIN(AL505)</f>
        <v>0.33560580509526566</v>
      </c>
      <c r="AL505" s="48">
        <f>2*ATAN(AM505)</f>
        <v>1.5948826759672063</v>
      </c>
      <c r="AM505" s="48">
        <f>SQRT((1+$AB$7)/(1-$AB$7))*TAN(AN505/2)</f>
        <v>1.0243811544146662</v>
      </c>
      <c r="AN505" s="54">
        <f>$AU505+$AB$7*SIN(AO505)</f>
        <v>13.817596096480122</v>
      </c>
      <c r="AO505" s="54">
        <f>$AU505+$AB$7*SIN(AP505)</f>
        <v>13.817595475412169</v>
      </c>
      <c r="AP505" s="54">
        <f>$AU505+$AB$7*SIN(AQ505)</f>
        <v>13.817589586578931</v>
      </c>
      <c r="AQ505" s="54">
        <f>$AU505+$AB$7*SIN(AR505)</f>
        <v>13.817533755130759</v>
      </c>
      <c r="AR505" s="54">
        <f>$AU505+$AB$7*SIN(AS505)</f>
        <v>13.8170048898156</v>
      </c>
      <c r="AS505" s="54">
        <f>$AU505+$AB$7*SIN(AT505)</f>
        <v>13.812036395853879</v>
      </c>
      <c r="AT505" s="54">
        <f>$AU505+$AB$7*SIN(AU505)</f>
        <v>13.768500564694468</v>
      </c>
      <c r="AU505" s="54">
        <f>RADIANS($AB$9)+$AB$18*(F505-AB$15)</f>
        <v>13.498889523811917</v>
      </c>
    </row>
    <row r="506" spans="1:47" ht="12.95" customHeight="1" x14ac:dyDescent="0.2">
      <c r="A506" s="4" t="s">
        <v>994</v>
      </c>
      <c r="B506" s="4"/>
      <c r="C506" s="5">
        <v>45591.735000000001</v>
      </c>
      <c r="D506" s="5"/>
      <c r="E506" s="109">
        <f>+(C506-C$7)/C$8</f>
        <v>2105.0021589410844</v>
      </c>
      <c r="F506" s="109">
        <f>ROUND(2*E506,0)/2</f>
        <v>2105</v>
      </c>
      <c r="G506" s="48">
        <f>+C506-(C$7+F506*C$8)</f>
        <v>2.9510000022128224E-3</v>
      </c>
      <c r="I506" s="48">
        <f>G506</f>
        <v>2.9510000022128224E-3</v>
      </c>
      <c r="Q506" s="100">
        <f>+C506-15018.5</f>
        <v>30573.235000000001</v>
      </c>
      <c r="S506" s="53">
        <f>S$14</f>
        <v>0.1</v>
      </c>
      <c r="Z506" s="48">
        <f>F506</f>
        <v>2105</v>
      </c>
      <c r="AA506" s="54">
        <f>AB$3+AB$4*Z506+AB$5*Z506^2+AH506</f>
        <v>4.2435910442636489E-3</v>
      </c>
      <c r="AB506" s="54">
        <f>IF(S506&lt;&gt;0,G506-AH506, -9999)</f>
        <v>9.1475009557805999E-3</v>
      </c>
      <c r="AC506" s="54">
        <f>+G506-P506</f>
        <v>2.9510000022128224E-3</v>
      </c>
      <c r="AD506" s="54">
        <f>IF(S506&lt;&gt;0,G506-AA506, -9999)</f>
        <v>-1.2925910420508264E-3</v>
      </c>
      <c r="AE506" s="54">
        <f>+(G506-AA506)^2*S506</f>
        <v>1.6707916019900413E-7</v>
      </c>
      <c r="AF506" s="48">
        <f>IF(S506&lt;&gt;0,G506-P506, -9999)</f>
        <v>2.9510000022128224E-3</v>
      </c>
      <c r="AG506" s="3"/>
      <c r="AH506" s="48">
        <f>$AB$6*($AB$11/AI506*AJ506+$AB$12)</f>
        <v>-6.1965009535677766E-3</v>
      </c>
      <c r="AI506" s="48">
        <f>1+$AB$7*COS(AL506)</f>
        <v>0.99168291844664069</v>
      </c>
      <c r="AJ506" s="48">
        <f>SIN(AL506+RADIANS($AB$9))</f>
        <v>-0.93247928754617504</v>
      </c>
      <c r="AK506" s="48">
        <f>$AB$7*SIN(AL506)</f>
        <v>0.3356001357600048</v>
      </c>
      <c r="AL506" s="48">
        <f>2*ATAN(AM506)</f>
        <v>1.595573967082575</v>
      </c>
      <c r="AM506" s="48">
        <f>SQRT((1+$AB$7)/(1-$AB$7))*TAN(AN506/2)</f>
        <v>1.0250897563961516</v>
      </c>
      <c r="AN506" s="54">
        <f>$AU506+$AB$7*SIN(AO506)</f>
        <v>13.81825265495848</v>
      </c>
      <c r="AO506" s="54">
        <f>$AU506+$AB$7*SIN(AP506)</f>
        <v>13.818252040441811</v>
      </c>
      <c r="AP506" s="54">
        <f>$AU506+$AB$7*SIN(AQ506)</f>
        <v>13.818246202141104</v>
      </c>
      <c r="AQ506" s="54">
        <f>$AU506+$AB$7*SIN(AR506)</f>
        <v>13.818190739705182</v>
      </c>
      <c r="AR506" s="54">
        <f>$AU506+$AB$7*SIN(AS506)</f>
        <v>13.81766432382574</v>
      </c>
      <c r="AS506" s="54">
        <f>$AU506+$AB$7*SIN(AT506)</f>
        <v>13.812708968965849</v>
      </c>
      <c r="AT506" s="54">
        <f>$AU506+$AB$7*SIN(AU506)</f>
        <v>13.769205387245171</v>
      </c>
      <c r="AU506" s="54">
        <f>RADIANS($AB$9)+$AB$18*(F506-AB$15)</f>
        <v>13.499476906733801</v>
      </c>
    </row>
    <row r="507" spans="1:47" ht="12.95" customHeight="1" x14ac:dyDescent="0.2">
      <c r="A507" s="4" t="s">
        <v>1043</v>
      </c>
      <c r="B507" s="4"/>
      <c r="C507" s="5">
        <v>45594.472000000002</v>
      </c>
      <c r="D507" s="5"/>
      <c r="E507" s="109">
        <f>+(C507-C$7)/C$8</f>
        <v>2107.0045383853326</v>
      </c>
      <c r="F507" s="109">
        <f>ROUND(2*E507,0)/2</f>
        <v>2107</v>
      </c>
      <c r="G507" s="48">
        <f>+C507-(C$7+F507*C$8)</f>
        <v>6.2034000075072981E-3</v>
      </c>
      <c r="I507" s="48">
        <f>G507</f>
        <v>6.2034000075072981E-3</v>
      </c>
      <c r="Q507" s="100">
        <f>+C507-15018.5</f>
        <v>30575.972000000002</v>
      </c>
      <c r="S507" s="53">
        <f>S$14</f>
        <v>0.1</v>
      </c>
      <c r="Z507" s="48">
        <f>F507</f>
        <v>2107</v>
      </c>
      <c r="AA507" s="54">
        <f>AB$3+AB$4*Z507+AB$5*Z507^2+AH507</f>
        <v>4.2523159637304492E-3</v>
      </c>
      <c r="AB507" s="54">
        <f>IF(S507&lt;&gt;0,G507-AH507, -9999)</f>
        <v>1.2407247228019459E-2</v>
      </c>
      <c r="AC507" s="54">
        <f>+G507-P507</f>
        <v>6.2034000075072981E-3</v>
      </c>
      <c r="AD507" s="54">
        <f>IF(S507&lt;&gt;0,G507-AA507, -9999)</f>
        <v>1.951084043776849E-3</v>
      </c>
      <c r="AE507" s="54">
        <f>+(G507-AA507)^2*S507</f>
        <v>3.806728945880621E-7</v>
      </c>
      <c r="AF507" s="48">
        <f>IF(S507&lt;&gt;0,G507-P507, -9999)</f>
        <v>6.2034000075072981E-3</v>
      </c>
      <c r="AG507" s="3"/>
      <c r="AH507" s="48">
        <f>$AB$6*($AB$11/AI507*AJ507+$AB$12)</f>
        <v>-6.2038472205121608E-3</v>
      </c>
      <c r="AI507" s="48">
        <f>1+$AB$7*COS(AL507)</f>
        <v>0.99121925717290649</v>
      </c>
      <c r="AJ507" s="48">
        <f>SIN(AL507+RADIANS($AB$9))</f>
        <v>-0.93297746825145611</v>
      </c>
      <c r="AK507" s="48">
        <f>$AB$7*SIN(AL507)</f>
        <v>0.33558832447375658</v>
      </c>
      <c r="AL507" s="48">
        <f>2*ATAN(AM507)</f>
        <v>1.5969555796324024</v>
      </c>
      <c r="AM507" s="48">
        <f>SQRT((1+$AB$7)/(1-$AB$7))*TAN(AN507/2)</f>
        <v>1.0265074722926246</v>
      </c>
      <c r="AN507" s="54">
        <f>$AU507+$AB$7*SIN(AO507)</f>
        <v>13.819565311330509</v>
      </c>
      <c r="AO507" s="54">
        <f>$AU507+$AB$7*SIN(AP507)</f>
        <v>13.819564709749018</v>
      </c>
      <c r="AP507" s="54">
        <f>$AU507+$AB$7*SIN(AQ507)</f>
        <v>13.81955897152257</v>
      </c>
      <c r="AQ507" s="54">
        <f>$AU507+$AB$7*SIN(AR507)</f>
        <v>13.819504242088227</v>
      </c>
      <c r="AR507" s="54">
        <f>$AU507+$AB$7*SIN(AS507)</f>
        <v>13.818982706668182</v>
      </c>
      <c r="AS507" s="54">
        <f>$AU507+$AB$7*SIN(AT507)</f>
        <v>13.814053614735089</v>
      </c>
      <c r="AT507" s="54">
        <f>$AU507+$AB$7*SIN(AU507)</f>
        <v>13.77061475312199</v>
      </c>
      <c r="AU507" s="54">
        <f>RADIANS($AB$9)+$AB$18*(F507-AB$15)</f>
        <v>13.50065167257757</v>
      </c>
    </row>
    <row r="508" spans="1:47" ht="12.95" customHeight="1" x14ac:dyDescent="0.2">
      <c r="A508" s="4" t="s">
        <v>1048</v>
      </c>
      <c r="B508" s="4"/>
      <c r="C508" s="5">
        <v>45609.508000000002</v>
      </c>
      <c r="D508" s="5"/>
      <c r="E508" s="109">
        <f>+(C508-C$7)/C$8</f>
        <v>2118.0048223910685</v>
      </c>
      <c r="F508" s="109">
        <f>ROUND(2*E508,0)/2</f>
        <v>2118</v>
      </c>
      <c r="G508" s="48">
        <f>+C508-(C$7+F508*C$8)</f>
        <v>6.5916000021388754E-3</v>
      </c>
      <c r="I508" s="48">
        <f>G508</f>
        <v>6.5916000021388754E-3</v>
      </c>
      <c r="Q508" s="100">
        <f>+C508-15018.5</f>
        <v>30591.008000000002</v>
      </c>
      <c r="S508" s="53">
        <f>S$14</f>
        <v>0.1</v>
      </c>
      <c r="Z508" s="48">
        <f>F508</f>
        <v>2118</v>
      </c>
      <c r="AA508" s="54">
        <f>AB$3+AB$4*Z508+AB$5*Z508^2+AH508</f>
        <v>4.3006429550496708E-3</v>
      </c>
      <c r="AB508" s="54">
        <f>IF(S508&lt;&gt;0,G508-AH508, -9999)</f>
        <v>1.2835599516528157E-2</v>
      </c>
      <c r="AC508" s="54">
        <f>+G508-P508</f>
        <v>6.5916000021388754E-3</v>
      </c>
      <c r="AD508" s="54">
        <f>IF(S508&lt;&gt;0,G508-AA508, -9999)</f>
        <v>2.2909570470892046E-3</v>
      </c>
      <c r="AE508" s="54">
        <f>+(G508-AA508)^2*S508</f>
        <v>5.2484841916076889E-7</v>
      </c>
      <c r="AF508" s="48">
        <f>IF(S508&lt;&gt;0,G508-P508, -9999)</f>
        <v>6.5916000021388754E-3</v>
      </c>
      <c r="AG508" s="3"/>
      <c r="AH508" s="48">
        <f>$AB$6*($AB$11/AI508*AJ508+$AB$12)</f>
        <v>-6.2439995143892821E-3</v>
      </c>
      <c r="AI508" s="48">
        <f>1+$AB$7*COS(AL508)</f>
        <v>0.98867717143239342</v>
      </c>
      <c r="AJ508" s="48">
        <f>SIN(AL508+RADIANS($AB$9))</f>
        <v>-0.93567747573680859</v>
      </c>
      <c r="AK508" s="48">
        <f>$AB$7*SIN(AL508)</f>
        <v>0.3355121734317959</v>
      </c>
      <c r="AL508" s="48">
        <f>2*ATAN(AM508)</f>
        <v>1.6045314154132235</v>
      </c>
      <c r="AM508" s="48">
        <f>SQRT((1+$AB$7)/(1-$AB$7))*TAN(AN508/2)</f>
        <v>1.0343171899768064</v>
      </c>
      <c r="AN508" s="54">
        <f>$AU508+$AB$7*SIN(AO508)</f>
        <v>13.826773969000168</v>
      </c>
      <c r="AO508" s="54">
        <f>$AU508+$AB$7*SIN(AP508)</f>
        <v>13.826773434690105</v>
      </c>
      <c r="AP508" s="54">
        <f>$AU508+$AB$7*SIN(AQ508)</f>
        <v>13.826768223728205</v>
      </c>
      <c r="AQ508" s="54">
        <f>$AU508+$AB$7*SIN(AR508)</f>
        <v>13.826717407255618</v>
      </c>
      <c r="AR508" s="54">
        <f>$AU508+$AB$7*SIN(AS508)</f>
        <v>13.826222274388712</v>
      </c>
      <c r="AS508" s="54">
        <f>$AU508+$AB$7*SIN(AT508)</f>
        <v>13.821437243955465</v>
      </c>
      <c r="AT508" s="54">
        <f>$AU508+$AB$7*SIN(AU508)</f>
        <v>13.778359597114978</v>
      </c>
      <c r="AU508" s="54">
        <f>RADIANS($AB$9)+$AB$18*(F508-AB$15)</f>
        <v>13.5071128847183</v>
      </c>
    </row>
    <row r="509" spans="1:47" ht="12.95" customHeight="1" x14ac:dyDescent="0.2">
      <c r="A509" s="102" t="s">
        <v>1134</v>
      </c>
      <c r="B509" s="102" t="s">
        <v>1122</v>
      </c>
      <c r="C509" s="103">
        <v>45643.678809999998</v>
      </c>
      <c r="D509" s="104">
        <v>8.7000000000000001E-4</v>
      </c>
      <c r="E509" s="113">
        <f>+(C509-C$7)/C$8</f>
        <v>2143.0040651887548</v>
      </c>
      <c r="F509" s="109">
        <f>ROUND(2*E509,0)/2</f>
        <v>2143</v>
      </c>
      <c r="G509" s="48">
        <f>+C509-(C$7+F509*C$8)</f>
        <v>5.5566000010003336E-3</v>
      </c>
      <c r="K509" s="48">
        <f>G509</f>
        <v>5.5566000010003336E-3</v>
      </c>
      <c r="O509" s="48">
        <f ca="1">+C$11+C$12*F509</f>
        <v>-4.9425582795192755E-3</v>
      </c>
      <c r="Q509" s="100">
        <f>+C509-15018.5</f>
        <v>30625.178809999998</v>
      </c>
      <c r="S509" s="53">
        <f>S$16</f>
        <v>1</v>
      </c>
      <c r="Z509" s="48">
        <f>F509</f>
        <v>2143</v>
      </c>
      <c r="AA509" s="54">
        <f>AB$3+AB$4*Z509+AB$5*Z509^2+AH509</f>
        <v>4.4126123095105784E-3</v>
      </c>
      <c r="AB509" s="54">
        <f>IF(S509&lt;&gt;0,G509-AH509, -9999)</f>
        <v>1.1890271780720047E-2</v>
      </c>
      <c r="AC509" s="54">
        <f>+G509-P509</f>
        <v>5.5566000010003336E-3</v>
      </c>
      <c r="AD509" s="54">
        <f>IF(S509&lt;&gt;0,G509-AA509, -9999)</f>
        <v>1.1439876914897552E-3</v>
      </c>
      <c r="AE509" s="54">
        <f>+(G509-AA509)^2*S509</f>
        <v>1.3087078382800593E-6</v>
      </c>
      <c r="AF509" s="48">
        <f>IF(S509&lt;&gt;0,G509-P509, -9999)</f>
        <v>5.5566000010003336E-3</v>
      </c>
      <c r="AG509" s="3"/>
      <c r="AH509" s="48">
        <f>$AB$6*($AB$11/AI509*AJ509+$AB$12)</f>
        <v>-6.3336717797197132E-3</v>
      </c>
      <c r="AI509" s="48">
        <f>1+$AB$7*COS(AL509)</f>
        <v>0.98295051046188864</v>
      </c>
      <c r="AJ509" s="48">
        <f>SIN(AL509+RADIANS($AB$9))</f>
        <v>-0.94156552709775632</v>
      </c>
      <c r="AK509" s="48">
        <f>$AB$7*SIN(AL509)</f>
        <v>0.33526995074743682</v>
      </c>
      <c r="AL509" s="48">
        <f>2*ATAN(AM509)</f>
        <v>1.6216055789615809</v>
      </c>
      <c r="AM509" s="48">
        <f>SQRT((1+$AB$7)/(1-$AB$7))*TAN(AN509/2)</f>
        <v>1.052145200042768</v>
      </c>
      <c r="AN509" s="54">
        <f>$AU509+$AB$7*SIN(AO509)</f>
        <v>13.843088776938123</v>
      </c>
      <c r="AO509" s="54">
        <f>$AU509+$AB$7*SIN(AP509)</f>
        <v>13.843088373078713</v>
      </c>
      <c r="AP509" s="54">
        <f>$AU509+$AB$7*SIN(AQ509)</f>
        <v>13.843084222713298</v>
      </c>
      <c r="AQ509" s="54">
        <f>$AU509+$AB$7*SIN(AR509)</f>
        <v>13.84304157370741</v>
      </c>
      <c r="AR509" s="54">
        <f>$AU509+$AB$7*SIN(AS509)</f>
        <v>13.842603661434678</v>
      </c>
      <c r="AS509" s="54">
        <f>$AU509+$AB$7*SIN(AT509)</f>
        <v>13.838143275817723</v>
      </c>
      <c r="AT509" s="54">
        <f>$AU509+$AB$7*SIN(AU509)</f>
        <v>13.795919318341076</v>
      </c>
      <c r="AU509" s="54">
        <f>RADIANS($AB$9)+$AB$18*(F509-AB$15)</f>
        <v>13.521797457765413</v>
      </c>
    </row>
    <row r="510" spans="1:47" ht="12.95" customHeight="1" x14ac:dyDescent="0.2">
      <c r="A510" s="4" t="s">
        <v>994</v>
      </c>
      <c r="B510" s="4"/>
      <c r="C510" s="5">
        <v>45643.68</v>
      </c>
      <c r="D510" s="5"/>
      <c r="E510" s="109">
        <f>+(C510-C$7)/C$8</f>
        <v>2143.0049357885155</v>
      </c>
      <c r="F510" s="109">
        <f>ROUND(2*E510,0)/2</f>
        <v>2143</v>
      </c>
      <c r="G510" s="48">
        <f>+C510-(C$7+F510*C$8)</f>
        <v>6.7466000036802143E-3</v>
      </c>
      <c r="I510" s="48">
        <f>G510</f>
        <v>6.7466000036802143E-3</v>
      </c>
      <c r="Q510" s="100">
        <f>+C510-15018.5</f>
        <v>30625.18</v>
      </c>
      <c r="S510" s="53">
        <f>S$14</f>
        <v>0.1</v>
      </c>
      <c r="Z510" s="48">
        <f>F510</f>
        <v>2143</v>
      </c>
      <c r="AA510" s="54">
        <f>AB$3+AB$4*Z510+AB$5*Z510^2+AH510</f>
        <v>4.4126123095105784E-3</v>
      </c>
      <c r="AB510" s="54">
        <f>IF(S510&lt;&gt;0,G510-AH510, -9999)</f>
        <v>1.3080271783399927E-2</v>
      </c>
      <c r="AC510" s="54">
        <f>+G510-P510</f>
        <v>6.7466000036802143E-3</v>
      </c>
      <c r="AD510" s="54">
        <f>IF(S510&lt;&gt;0,G510-AA510, -9999)</f>
        <v>2.3339876941696359E-3</v>
      </c>
      <c r="AE510" s="54">
        <f>+(G510-AA510)^2*S510</f>
        <v>5.4474985565352939E-7</v>
      </c>
      <c r="AF510" s="48">
        <f>IF(S510&lt;&gt;0,G510-P510, -9999)</f>
        <v>6.7466000036802143E-3</v>
      </c>
      <c r="AG510" s="3"/>
      <c r="AH510" s="48">
        <f>$AB$6*($AB$11/AI510*AJ510+$AB$12)</f>
        <v>-6.3336717797197132E-3</v>
      </c>
      <c r="AI510" s="48">
        <f>1+$AB$7*COS(AL510)</f>
        <v>0.98295051046188864</v>
      </c>
      <c r="AJ510" s="48">
        <f>SIN(AL510+RADIANS($AB$9))</f>
        <v>-0.94156552709775632</v>
      </c>
      <c r="AK510" s="48">
        <f>$AB$7*SIN(AL510)</f>
        <v>0.33526995074743682</v>
      </c>
      <c r="AL510" s="48">
        <f>2*ATAN(AM510)</f>
        <v>1.6216055789615809</v>
      </c>
      <c r="AM510" s="48">
        <f>SQRT((1+$AB$7)/(1-$AB$7))*TAN(AN510/2)</f>
        <v>1.052145200042768</v>
      </c>
      <c r="AN510" s="54">
        <f>$AU510+$AB$7*SIN(AO510)</f>
        <v>13.843088776938123</v>
      </c>
      <c r="AO510" s="54">
        <f>$AU510+$AB$7*SIN(AP510)</f>
        <v>13.843088373078713</v>
      </c>
      <c r="AP510" s="54">
        <f>$AU510+$AB$7*SIN(AQ510)</f>
        <v>13.843084222713298</v>
      </c>
      <c r="AQ510" s="54">
        <f>$AU510+$AB$7*SIN(AR510)</f>
        <v>13.84304157370741</v>
      </c>
      <c r="AR510" s="54">
        <f>$AU510+$AB$7*SIN(AS510)</f>
        <v>13.842603661434678</v>
      </c>
      <c r="AS510" s="54">
        <f>$AU510+$AB$7*SIN(AT510)</f>
        <v>13.838143275817723</v>
      </c>
      <c r="AT510" s="54">
        <f>$AU510+$AB$7*SIN(AU510)</f>
        <v>13.795919318341076</v>
      </c>
      <c r="AU510" s="54">
        <f>RADIANS($AB$9)+$AB$18*(F510-AB$15)</f>
        <v>13.521797457765413</v>
      </c>
    </row>
    <row r="511" spans="1:47" ht="12.95" customHeight="1" x14ac:dyDescent="0.2">
      <c r="A511" s="4" t="s">
        <v>1048</v>
      </c>
      <c r="B511" s="4"/>
      <c r="C511" s="5">
        <v>45646.419000000002</v>
      </c>
      <c r="D511" s="5"/>
      <c r="E511" s="109">
        <f>+(C511-C$7)/C$8</f>
        <v>2145.0087784256348</v>
      </c>
      <c r="F511" s="109">
        <f>ROUND(2*E511,0)/2</f>
        <v>2145</v>
      </c>
      <c r="G511" s="48">
        <f>+C511-(C$7+F511*C$8)</f>
        <v>1.1999000002106186E-2</v>
      </c>
      <c r="I511" s="48">
        <f>G511</f>
        <v>1.1999000002106186E-2</v>
      </c>
      <c r="Q511" s="100">
        <f>+C511-15018.5</f>
        <v>30627.919000000002</v>
      </c>
      <c r="S511" s="53">
        <f>S$14</f>
        <v>0.1</v>
      </c>
      <c r="Z511" s="48">
        <f>F511</f>
        <v>2145</v>
      </c>
      <c r="AA511" s="54">
        <f>AB$3+AB$4*Z511+AB$5*Z511^2+AH511</f>
        <v>4.4216977192121426E-3</v>
      </c>
      <c r="AB511" s="54">
        <f>IF(S511&lt;&gt;0,G511-AH511, -9999)</f>
        <v>1.8339750841822898E-2</v>
      </c>
      <c r="AC511" s="54">
        <f>+G511-P511</f>
        <v>1.1999000002106186E-2</v>
      </c>
      <c r="AD511" s="54">
        <f>IF(S511&lt;&gt;0,G511-AA511, -9999)</f>
        <v>7.5773022828940434E-3</v>
      </c>
      <c r="AE511" s="54">
        <f>+(G511-AA511)^2*S511</f>
        <v>5.7415509886351281E-6</v>
      </c>
      <c r="AF511" s="48">
        <f>IF(S511&lt;&gt;0,G511-P511, -9999)</f>
        <v>1.1999000002106186E-2</v>
      </c>
      <c r="AG511" s="3"/>
      <c r="AH511" s="48">
        <f>$AB$6*($AB$11/AI511*AJ511+$AB$12)</f>
        <v>-6.3407508397167111E-3</v>
      </c>
      <c r="AI511" s="48">
        <f>1+$AB$7*COS(AL511)</f>
        <v>0.98249543313205423</v>
      </c>
      <c r="AJ511" s="48">
        <f>SIN(AL511+RADIANS($AB$9))</f>
        <v>-0.94202187012661265</v>
      </c>
      <c r="AK511" s="48">
        <f>$AB$7*SIN(AL511)</f>
        <v>0.33524649902193537</v>
      </c>
      <c r="AL511" s="48">
        <f>2*ATAN(AM511)</f>
        <v>1.6229629722369194</v>
      </c>
      <c r="AM511" s="48">
        <f>SQRT((1+$AB$7)/(1-$AB$7))*TAN(AN511/2)</f>
        <v>1.0535762424299462</v>
      </c>
      <c r="AN511" s="54">
        <f>$AU511+$AB$7*SIN(AO511)</f>
        <v>13.844389876890249</v>
      </c>
      <c r="AO511" s="54">
        <f>$AU511+$AB$7*SIN(AP511)</f>
        <v>13.844389482231763</v>
      </c>
      <c r="AP511" s="54">
        <f>$AU511+$AB$7*SIN(AQ511)</f>
        <v>13.844385408918928</v>
      </c>
      <c r="AQ511" s="54">
        <f>$AU511+$AB$7*SIN(AR511)</f>
        <v>13.844343371032616</v>
      </c>
      <c r="AR511" s="54">
        <f>$AU511+$AB$7*SIN(AS511)</f>
        <v>13.843909868543475</v>
      </c>
      <c r="AS511" s="54">
        <f>$AU511+$AB$7*SIN(AT511)</f>
        <v>13.839475267816077</v>
      </c>
      <c r="AT511" s="54">
        <f>$AU511+$AB$7*SIN(AU511)</f>
        <v>13.797321550627526</v>
      </c>
      <c r="AU511" s="54">
        <f>RADIANS($AB$9)+$AB$18*(F511-AB$15)</f>
        <v>13.52297222360918</v>
      </c>
    </row>
    <row r="512" spans="1:47" ht="12.95" customHeight="1" x14ac:dyDescent="0.2">
      <c r="A512" s="4" t="s">
        <v>1024</v>
      </c>
      <c r="B512" s="4"/>
      <c r="C512" s="5">
        <v>45672.375999999997</v>
      </c>
      <c r="D512" s="5"/>
      <c r="E512" s="109">
        <f>+(C512-C$7)/C$8</f>
        <v>2163.9988271045945</v>
      </c>
      <c r="F512" s="109">
        <f>ROUND(2*E512,0)/2</f>
        <v>2164</v>
      </c>
      <c r="G512" s="48">
        <f>+C512-(C$7+F512*C$8)</f>
        <v>-1.6031999984988943E-3</v>
      </c>
      <c r="I512" s="48">
        <f>G512</f>
        <v>-1.6031999984988943E-3</v>
      </c>
      <c r="Q512" s="100">
        <f>+C512-15018.5</f>
        <v>30653.875999999997</v>
      </c>
      <c r="S512" s="53">
        <f>S$14</f>
        <v>0.1</v>
      </c>
      <c r="Z512" s="48">
        <f>F512</f>
        <v>2164</v>
      </c>
      <c r="AA512" s="54">
        <f>AB$3+AB$4*Z512+AB$5*Z512^2+AH512</f>
        <v>4.5089515059980037E-3</v>
      </c>
      <c r="AB512" s="54">
        <f>IF(S512&lt;&gt;0,G512-AH512, -9999)</f>
        <v>4.8041043851976247E-3</v>
      </c>
      <c r="AC512" s="54">
        <f>+G512-P512</f>
        <v>-1.6031999984988943E-3</v>
      </c>
      <c r="AD512" s="54">
        <f>IF(S512&lt;&gt;0,G512-AA512, -9999)</f>
        <v>-6.1121515044968979E-3</v>
      </c>
      <c r="AE512" s="54">
        <f>+(G512-AA512)^2*S512</f>
        <v>3.7358396013923692E-6</v>
      </c>
      <c r="AF512" s="48">
        <f>IF(S512&lt;&gt;0,G512-P512, -9999)</f>
        <v>-1.6031999984988943E-3</v>
      </c>
      <c r="AG512" s="3"/>
      <c r="AH512" s="48">
        <f>$AB$6*($AB$11/AI512*AJ512+$AB$12)</f>
        <v>-6.407304383696519E-3</v>
      </c>
      <c r="AI512" s="48">
        <f>1+$AB$7*COS(AL512)</f>
        <v>0.97819482836904526</v>
      </c>
      <c r="AJ512" s="48">
        <f>SIN(AL512+RADIANS($AB$9))</f>
        <v>-0.9462502640471796</v>
      </c>
      <c r="AK512" s="48">
        <f>$AB$7*SIN(AL512)</f>
        <v>0.33499426779848562</v>
      </c>
      <c r="AL512" s="48">
        <f>2*ATAN(AM512)</f>
        <v>1.6357958106928407</v>
      </c>
      <c r="AM512" s="48">
        <f>SQRT((1+$AB$7)/(1-$AB$7))*TAN(AN512/2)</f>
        <v>1.0672073699642879</v>
      </c>
      <c r="AN512" s="54">
        <f>$AU512+$AB$7*SIN(AO512)</f>
        <v>13.856720374798497</v>
      </c>
      <c r="AO512" s="54">
        <f>$AU512+$AB$7*SIN(AP512)</f>
        <v>13.856720059358375</v>
      </c>
      <c r="AP512" s="54">
        <f>$AU512+$AB$7*SIN(AQ512)</f>
        <v>13.856716664542608</v>
      </c>
      <c r="AQ512" s="54">
        <f>$AU512+$AB$7*SIN(AR512)</f>
        <v>13.856680131538074</v>
      </c>
      <c r="AR512" s="54">
        <f>$AU512+$AB$7*SIN(AS512)</f>
        <v>13.856287277679586</v>
      </c>
      <c r="AS512" s="54">
        <f>$AU512+$AB$7*SIN(AT512)</f>
        <v>13.852096071941151</v>
      </c>
      <c r="AT512" s="54">
        <f>$AU512+$AB$7*SIN(AU512)</f>
        <v>13.810623829400985</v>
      </c>
      <c r="AU512" s="54">
        <f>RADIANS($AB$9)+$AB$18*(F512-AB$15)</f>
        <v>13.534132499124986</v>
      </c>
    </row>
    <row r="513" spans="1:50" ht="12.95" customHeight="1" x14ac:dyDescent="0.2">
      <c r="A513" s="4" t="s">
        <v>1024</v>
      </c>
      <c r="B513" s="4"/>
      <c r="C513" s="5">
        <v>45672.383999999998</v>
      </c>
      <c r="D513" s="5"/>
      <c r="E513" s="109">
        <f>+(C513-C$7)/C$8</f>
        <v>2164.0046798760804</v>
      </c>
      <c r="F513" s="109">
        <f>ROUND(2*E513,0)/2</f>
        <v>2164</v>
      </c>
      <c r="G513" s="48">
        <f>+C513-(C$7+F513*C$8)</f>
        <v>6.3968000031309202E-3</v>
      </c>
      <c r="I513" s="48">
        <f>G513</f>
        <v>6.3968000031309202E-3</v>
      </c>
      <c r="Q513" s="100">
        <f>+C513-15018.5</f>
        <v>30653.883999999998</v>
      </c>
      <c r="S513" s="53">
        <f>S$14</f>
        <v>0.1</v>
      </c>
      <c r="Z513" s="48">
        <f>F513</f>
        <v>2164</v>
      </c>
      <c r="AA513" s="54">
        <f>AB$3+AB$4*Z513+AB$5*Z513^2+AH513</f>
        <v>4.5089515059980037E-3</v>
      </c>
      <c r="AB513" s="54">
        <f>IF(S513&lt;&gt;0,G513-AH513, -9999)</f>
        <v>1.2804104386827438E-2</v>
      </c>
      <c r="AC513" s="54">
        <f>+G513-P513</f>
        <v>6.3968000031309202E-3</v>
      </c>
      <c r="AD513" s="54">
        <f>IF(S513&lt;&gt;0,G513-AA513, -9999)</f>
        <v>1.8878484971329166E-3</v>
      </c>
      <c r="AE513" s="54">
        <f>+(G513-AA513)^2*S513</f>
        <v>3.5639719481270119E-7</v>
      </c>
      <c r="AF513" s="48">
        <f>IF(S513&lt;&gt;0,G513-P513, -9999)</f>
        <v>6.3968000031309202E-3</v>
      </c>
      <c r="AG513" s="3"/>
      <c r="AH513" s="48">
        <f>$AB$6*($AB$11/AI513*AJ513+$AB$12)</f>
        <v>-6.407304383696519E-3</v>
      </c>
      <c r="AI513" s="48">
        <f>1+$AB$7*COS(AL513)</f>
        <v>0.97819482836904526</v>
      </c>
      <c r="AJ513" s="48">
        <f>SIN(AL513+RADIANS($AB$9))</f>
        <v>-0.9462502640471796</v>
      </c>
      <c r="AK513" s="48">
        <f>$AB$7*SIN(AL513)</f>
        <v>0.33499426779848562</v>
      </c>
      <c r="AL513" s="48">
        <f>2*ATAN(AM513)</f>
        <v>1.6357958106928407</v>
      </c>
      <c r="AM513" s="48">
        <f>SQRT((1+$AB$7)/(1-$AB$7))*TAN(AN513/2)</f>
        <v>1.0672073699642879</v>
      </c>
      <c r="AN513" s="54">
        <f>$AU513+$AB$7*SIN(AO513)</f>
        <v>13.856720374798497</v>
      </c>
      <c r="AO513" s="54">
        <f>$AU513+$AB$7*SIN(AP513)</f>
        <v>13.856720059358375</v>
      </c>
      <c r="AP513" s="54">
        <f>$AU513+$AB$7*SIN(AQ513)</f>
        <v>13.856716664542608</v>
      </c>
      <c r="AQ513" s="54">
        <f>$AU513+$AB$7*SIN(AR513)</f>
        <v>13.856680131538074</v>
      </c>
      <c r="AR513" s="54">
        <f>$AU513+$AB$7*SIN(AS513)</f>
        <v>13.856287277679586</v>
      </c>
      <c r="AS513" s="54">
        <f>$AU513+$AB$7*SIN(AT513)</f>
        <v>13.852096071941151</v>
      </c>
      <c r="AT513" s="54">
        <f>$AU513+$AB$7*SIN(AU513)</f>
        <v>13.810623829400985</v>
      </c>
      <c r="AU513" s="54">
        <f>RADIANS($AB$9)+$AB$18*(F513-AB$15)</f>
        <v>13.534132499124986</v>
      </c>
    </row>
    <row r="514" spans="1:50" ht="12.95" customHeight="1" x14ac:dyDescent="0.2">
      <c r="A514" s="4" t="s">
        <v>1024</v>
      </c>
      <c r="B514" s="4"/>
      <c r="C514" s="5">
        <v>45672.391000000003</v>
      </c>
      <c r="D514" s="5"/>
      <c r="E514" s="109">
        <f>+(C514-C$7)/C$8</f>
        <v>2164.0098010511333</v>
      </c>
      <c r="F514" s="109">
        <f>ROUND(2*E514,0)/2</f>
        <v>2164</v>
      </c>
      <c r="G514" s="48">
        <f>+C514-(C$7+F514*C$8)</f>
        <v>1.3396800008194987E-2</v>
      </c>
      <c r="I514" s="48">
        <f>G514</f>
        <v>1.3396800008194987E-2</v>
      </c>
      <c r="Q514" s="100">
        <f>+C514-15018.5</f>
        <v>30653.891000000003</v>
      </c>
      <c r="S514" s="53">
        <f>S$14</f>
        <v>0.1</v>
      </c>
      <c r="Z514" s="48">
        <f>F514</f>
        <v>2164</v>
      </c>
      <c r="AA514" s="54">
        <f>AB$3+AB$4*Z514+AB$5*Z514^2+AH514</f>
        <v>4.5089515059980037E-3</v>
      </c>
      <c r="AB514" s="54">
        <f>IF(S514&lt;&gt;0,G514-AH514, -9999)</f>
        <v>1.9804104391891505E-2</v>
      </c>
      <c r="AC514" s="54">
        <f>+G514-P514</f>
        <v>1.3396800008194987E-2</v>
      </c>
      <c r="AD514" s="54">
        <f>IF(S514&lt;&gt;0,G514-AA514, -9999)</f>
        <v>8.8878485021969822E-3</v>
      </c>
      <c r="AE514" s="54">
        <f>+(G514-AA514)^2*S514</f>
        <v>7.8993850998005151E-6</v>
      </c>
      <c r="AF514" s="48">
        <f>IF(S514&lt;&gt;0,G514-P514, -9999)</f>
        <v>1.3396800008194987E-2</v>
      </c>
      <c r="AG514" s="3"/>
      <c r="AH514" s="48">
        <f>$AB$6*($AB$11/AI514*AJ514+$AB$12)</f>
        <v>-6.407304383696519E-3</v>
      </c>
      <c r="AI514" s="48">
        <f>1+$AB$7*COS(AL514)</f>
        <v>0.97819482836904526</v>
      </c>
      <c r="AJ514" s="48">
        <f>SIN(AL514+RADIANS($AB$9))</f>
        <v>-0.9462502640471796</v>
      </c>
      <c r="AK514" s="48">
        <f>$AB$7*SIN(AL514)</f>
        <v>0.33499426779848562</v>
      </c>
      <c r="AL514" s="48">
        <f>2*ATAN(AM514)</f>
        <v>1.6357958106928407</v>
      </c>
      <c r="AM514" s="48">
        <f>SQRT((1+$AB$7)/(1-$AB$7))*TAN(AN514/2)</f>
        <v>1.0672073699642879</v>
      </c>
      <c r="AN514" s="54">
        <f>$AU514+$AB$7*SIN(AO514)</f>
        <v>13.856720374798497</v>
      </c>
      <c r="AO514" s="54">
        <f>$AU514+$AB$7*SIN(AP514)</f>
        <v>13.856720059358375</v>
      </c>
      <c r="AP514" s="54">
        <f>$AU514+$AB$7*SIN(AQ514)</f>
        <v>13.856716664542608</v>
      </c>
      <c r="AQ514" s="54">
        <f>$AU514+$AB$7*SIN(AR514)</f>
        <v>13.856680131538074</v>
      </c>
      <c r="AR514" s="54">
        <f>$AU514+$AB$7*SIN(AS514)</f>
        <v>13.856287277679586</v>
      </c>
      <c r="AS514" s="54">
        <f>$AU514+$AB$7*SIN(AT514)</f>
        <v>13.852096071941151</v>
      </c>
      <c r="AT514" s="54">
        <f>$AU514+$AB$7*SIN(AU514)</f>
        <v>13.810623829400985</v>
      </c>
      <c r="AU514" s="54">
        <f>RADIANS($AB$9)+$AB$18*(F514-AB$15)</f>
        <v>13.534132499124986</v>
      </c>
    </row>
    <row r="515" spans="1:50" ht="12.95" customHeight="1" x14ac:dyDescent="0.2">
      <c r="A515" s="4" t="s">
        <v>1049</v>
      </c>
      <c r="B515" s="4"/>
      <c r="C515" s="5">
        <v>45694.25</v>
      </c>
      <c r="D515" s="5"/>
      <c r="E515" s="109">
        <f>+(C515-C$7)/C$8</f>
        <v>2180.0017675369909</v>
      </c>
      <c r="F515" s="109">
        <f>ROUND(2*E515,0)/2</f>
        <v>2180</v>
      </c>
      <c r="G515" s="48">
        <f>+C515-(C$7+F515*C$8)</f>
        <v>2.4160000029951334E-3</v>
      </c>
      <c r="I515" s="48">
        <f>G515</f>
        <v>2.4160000029951334E-3</v>
      </c>
      <c r="Q515" s="100">
        <f>+C515-15018.5</f>
        <v>30675.75</v>
      </c>
      <c r="S515" s="53">
        <f>S$14</f>
        <v>0.1</v>
      </c>
      <c r="Z515" s="48">
        <f>F515</f>
        <v>2180</v>
      </c>
      <c r="AA515" s="54">
        <f>AB$3+AB$4*Z515+AB$5*Z515^2+AH515</f>
        <v>4.5837482912803136E-3</v>
      </c>
      <c r="AB515" s="54">
        <f>IF(S515&lt;&gt;0,G515-AH515, -9999)</f>
        <v>8.8783732394286594E-3</v>
      </c>
      <c r="AC515" s="54">
        <f>+G515-P515</f>
        <v>2.4160000029951334E-3</v>
      </c>
      <c r="AD515" s="54">
        <f>IF(S515&lt;&gt;0,G515-AA515, -9999)</f>
        <v>-2.1677482882851802E-3</v>
      </c>
      <c r="AE515" s="54">
        <f>+(G515-AA515)^2*S515</f>
        <v>4.699132641363329E-7</v>
      </c>
      <c r="AF515" s="48">
        <f>IF(S515&lt;&gt;0,G515-P515, -9999)</f>
        <v>2.4160000029951334E-3</v>
      </c>
      <c r="AG515" s="3"/>
      <c r="AH515" s="48">
        <f>$AB$6*($AB$11/AI515*AJ515+$AB$12)</f>
        <v>-6.4623732364335268E-3</v>
      </c>
      <c r="AI515" s="48">
        <f>1+$AB$7*COS(AL515)</f>
        <v>0.97460507409851993</v>
      </c>
      <c r="AJ515" s="48">
        <f>SIN(AL515+RADIANS($AB$9))</f>
        <v>-0.94966299594190495</v>
      </c>
      <c r="AK515" s="48">
        <f>$AB$7*SIN(AL515)</f>
        <v>0.33474127726672315</v>
      </c>
      <c r="AL515" s="48">
        <f>2*ATAN(AM515)</f>
        <v>1.6465156236718819</v>
      </c>
      <c r="AM515" s="48">
        <f>SQRT((1+$AB$7)/(1-$AB$7))*TAN(AN515/2)</f>
        <v>1.0787379097951377</v>
      </c>
      <c r="AN515" s="54">
        <f>$AU515+$AB$7*SIN(AO515)</f>
        <v>13.867062174352739</v>
      </c>
      <c r="AO515" s="54">
        <f>$AU515+$AB$7*SIN(AP515)</f>
        <v>13.867061915112135</v>
      </c>
      <c r="AP515" s="54">
        <f>$AU515+$AB$7*SIN(AQ515)</f>
        <v>13.867059021060186</v>
      </c>
      <c r="AQ515" s="54">
        <f>$AU515+$AB$7*SIN(AR515)</f>
        <v>13.867026715147691</v>
      </c>
      <c r="AR515" s="54">
        <f>$AU515+$AB$7*SIN(AS515)</f>
        <v>13.8666663441166</v>
      </c>
      <c r="AS515" s="54">
        <f>$AU515+$AB$7*SIN(AT515)</f>
        <v>13.862677708936845</v>
      </c>
      <c r="AT515" s="54">
        <f>$AU515+$AB$7*SIN(AU515)</f>
        <v>13.821799048902054</v>
      </c>
      <c r="AU515" s="54">
        <f>RADIANS($AB$9)+$AB$18*(F515-AB$15)</f>
        <v>13.543530625875139</v>
      </c>
    </row>
    <row r="516" spans="1:50" ht="12.95" customHeight="1" x14ac:dyDescent="0.2">
      <c r="A516" s="4" t="s">
        <v>1049</v>
      </c>
      <c r="B516" s="4"/>
      <c r="C516" s="5">
        <v>45698.339</v>
      </c>
      <c r="D516" s="5"/>
      <c r="E516" s="109">
        <f>+(C516-C$7)/C$8</f>
        <v>2182.993265362174</v>
      </c>
      <c r="F516" s="109">
        <f>ROUND(2*E516,0)/2</f>
        <v>2183</v>
      </c>
      <c r="G516" s="48">
        <f>+C516-(C$7+F516*C$8)</f>
        <v>-9.2053999978816137E-3</v>
      </c>
      <c r="I516" s="48">
        <f>G516</f>
        <v>-9.2053999978816137E-3</v>
      </c>
      <c r="Q516" s="100">
        <f>+C516-15018.5</f>
        <v>30679.839</v>
      </c>
      <c r="S516" s="53">
        <f>S$14</f>
        <v>0.1</v>
      </c>
      <c r="Z516" s="48">
        <f>F516</f>
        <v>2183</v>
      </c>
      <c r="AA516" s="54">
        <f>AB$3+AB$4*Z516+AB$5*Z516^2+AH516</f>
        <v>4.5979067441367129E-3</v>
      </c>
      <c r="AB516" s="54">
        <f>IF(S516&lt;&gt;0,G516-AH516, -9999)</f>
        <v>-2.7328004259430973E-3</v>
      </c>
      <c r="AC516" s="54">
        <f>+G516-P516</f>
        <v>-9.2053999978816137E-3</v>
      </c>
      <c r="AD516" s="54">
        <f>IF(S516&lt;&gt;0,G516-AA516, -9999)</f>
        <v>-1.3803306742018327E-2</v>
      </c>
      <c r="AE516" s="54">
        <f>+(G516-AA516)^2*S516</f>
        <v>1.9053127701424859E-5</v>
      </c>
      <c r="AF516" s="48">
        <f>IF(S516&lt;&gt;0,G516-P516, -9999)</f>
        <v>-9.2053999978816137E-3</v>
      </c>
      <c r="AG516" s="3"/>
      <c r="AH516" s="48">
        <f>$AB$6*($AB$11/AI516*AJ516+$AB$12)</f>
        <v>-6.4725995719385164E-3</v>
      </c>
      <c r="AI516" s="48">
        <f>1+$AB$7*COS(AL516)</f>
        <v>0.9739352367345111</v>
      </c>
      <c r="AJ516" s="48">
        <f>SIN(AL516+RADIANS($AB$9))</f>
        <v>-0.95028802066372808</v>
      </c>
      <c r="AK516" s="48">
        <f>$AB$7*SIN(AL516)</f>
        <v>0.33468978634492702</v>
      </c>
      <c r="AL516" s="48">
        <f>2*ATAN(AM516)</f>
        <v>1.648516836871774</v>
      </c>
      <c r="AM516" s="48">
        <f>SQRT((1+$AB$7)/(1-$AB$7))*TAN(AN516/2)</f>
        <v>1.0809052378790995</v>
      </c>
      <c r="AN516" s="54">
        <f>$AU516+$AB$7*SIN(AO516)</f>
        <v>13.868997036584569</v>
      </c>
      <c r="AO516" s="54">
        <f>$AU516+$AB$7*SIN(AP516)</f>
        <v>13.868996786909671</v>
      </c>
      <c r="AP516" s="54">
        <f>$AU516+$AB$7*SIN(AQ516)</f>
        <v>13.868993980024156</v>
      </c>
      <c r="AQ516" s="54">
        <f>$AU516+$AB$7*SIN(AR516)</f>
        <v>13.868962426536726</v>
      </c>
      <c r="AR516" s="54">
        <f>$AU516+$AB$7*SIN(AS516)</f>
        <v>13.868607968249917</v>
      </c>
      <c r="AS516" s="54">
        <f>$AU516+$AB$7*SIN(AT516)</f>
        <v>13.864657050516815</v>
      </c>
      <c r="AT516" s="54">
        <f>$AU516+$AB$7*SIN(AU516)</f>
        <v>13.823891671052946</v>
      </c>
      <c r="AU516" s="54">
        <f>RADIANS($AB$9)+$AB$18*(F516-AB$15)</f>
        <v>13.545292774640792</v>
      </c>
    </row>
    <row r="517" spans="1:50" ht="12.95" customHeight="1" x14ac:dyDescent="0.2">
      <c r="A517" s="4" t="s">
        <v>1049</v>
      </c>
      <c r="B517" s="4"/>
      <c r="C517" s="5">
        <v>45698.345000000001</v>
      </c>
      <c r="D517" s="5"/>
      <c r="E517" s="109">
        <f>+(C517-C$7)/C$8</f>
        <v>2182.9976549407888</v>
      </c>
      <c r="F517" s="109">
        <f>ROUND(2*E517,0)/2</f>
        <v>2183</v>
      </c>
      <c r="G517" s="48">
        <f>+C517-(C$7+F517*C$8)</f>
        <v>-3.2053999966592528E-3</v>
      </c>
      <c r="I517" s="48">
        <f>G517</f>
        <v>-3.2053999966592528E-3</v>
      </c>
      <c r="Q517" s="100">
        <f>+C517-15018.5</f>
        <v>30679.845000000001</v>
      </c>
      <c r="S517" s="53">
        <f>S$14</f>
        <v>0.1</v>
      </c>
      <c r="Z517" s="48">
        <f>F517</f>
        <v>2183</v>
      </c>
      <c r="AA517" s="54">
        <f>AB$3+AB$4*Z517+AB$5*Z517^2+AH517</f>
        <v>4.5979067441367129E-3</v>
      </c>
      <c r="AB517" s="54">
        <f>IF(S517&lt;&gt;0,G517-AH517, -9999)</f>
        <v>3.2671995752792636E-3</v>
      </c>
      <c r="AC517" s="54">
        <f>+G517-P517</f>
        <v>-3.2053999966592528E-3</v>
      </c>
      <c r="AD517" s="54">
        <f>IF(S517&lt;&gt;0,G517-AA517, -9999)</f>
        <v>-7.8033067407959657E-3</v>
      </c>
      <c r="AE517" s="54">
        <f>+(G517-AA517)^2*S517</f>
        <v>6.0891596090951756E-6</v>
      </c>
      <c r="AF517" s="48">
        <f>IF(S517&lt;&gt;0,G517-P517, -9999)</f>
        <v>-3.2053999966592528E-3</v>
      </c>
      <c r="AG517" s="3"/>
      <c r="AH517" s="48">
        <f>$AB$6*($AB$11/AI517*AJ517+$AB$12)</f>
        <v>-6.4725995719385164E-3</v>
      </c>
      <c r="AI517" s="48">
        <f>1+$AB$7*COS(AL517)</f>
        <v>0.9739352367345111</v>
      </c>
      <c r="AJ517" s="48">
        <f>SIN(AL517+RADIANS($AB$9))</f>
        <v>-0.95028802066372808</v>
      </c>
      <c r="AK517" s="48">
        <f>$AB$7*SIN(AL517)</f>
        <v>0.33468978634492702</v>
      </c>
      <c r="AL517" s="48">
        <f>2*ATAN(AM517)</f>
        <v>1.648516836871774</v>
      </c>
      <c r="AM517" s="48">
        <f>SQRT((1+$AB$7)/(1-$AB$7))*TAN(AN517/2)</f>
        <v>1.0809052378790995</v>
      </c>
      <c r="AN517" s="54">
        <f>$AU517+$AB$7*SIN(AO517)</f>
        <v>13.868997036584569</v>
      </c>
      <c r="AO517" s="54">
        <f>$AU517+$AB$7*SIN(AP517)</f>
        <v>13.868996786909671</v>
      </c>
      <c r="AP517" s="54">
        <f>$AU517+$AB$7*SIN(AQ517)</f>
        <v>13.868993980024156</v>
      </c>
      <c r="AQ517" s="54">
        <f>$AU517+$AB$7*SIN(AR517)</f>
        <v>13.868962426536726</v>
      </c>
      <c r="AR517" s="54">
        <f>$AU517+$AB$7*SIN(AS517)</f>
        <v>13.868607968249917</v>
      </c>
      <c r="AS517" s="54">
        <f>$AU517+$AB$7*SIN(AT517)</f>
        <v>13.864657050516815</v>
      </c>
      <c r="AT517" s="54">
        <f>$AU517+$AB$7*SIN(AU517)</f>
        <v>13.823891671052946</v>
      </c>
      <c r="AU517" s="54">
        <f>RADIANS($AB$9)+$AB$18*(F517-AB$15)</f>
        <v>13.545292774640792</v>
      </c>
    </row>
    <row r="518" spans="1:50" ht="12.95" customHeight="1" x14ac:dyDescent="0.2">
      <c r="A518" s="4" t="s">
        <v>1050</v>
      </c>
      <c r="B518" s="4"/>
      <c r="C518" s="5">
        <v>45750.298999999999</v>
      </c>
      <c r="D518" s="5"/>
      <c r="E518" s="109">
        <f>+(C518-C$7)/C$8</f>
        <v>2221.0070161561384</v>
      </c>
      <c r="F518" s="109">
        <f>ROUND(2*E518,0)/2</f>
        <v>2221</v>
      </c>
      <c r="G518" s="48">
        <f>+C518-(C$7+F518*C$8)</f>
        <v>9.5902000030037016E-3</v>
      </c>
      <c r="I518" s="48">
        <f>G518</f>
        <v>9.5902000030037016E-3</v>
      </c>
      <c r="Q518" s="100">
        <f>+C518-15018.5</f>
        <v>30731.798999999999</v>
      </c>
      <c r="S518" s="53">
        <f>S$14</f>
        <v>0.1</v>
      </c>
      <c r="Z518" s="48">
        <f>F518</f>
        <v>2221</v>
      </c>
      <c r="AA518" s="54">
        <f>AB$3+AB$4*Z518+AB$5*Z518^2+AH518</f>
        <v>4.7808989360659951E-3</v>
      </c>
      <c r="AB518" s="54">
        <f>IF(S518&lt;&gt;0,G518-AH518, -9999)</f>
        <v>1.6189637522619444E-2</v>
      </c>
      <c r="AC518" s="54">
        <f>+G518-P518</f>
        <v>9.5902000030037016E-3</v>
      </c>
      <c r="AD518" s="54">
        <f>IF(S518&lt;&gt;0,G518-AA518, -9999)</f>
        <v>4.8093010669377064E-3</v>
      </c>
      <c r="AE518" s="54">
        <f>+(G518-AA518)^2*S518</f>
        <v>2.3129376752448166E-6</v>
      </c>
      <c r="AF518" s="48">
        <f>IF(S518&lt;&gt;0,G518-P518, -9999)</f>
        <v>9.5902000030037016E-3</v>
      </c>
      <c r="AG518" s="3"/>
      <c r="AH518" s="48">
        <f>$AB$6*($AB$11/AI518*AJ518+$AB$12)</f>
        <v>-6.5994375196157433E-3</v>
      </c>
      <c r="AI518" s="48">
        <f>1+$AB$7*COS(AL518)</f>
        <v>0.96553933339233533</v>
      </c>
      <c r="AJ518" s="48">
        <f>SIN(AL518+RADIANS($AB$9))</f>
        <v>-0.95780699921901813</v>
      </c>
      <c r="AK518" s="48">
        <f>$AB$7*SIN(AL518)</f>
        <v>0.33392976420896398</v>
      </c>
      <c r="AL518" s="48">
        <f>2*ATAN(AM518)</f>
        <v>1.6736296595171118</v>
      </c>
      <c r="AM518" s="48">
        <f>SQRT((1+$AB$7)/(1-$AB$7))*TAN(AN518/2)</f>
        <v>1.1085080940416137</v>
      </c>
      <c r="AN518" s="54">
        <f>$AU518+$AB$7*SIN(AO518)</f>
        <v>13.893390919084334</v>
      </c>
      <c r="AO518" s="54">
        <f>$AU518+$AB$7*SIN(AP518)</f>
        <v>13.893390767672413</v>
      </c>
      <c r="AP518" s="54">
        <f>$AU518+$AB$7*SIN(AQ518)</f>
        <v>13.893388899049192</v>
      </c>
      <c r="AQ518" s="54">
        <f>$AU518+$AB$7*SIN(AR518)</f>
        <v>13.893365838924796</v>
      </c>
      <c r="AR518" s="54">
        <f>$AU518+$AB$7*SIN(AS518)</f>
        <v>13.893081436545707</v>
      </c>
      <c r="AS518" s="54">
        <f>$AU518+$AB$7*SIN(AT518)</f>
        <v>13.889600204992851</v>
      </c>
      <c r="AT518" s="54">
        <f>$AU518+$AB$7*SIN(AU518)</f>
        <v>13.850322997320935</v>
      </c>
      <c r="AU518" s="54">
        <f>RADIANS($AB$9)+$AB$18*(F518-AB$15)</f>
        <v>13.567613325672403</v>
      </c>
    </row>
    <row r="519" spans="1:50" ht="12.95" customHeight="1" x14ac:dyDescent="0.2">
      <c r="A519" s="4" t="s">
        <v>1024</v>
      </c>
      <c r="B519" s="4"/>
      <c r="C519" s="5">
        <v>45780.368999999999</v>
      </c>
      <c r="D519" s="5"/>
      <c r="E519" s="109">
        <f>+(C519-C$7)/C$8</f>
        <v>2243.0061209747396</v>
      </c>
      <c r="F519" s="109">
        <f>ROUND(2*E519,0)/2</f>
        <v>2243</v>
      </c>
      <c r="G519" s="48">
        <f>+C519-(C$7+F519*C$8)</f>
        <v>8.3665999991353601E-3</v>
      </c>
      <c r="I519" s="48">
        <f>G519</f>
        <v>8.3665999991353601E-3</v>
      </c>
      <c r="Q519" s="100">
        <f>+C519-15018.5</f>
        <v>30761.868999999999</v>
      </c>
      <c r="S519" s="53">
        <f>S$14</f>
        <v>0.1</v>
      </c>
      <c r="Z519" s="48">
        <f>F519</f>
        <v>2243</v>
      </c>
      <c r="AA519" s="54">
        <f>AB$3+AB$4*Z519+AB$5*Z519^2+AH519</f>
        <v>4.8899237514185264E-3</v>
      </c>
      <c r="AB519" s="54">
        <f>IF(S519&lt;&gt;0,G519-AH519, -9999)</f>
        <v>1.5037198139087441E-2</v>
      </c>
      <c r="AC519" s="54">
        <f>+G519-P519</f>
        <v>8.3665999991353601E-3</v>
      </c>
      <c r="AD519" s="54">
        <f>IF(S519&lt;&gt;0,G519-AA519, -9999)</f>
        <v>3.4766762477168337E-3</v>
      </c>
      <c r="AE519" s="54">
        <f>+(G519-AA519)^2*S519</f>
        <v>1.2087277731438404E-6</v>
      </c>
      <c r="AF519" s="48">
        <f>IF(S519&lt;&gt;0,G519-P519, -9999)</f>
        <v>8.3665999991353601E-3</v>
      </c>
      <c r="AG519" s="3"/>
      <c r="AH519" s="48">
        <f>$AB$6*($AB$11/AI519*AJ519+$AB$12)</f>
        <v>-6.6705981399520818E-3</v>
      </c>
      <c r="AI519" s="48">
        <f>1+$AB$7*COS(AL519)</f>
        <v>0.96075373634723871</v>
      </c>
      <c r="AJ519" s="48">
        <f>SIN(AL519+RADIANS($AB$9))</f>
        <v>-0.96183048725349729</v>
      </c>
      <c r="AK519" s="48">
        <f>$AB$7*SIN(AL519)</f>
        <v>0.33340119339468</v>
      </c>
      <c r="AL519" s="48">
        <f>2*ATAN(AM519)</f>
        <v>1.6879719134080216</v>
      </c>
      <c r="AM519" s="48">
        <f>SQRT((1+$AB$7)/(1-$AB$7))*TAN(AN519/2)</f>
        <v>1.1246193803160025</v>
      </c>
      <c r="AN519" s="54">
        <f>$AU519+$AB$7*SIN(AO519)</f>
        <v>13.907417837945768</v>
      </c>
      <c r="AO519" s="54">
        <f>$AU519+$AB$7*SIN(AP519)</f>
        <v>13.907417727098055</v>
      </c>
      <c r="AP519" s="54">
        <f>$AU519+$AB$7*SIN(AQ519)</f>
        <v>13.907416277180426</v>
      </c>
      <c r="AQ519" s="54">
        <f>$AU519+$AB$7*SIN(AR519)</f>
        <v>13.907397312699048</v>
      </c>
      <c r="AR519" s="54">
        <f>$AU519+$AB$7*SIN(AS519)</f>
        <v>13.907149404484386</v>
      </c>
      <c r="AS519" s="54">
        <f>$AU519+$AB$7*SIN(AT519)</f>
        <v>13.903932496131944</v>
      </c>
      <c r="AT519" s="54">
        <f>$AU519+$AB$7*SIN(AU519)</f>
        <v>13.865561098782621</v>
      </c>
      <c r="AU519" s="54">
        <f>RADIANS($AB$9)+$AB$18*(F519-AB$15)</f>
        <v>13.580535749953862</v>
      </c>
    </row>
    <row r="520" spans="1:50" ht="12.95" customHeight="1" x14ac:dyDescent="0.2">
      <c r="A520" s="4" t="s">
        <v>1051</v>
      </c>
      <c r="B520" s="4"/>
      <c r="C520" s="5">
        <v>45810.432000000001</v>
      </c>
      <c r="D520" s="5"/>
      <c r="E520" s="109">
        <f>+(C520-C$7)/C$8</f>
        <v>2265.0001046182933</v>
      </c>
      <c r="F520" s="109">
        <f>ROUND(2*E520,0)/2</f>
        <v>2265</v>
      </c>
      <c r="G520" s="48">
        <f>+C520-(C$7+F520*C$8)</f>
        <v>1.430000047548674E-4</v>
      </c>
      <c r="I520" s="48">
        <f>G520</f>
        <v>1.430000047548674E-4</v>
      </c>
      <c r="Q520" s="100">
        <f>+C520-15018.5</f>
        <v>30791.932000000001</v>
      </c>
      <c r="S520" s="53">
        <f>S$14</f>
        <v>0.1</v>
      </c>
      <c r="Z520" s="48">
        <f>F520</f>
        <v>2265</v>
      </c>
      <c r="AA520" s="54">
        <f>AB$3+AB$4*Z520+AB$5*Z520^2+AH520</f>
        <v>5.0011968977659174E-3</v>
      </c>
      <c r="AB520" s="54">
        <f>IF(S520&lt;&gt;0,G520-AH520, -9999)</f>
        <v>6.8831045012996096E-3</v>
      </c>
      <c r="AC520" s="54">
        <f>+G520-P520</f>
        <v>1.430000047548674E-4</v>
      </c>
      <c r="AD520" s="54">
        <f>IF(S520&lt;&gt;0,G520-AA520, -9999)</f>
        <v>-4.85819689301105E-3</v>
      </c>
      <c r="AE520" s="54">
        <f>+(G520-AA520)^2*S520</f>
        <v>2.3602077051262221E-6</v>
      </c>
      <c r="AF520" s="48">
        <f>IF(S520&lt;&gt;0,G520-P520, -9999)</f>
        <v>1.430000047548674E-4</v>
      </c>
      <c r="AG520" s="3"/>
      <c r="AH520" s="48">
        <f>$AB$6*($AB$11/AI520*AJ520+$AB$12)</f>
        <v>-6.7401044965447422E-3</v>
      </c>
      <c r="AI520" s="48">
        <f>1+$AB$7*COS(AL520)</f>
        <v>0.95602325653660869</v>
      </c>
      <c r="AJ520" s="48">
        <f>SIN(AL520+RADIANS($AB$9))</f>
        <v>-0.96561939256336038</v>
      </c>
      <c r="AK520" s="48">
        <f>$AB$7*SIN(AL520)</f>
        <v>0.33281026276551923</v>
      </c>
      <c r="AL520" s="48">
        <f>2*ATAN(AM520)</f>
        <v>1.702172810942115</v>
      </c>
      <c r="AM520" s="48">
        <f>SQRT((1+$AB$7)/(1-$AB$7))*TAN(AN520/2)</f>
        <v>1.1408299737147032</v>
      </c>
      <c r="AN520" s="54">
        <f>$AU520+$AB$7*SIN(AO520)</f>
        <v>13.921375461048907</v>
      </c>
      <c r="AO520" s="54">
        <f>$AU520+$AB$7*SIN(AP520)</f>
        <v>13.92137538139262</v>
      </c>
      <c r="AP520" s="54">
        <f>$AU520+$AB$7*SIN(AQ520)</f>
        <v>13.921374273226526</v>
      </c>
      <c r="AQ520" s="54">
        <f>$AU520+$AB$7*SIN(AR520)</f>
        <v>13.92135885717018</v>
      </c>
      <c r="AR520" s="54">
        <f>$AU520+$AB$7*SIN(AS520)</f>
        <v>13.921144511760218</v>
      </c>
      <c r="AS520" s="54">
        <f>$AU520+$AB$7*SIN(AT520)</f>
        <v>13.91818564421092</v>
      </c>
      <c r="AT520" s="54">
        <f>$AU520+$AB$7*SIN(AU520)</f>
        <v>13.880751604794611</v>
      </c>
      <c r="AU520" s="54">
        <f>RADIANS($AB$9)+$AB$18*(F520-AB$15)</f>
        <v>13.593458174235321</v>
      </c>
    </row>
    <row r="521" spans="1:50" ht="12.95" customHeight="1" x14ac:dyDescent="0.2">
      <c r="A521" s="4" t="s">
        <v>1052</v>
      </c>
      <c r="B521" s="4"/>
      <c r="C521" s="5">
        <v>45810.44</v>
      </c>
      <c r="D521" s="5"/>
      <c r="E521" s="109">
        <f>+(C521-C$7)/C$8</f>
        <v>2265.0059573897793</v>
      </c>
      <c r="F521" s="109">
        <f>ROUND(2*E521,0)/2</f>
        <v>2265</v>
      </c>
      <c r="G521" s="48">
        <f>+C521-(C$7+F521*C$8)</f>
        <v>8.1430000063846819E-3</v>
      </c>
      <c r="I521" s="48">
        <f>G521</f>
        <v>8.1430000063846819E-3</v>
      </c>
      <c r="Q521" s="100">
        <f>+C521-15018.5</f>
        <v>30791.940000000002</v>
      </c>
      <c r="S521" s="53">
        <f>S$14</f>
        <v>0.1</v>
      </c>
      <c r="Z521" s="48">
        <f>F521</f>
        <v>2265</v>
      </c>
      <c r="AA521" s="54">
        <f>AB$3+AB$4*Z521+AB$5*Z521^2+AH521</f>
        <v>5.0011968977659174E-3</v>
      </c>
      <c r="AB521" s="54">
        <f>IF(S521&lt;&gt;0,G521-AH521, -9999)</f>
        <v>1.4883104502929425E-2</v>
      </c>
      <c r="AC521" s="54">
        <f>+G521-P521</f>
        <v>8.1430000063846819E-3</v>
      </c>
      <c r="AD521" s="54">
        <f>IF(S521&lt;&gt;0,G521-AA521, -9999)</f>
        <v>3.1418031086187645E-3</v>
      </c>
      <c r="AE521" s="54">
        <f>+(G521-AA521)^2*S521</f>
        <v>9.8709267733265319E-7</v>
      </c>
      <c r="AF521" s="48">
        <f>IF(S521&lt;&gt;0,G521-P521, -9999)</f>
        <v>8.1430000063846819E-3</v>
      </c>
      <c r="AG521" s="3"/>
      <c r="AH521" s="48">
        <f>$AB$6*($AB$11/AI521*AJ521+$AB$12)</f>
        <v>-6.7401044965447422E-3</v>
      </c>
      <c r="AI521" s="48">
        <f>1+$AB$7*COS(AL521)</f>
        <v>0.95602325653660869</v>
      </c>
      <c r="AJ521" s="48">
        <f>SIN(AL521+RADIANS($AB$9))</f>
        <v>-0.96561939256336038</v>
      </c>
      <c r="AK521" s="48">
        <f>$AB$7*SIN(AL521)</f>
        <v>0.33281026276551923</v>
      </c>
      <c r="AL521" s="48">
        <f>2*ATAN(AM521)</f>
        <v>1.702172810942115</v>
      </c>
      <c r="AM521" s="48">
        <f>SQRT((1+$AB$7)/(1-$AB$7))*TAN(AN521/2)</f>
        <v>1.1408299737147032</v>
      </c>
      <c r="AN521" s="54">
        <f>$AU521+$AB$7*SIN(AO521)</f>
        <v>13.921375461048907</v>
      </c>
      <c r="AO521" s="54">
        <f>$AU521+$AB$7*SIN(AP521)</f>
        <v>13.92137538139262</v>
      </c>
      <c r="AP521" s="54">
        <f>$AU521+$AB$7*SIN(AQ521)</f>
        <v>13.921374273226526</v>
      </c>
      <c r="AQ521" s="54">
        <f>$AU521+$AB$7*SIN(AR521)</f>
        <v>13.92135885717018</v>
      </c>
      <c r="AR521" s="54">
        <f>$AU521+$AB$7*SIN(AS521)</f>
        <v>13.921144511760218</v>
      </c>
      <c r="AS521" s="54">
        <f>$AU521+$AB$7*SIN(AT521)</f>
        <v>13.91818564421092</v>
      </c>
      <c r="AT521" s="54">
        <f>$AU521+$AB$7*SIN(AU521)</f>
        <v>13.880751604794611</v>
      </c>
      <c r="AU521" s="54">
        <f>RADIANS($AB$9)+$AB$18*(F521-AB$15)</f>
        <v>13.593458174235321</v>
      </c>
    </row>
    <row r="522" spans="1:50" ht="12.95" customHeight="1" x14ac:dyDescent="0.2">
      <c r="A522" s="4" t="s">
        <v>1052</v>
      </c>
      <c r="B522" s="4"/>
      <c r="C522" s="5">
        <v>45821.375</v>
      </c>
      <c r="D522" s="5"/>
      <c r="E522" s="109">
        <f>+(C522-C$7)/C$8</f>
        <v>2273.0059644131034</v>
      </c>
      <c r="F522" s="109">
        <f>ROUND(2*E522,0)/2</f>
        <v>2273</v>
      </c>
      <c r="G522" s="48">
        <f>+C522-(C$7+F522*C$8)</f>
        <v>8.1526000067242421E-3</v>
      </c>
      <c r="I522" s="48">
        <f>G522</f>
        <v>8.1526000067242421E-3</v>
      </c>
      <c r="Q522" s="100">
        <f>+C522-15018.5</f>
        <v>30802.875</v>
      </c>
      <c r="S522" s="53">
        <f>S$14</f>
        <v>0.1</v>
      </c>
      <c r="Z522" s="48">
        <f>F522</f>
        <v>2273</v>
      </c>
      <c r="AA522" s="54">
        <f>AB$3+AB$4*Z522+AB$5*Z522^2+AH522</f>
        <v>5.0422153914242498E-3</v>
      </c>
      <c r="AB522" s="54">
        <f>IF(S522&lt;&gt;0,G522-AH522, -9999)</f>
        <v>1.491757130008088E-2</v>
      </c>
      <c r="AC522" s="54">
        <f>+G522-P522</f>
        <v>8.1526000067242421E-3</v>
      </c>
      <c r="AD522" s="54">
        <f>IF(S522&lt;&gt;0,G522-AA522, -9999)</f>
        <v>3.1103846152999923E-3</v>
      </c>
      <c r="AE522" s="54">
        <f>+(G522-AA522)^2*S522</f>
        <v>9.6744924550948805E-7</v>
      </c>
      <c r="AF522" s="48">
        <f>IF(S522&lt;&gt;0,G522-P522, -9999)</f>
        <v>8.1526000067242421E-3</v>
      </c>
      <c r="AG522" s="3"/>
      <c r="AH522" s="48">
        <f>$AB$6*($AB$11/AI522*AJ522+$AB$12)</f>
        <v>-6.7649712933566374E-3</v>
      </c>
      <c r="AI522" s="48">
        <f>1+$AB$7*COS(AL522)</f>
        <v>0.95431673534950645</v>
      </c>
      <c r="AJ522" s="48">
        <f>SIN(AL522+RADIANS($AB$9))</f>
        <v>-0.96694011487507237</v>
      </c>
      <c r="AK522" s="48">
        <f>$AB$7*SIN(AL522)</f>
        <v>0.33258031255408349</v>
      </c>
      <c r="AL522" s="48">
        <f>2*ATAN(AM522)</f>
        <v>1.7073021815968472</v>
      </c>
      <c r="AM522" s="48">
        <f>SQRT((1+$AB$7)/(1-$AB$7))*TAN(AN522/2)</f>
        <v>1.1467499130690511</v>
      </c>
      <c r="AN522" s="54">
        <f>$AU522+$AB$7*SIN(AO522)</f>
        <v>13.926433936398437</v>
      </c>
      <c r="AO522" s="54">
        <f>$AU522+$AB$7*SIN(AP522)</f>
        <v>13.926433866115181</v>
      </c>
      <c r="AP522" s="54">
        <f>$AU522+$AB$7*SIN(AQ522)</f>
        <v>13.92643286523551</v>
      </c>
      <c r="AQ522" s="54">
        <f>$AU522+$AB$7*SIN(AR522)</f>
        <v>13.926418612560923</v>
      </c>
      <c r="AR522" s="54">
        <f>$AU522+$AB$7*SIN(AS522)</f>
        <v>13.92621575530703</v>
      </c>
      <c r="AS522" s="54">
        <f>$AU522+$AB$7*SIN(AT522)</f>
        <v>13.923349055384071</v>
      </c>
      <c r="AT522" s="54">
        <f>$AU522+$AB$7*SIN(AU522)</f>
        <v>13.88626355040588</v>
      </c>
      <c r="AU522" s="54">
        <f>RADIANS($AB$9)+$AB$18*(F522-AB$15)</f>
        <v>13.598157237610398</v>
      </c>
    </row>
    <row r="523" spans="1:50" ht="12.95" customHeight="1" x14ac:dyDescent="0.2">
      <c r="A523" s="4" t="s">
        <v>1053</v>
      </c>
      <c r="B523" s="4"/>
      <c r="C523" s="5">
        <v>45892.451999999997</v>
      </c>
      <c r="D523" s="5"/>
      <c r="E523" s="109">
        <f>+(C523-C$7)/C$8</f>
        <v>2325.0056442665013</v>
      </c>
      <c r="F523" s="109">
        <f>ROUND(2*E523,0)/2</f>
        <v>2325</v>
      </c>
      <c r="G523" s="48">
        <f>+C523-(C$7+F523*C$8)</f>
        <v>7.7149999997345731E-3</v>
      </c>
      <c r="I523" s="48">
        <f>G523</f>
        <v>7.7149999997345731E-3</v>
      </c>
      <c r="Q523" s="100">
        <f>+C523-15018.5</f>
        <v>30873.951999999997</v>
      </c>
      <c r="S523" s="53">
        <f>S$14</f>
        <v>0.1</v>
      </c>
      <c r="Z523" s="48">
        <f>F523</f>
        <v>2325</v>
      </c>
      <c r="AA523" s="54">
        <f>AB$3+AB$4*Z523+AB$5*Z523^2+AH523</f>
        <v>5.3160172804961221E-3</v>
      </c>
      <c r="AB523" s="54">
        <f>IF(S523&lt;&gt;0,G523-AH523, -9999)</f>
        <v>1.4636338554290369E-2</v>
      </c>
      <c r="AC523" s="54">
        <f>+G523-P523</f>
        <v>7.7149999997345731E-3</v>
      </c>
      <c r="AD523" s="54">
        <f>IF(S523&lt;&gt;0,G523-AA523, -9999)</f>
        <v>2.3989827192384509E-3</v>
      </c>
      <c r="AE523" s="54">
        <f>+(G523-AA523)^2*S523</f>
        <v>5.7551180872047129E-7</v>
      </c>
      <c r="AF523" s="48">
        <f>IF(S523&lt;&gt;0,G523-P523, -9999)</f>
        <v>7.7149999997345731E-3</v>
      </c>
      <c r="AG523" s="3"/>
      <c r="AH523" s="48">
        <f>$AB$6*($AB$11/AI523*AJ523+$AB$12)</f>
        <v>-6.9213385545557962E-3</v>
      </c>
      <c r="AI523" s="48">
        <f>1+$AB$7*COS(AL523)</f>
        <v>0.94340140230817238</v>
      </c>
      <c r="AJ523" s="48">
        <f>SIN(AL523+RADIANS($AB$9))</f>
        <v>-0.97480504479470298</v>
      </c>
      <c r="AK523" s="48">
        <f>$AB$7*SIN(AL523)</f>
        <v>0.33089760305420396</v>
      </c>
      <c r="AL523" s="48">
        <f>2*ATAN(AM523)</f>
        <v>1.7402025937130867</v>
      </c>
      <c r="AM523" s="48">
        <f>SQRT((1+$AB$7)/(1-$AB$7))*TAN(AN523/2)</f>
        <v>1.1855685079923186</v>
      </c>
      <c r="AN523" s="54">
        <f>$AU523+$AB$7*SIN(AO523)</f>
        <v>13.959095922766176</v>
      </c>
      <c r="AO523" s="54">
        <f>$AU523+$AB$7*SIN(AP523)</f>
        <v>13.959095893898997</v>
      </c>
      <c r="AP523" s="54">
        <f>$AU523+$AB$7*SIN(AQ523)</f>
        <v>13.959095408439914</v>
      </c>
      <c r="AQ523" s="54">
        <f>$AU523+$AB$7*SIN(AR523)</f>
        <v>13.959087244675427</v>
      </c>
      <c r="AR523" s="54">
        <f>$AU523+$AB$7*SIN(AS523)</f>
        <v>13.95895001345558</v>
      </c>
      <c r="AS523" s="54">
        <f>$AU523+$AB$7*SIN(AT523)</f>
        <v>13.956658635420292</v>
      </c>
      <c r="AT523" s="54">
        <f>$AU523+$AB$7*SIN(AU523)</f>
        <v>13.921935341203792</v>
      </c>
      <c r="AU523" s="54">
        <f>RADIANS($AB$9)+$AB$18*(F523-AB$15)</f>
        <v>13.628701149548391</v>
      </c>
    </row>
    <row r="524" spans="1:50" ht="12.95" customHeight="1" x14ac:dyDescent="0.2">
      <c r="A524" s="4" t="s">
        <v>1053</v>
      </c>
      <c r="B524" s="4"/>
      <c r="C524" s="5">
        <v>45903.38</v>
      </c>
      <c r="D524" s="5"/>
      <c r="E524" s="109">
        <f>+(C524-C$7)/C$8</f>
        <v>2333.000530114778</v>
      </c>
      <c r="F524" s="109">
        <f>ROUND(2*E524,0)/2</f>
        <v>2333</v>
      </c>
      <c r="G524" s="48">
        <f>+C524-(C$7+F524*C$8)</f>
        <v>7.2460000228602439E-4</v>
      </c>
      <c r="I524" s="48">
        <f>G524</f>
        <v>7.2460000228602439E-4</v>
      </c>
      <c r="Q524" s="100">
        <f>+C524-15018.5</f>
        <v>30884.879999999997</v>
      </c>
      <c r="S524" s="53">
        <f>S$14</f>
        <v>0.1</v>
      </c>
      <c r="Z524" s="48">
        <f>F524</f>
        <v>2333</v>
      </c>
      <c r="AA524" s="54">
        <f>AB$3+AB$4*Z524+AB$5*Z524^2+AH524</f>
        <v>5.3592402733221682E-3</v>
      </c>
      <c r="AB524" s="54">
        <f>IF(S524&lt;&gt;0,G524-AH524, -9999)</f>
        <v>7.6691900120904807E-3</v>
      </c>
      <c r="AC524" s="54">
        <f>+G524-P524</f>
        <v>7.2460000228602439E-4</v>
      </c>
      <c r="AD524" s="54">
        <f>IF(S524&lt;&gt;0,G524-AA524, -9999)</f>
        <v>-4.6346402710361438E-3</v>
      </c>
      <c r="AE524" s="54">
        <f>+(G524-AA524)^2*S524</f>
        <v>2.147989044190998E-6</v>
      </c>
      <c r="AF524" s="48">
        <f>IF(S524&lt;&gt;0,G524-P524, -9999)</f>
        <v>7.2460000228602439E-4</v>
      </c>
      <c r="AG524" s="3"/>
      <c r="AH524" s="48">
        <f>$AB$6*($AB$11/AI524*AJ524+$AB$12)</f>
        <v>-6.9445900098044563E-3</v>
      </c>
      <c r="AI524" s="48">
        <f>1+$AB$7*COS(AL524)</f>
        <v>0.94174928422385862</v>
      </c>
      <c r="AJ524" s="48">
        <f>SIN(AL524+RADIANS($AB$9))</f>
        <v>-0.97590705537565114</v>
      </c>
      <c r="AK524" s="48">
        <f>$AB$7*SIN(AL524)</f>
        <v>0.33061076673221951</v>
      </c>
      <c r="AL524" s="48">
        <f>2*ATAN(AM524)</f>
        <v>1.7451975861417506</v>
      </c>
      <c r="AM524" s="48">
        <f>SQRT((1+$AB$7)/(1-$AB$7))*TAN(AN524/2)</f>
        <v>1.1915942712011147</v>
      </c>
      <c r="AN524" s="54">
        <f>$AU524+$AB$7*SIN(AO524)</f>
        <v>13.964087697658346</v>
      </c>
      <c r="AO524" s="54">
        <f>$AU524+$AB$7*SIN(AP524)</f>
        <v>13.964087672819124</v>
      </c>
      <c r="AP524" s="54">
        <f>$AU524+$AB$7*SIN(AQ524)</f>
        <v>13.964087243176401</v>
      </c>
      <c r="AQ524" s="54">
        <f>$AU524+$AB$7*SIN(AR524)</f>
        <v>13.964079811836179</v>
      </c>
      <c r="AR524" s="54">
        <f>$AU524+$AB$7*SIN(AS524)</f>
        <v>13.963951325173124</v>
      </c>
      <c r="AS524" s="54">
        <f>$AU524+$AB$7*SIN(AT524)</f>
        <v>13.961744542001149</v>
      </c>
      <c r="AT524" s="54">
        <f>$AU524+$AB$7*SIN(AU524)</f>
        <v>13.92739914613429</v>
      </c>
      <c r="AU524" s="54">
        <f>RADIANS($AB$9)+$AB$18*(F524-AB$15)</f>
        <v>13.633400212923467</v>
      </c>
    </row>
    <row r="525" spans="1:50" ht="12.95" customHeight="1" x14ac:dyDescent="0.2">
      <c r="A525" s="4" t="s">
        <v>1054</v>
      </c>
      <c r="B525" s="4"/>
      <c r="C525" s="5">
        <v>45933.455999999998</v>
      </c>
      <c r="D525" s="5"/>
      <c r="E525" s="109">
        <f>+(C525-C$7)/C$8</f>
        <v>2355.0040245119935</v>
      </c>
      <c r="F525" s="109">
        <f>ROUND(2*E525,0)/2</f>
        <v>2355</v>
      </c>
      <c r="G525" s="48">
        <f>+C525-(C$7+F525*C$8)</f>
        <v>5.5009999996400438E-3</v>
      </c>
      <c r="I525" s="48">
        <f>G525</f>
        <v>5.5009999996400438E-3</v>
      </c>
      <c r="Q525" s="100">
        <f>+C525-15018.5</f>
        <v>30914.955999999998</v>
      </c>
      <c r="S525" s="53">
        <f>S$14</f>
        <v>0.1</v>
      </c>
      <c r="Z525" s="48">
        <f>F525</f>
        <v>2355</v>
      </c>
      <c r="AA525" s="54">
        <f>AB$3+AB$4*Z525+AB$5*Z525^2+AH525</f>
        <v>5.4796066096264515E-3</v>
      </c>
      <c r="AB525" s="54">
        <f>IF(S525&lt;&gt;0,G525-AH525, -9999)</f>
        <v>1.2508433451198731E-2</v>
      </c>
      <c r="AC525" s="54">
        <f>+G525-P525</f>
        <v>5.5009999996400438E-3</v>
      </c>
      <c r="AD525" s="54">
        <f>IF(S525&lt;&gt;0,G525-AA525, -9999)</f>
        <v>2.1393390013592362E-5</v>
      </c>
      <c r="AE525" s="54">
        <f>+(G525-AA525)^2*S525</f>
        <v>4.5767713627367341E-11</v>
      </c>
      <c r="AF525" s="48">
        <f>IF(S525&lt;&gt;0,G525-P525, -9999)</f>
        <v>5.5009999996400438E-3</v>
      </c>
      <c r="AG525" s="3"/>
      <c r="AH525" s="48">
        <f>$AB$6*($AB$11/AI525*AJ525+$AB$12)</f>
        <v>-7.0074334515586867E-3</v>
      </c>
      <c r="AI525" s="48">
        <f>1+$AB$7*COS(AL525)</f>
        <v>0.93724315537847702</v>
      </c>
      <c r="AJ525" s="48">
        <f>SIN(AL525+RADIANS($AB$9))</f>
        <v>-0.97879358655298876</v>
      </c>
      <c r="AK525" s="48">
        <f>$AB$7*SIN(AL525)</f>
        <v>0.32978508671686307</v>
      </c>
      <c r="AL525" s="48">
        <f>2*ATAN(AM525)</f>
        <v>1.7588441252319222</v>
      </c>
      <c r="AM525" s="48">
        <f>SQRT((1+$AB$7)/(1-$AB$7))*TAN(AN525/2)</f>
        <v>1.2082414897766443</v>
      </c>
      <c r="AN525" s="54">
        <f>$AU525+$AB$7*SIN(AO525)</f>
        <v>13.977770177593127</v>
      </c>
      <c r="AO525" s="54">
        <f>$AU525+$AB$7*SIN(AP525)</f>
        <v>13.977770161517572</v>
      </c>
      <c r="AP525" s="54">
        <f>$AU525+$AB$7*SIN(AQ525)</f>
        <v>13.977769859820425</v>
      </c>
      <c r="AQ525" s="54">
        <f>$AU525+$AB$7*SIN(AR525)</f>
        <v>13.977764197840225</v>
      </c>
      <c r="AR525" s="54">
        <f>$AU525+$AB$7*SIN(AS525)</f>
        <v>13.977657975860186</v>
      </c>
      <c r="AS525" s="54">
        <f>$AU525+$AB$7*SIN(AT525)</f>
        <v>13.975678031368801</v>
      </c>
      <c r="AT525" s="54">
        <f>$AU525+$AB$7*SIN(AU525)</f>
        <v>13.942391085883388</v>
      </c>
      <c r="AU525" s="54">
        <f>RADIANS($AB$9)+$AB$18*(F525-AB$15)</f>
        <v>13.646322637204927</v>
      </c>
    </row>
    <row r="526" spans="1:50" ht="12.95" customHeight="1" x14ac:dyDescent="0.2">
      <c r="A526" s="4" t="s">
        <v>1053</v>
      </c>
      <c r="B526" s="4"/>
      <c r="C526" s="5">
        <v>45933.46</v>
      </c>
      <c r="D526" s="5"/>
      <c r="E526" s="109">
        <f>+(C526-C$7)/C$8</f>
        <v>2355.0069508977367</v>
      </c>
      <c r="F526" s="109">
        <f>ROUND(2*E526,0)/2</f>
        <v>2355</v>
      </c>
      <c r="G526" s="48">
        <f>+C526-(C$7+F526*C$8)</f>
        <v>9.5010000004549511E-3</v>
      </c>
      <c r="I526" s="48">
        <f>G526</f>
        <v>9.5010000004549511E-3</v>
      </c>
      <c r="Q526" s="100">
        <f>+C526-15018.5</f>
        <v>30914.959999999999</v>
      </c>
      <c r="S526" s="53">
        <f>S$14</f>
        <v>0.1</v>
      </c>
      <c r="Z526" s="48">
        <f>F526</f>
        <v>2355</v>
      </c>
      <c r="AA526" s="54">
        <f>AB$3+AB$4*Z526+AB$5*Z526^2+AH526</f>
        <v>5.4796066096264515E-3</v>
      </c>
      <c r="AB526" s="54">
        <f>IF(S526&lt;&gt;0,G526-AH526, -9999)</f>
        <v>1.6508433452013638E-2</v>
      </c>
      <c r="AC526" s="54">
        <f>+G526-P526</f>
        <v>9.5010000004549511E-3</v>
      </c>
      <c r="AD526" s="54">
        <f>IF(S526&lt;&gt;0,G526-AA526, -9999)</f>
        <v>4.0213933908284996E-3</v>
      </c>
      <c r="AE526" s="54">
        <f>+(G526-AA526)^2*S526</f>
        <v>1.6171604803799139E-6</v>
      </c>
      <c r="AF526" s="48">
        <f>IF(S526&lt;&gt;0,G526-P526, -9999)</f>
        <v>9.5010000004549511E-3</v>
      </c>
      <c r="AG526" s="3"/>
      <c r="AH526" s="48">
        <f>$AB$6*($AB$11/AI526*AJ526+$AB$12)</f>
        <v>-7.0074334515586867E-3</v>
      </c>
      <c r="AI526" s="48">
        <f>1+$AB$7*COS(AL526)</f>
        <v>0.93724315537847702</v>
      </c>
      <c r="AJ526" s="48">
        <f>SIN(AL526+RADIANS($AB$9))</f>
        <v>-0.97879358655298876</v>
      </c>
      <c r="AK526" s="48">
        <f>$AB$7*SIN(AL526)</f>
        <v>0.32978508671686307</v>
      </c>
      <c r="AL526" s="48">
        <f>2*ATAN(AM526)</f>
        <v>1.7588441252319222</v>
      </c>
      <c r="AM526" s="48">
        <f>SQRT((1+$AB$7)/(1-$AB$7))*TAN(AN526/2)</f>
        <v>1.2082414897766443</v>
      </c>
      <c r="AN526" s="54">
        <f>$AU526+$AB$7*SIN(AO526)</f>
        <v>13.977770177593127</v>
      </c>
      <c r="AO526" s="54">
        <f>$AU526+$AB$7*SIN(AP526)</f>
        <v>13.977770161517572</v>
      </c>
      <c r="AP526" s="54">
        <f>$AU526+$AB$7*SIN(AQ526)</f>
        <v>13.977769859820425</v>
      </c>
      <c r="AQ526" s="54">
        <f>$AU526+$AB$7*SIN(AR526)</f>
        <v>13.977764197840225</v>
      </c>
      <c r="AR526" s="54">
        <f>$AU526+$AB$7*SIN(AS526)</f>
        <v>13.977657975860186</v>
      </c>
      <c r="AS526" s="54">
        <f>$AU526+$AB$7*SIN(AT526)</f>
        <v>13.975678031368801</v>
      </c>
      <c r="AT526" s="54">
        <f>$AU526+$AB$7*SIN(AU526)</f>
        <v>13.942391085883388</v>
      </c>
      <c r="AU526" s="54">
        <f>RADIANS($AB$9)+$AB$18*(F526-AB$15)</f>
        <v>13.646322637204927</v>
      </c>
    </row>
    <row r="527" spans="1:50" ht="12.95" customHeight="1" x14ac:dyDescent="0.2">
      <c r="A527" s="4" t="s">
        <v>1055</v>
      </c>
      <c r="B527" s="4"/>
      <c r="C527" s="5">
        <v>45944.383999999998</v>
      </c>
      <c r="D527" s="5"/>
      <c r="E527" s="109">
        <f>+(C527-C$7)/C$8</f>
        <v>2362.9989103602702</v>
      </c>
      <c r="F527" s="109">
        <f>ROUND(2*E527,0)/2</f>
        <v>2363</v>
      </c>
      <c r="G527" s="48">
        <f>+C527-(C$7+F527*C$8)</f>
        <v>-1.4893999978085048E-3</v>
      </c>
      <c r="I527" s="48">
        <f>G527</f>
        <v>-1.4893999978085048E-3</v>
      </c>
      <c r="Q527" s="100">
        <f>+C527-15018.5</f>
        <v>30925.883999999998</v>
      </c>
      <c r="S527" s="53">
        <f>S$14</f>
        <v>0.1</v>
      </c>
      <c r="Z527" s="48">
        <f>F527</f>
        <v>2363</v>
      </c>
      <c r="AA527" s="54">
        <f>AB$3+AB$4*Z527+AB$5*Z527^2+AH527</f>
        <v>5.5239212470038915E-3</v>
      </c>
      <c r="AB527" s="54">
        <f>IF(S527&lt;&gt;0,G527-AH527, -9999)</f>
        <v>5.5404878432496864E-3</v>
      </c>
      <c r="AC527" s="54">
        <f>+G527-P527</f>
        <v>-1.4893999978085048E-3</v>
      </c>
      <c r="AD527" s="54">
        <f>IF(S527&lt;&gt;0,G527-AA527, -9999)</f>
        <v>-7.0133212448123964E-3</v>
      </c>
      <c r="AE527" s="54">
        <f>+(G527-AA527)^2*S527</f>
        <v>4.9186674882936907E-6</v>
      </c>
      <c r="AF527" s="48">
        <f>IF(S527&lt;&gt;0,G527-P527, -9999)</f>
        <v>-1.4893999978085048E-3</v>
      </c>
      <c r="AG527" s="3"/>
      <c r="AH527" s="48">
        <f>$AB$6*($AB$11/AI527*AJ527+$AB$12)</f>
        <v>-7.0298878410581913E-3</v>
      </c>
      <c r="AI527" s="48">
        <f>1+$AB$7*COS(AL527)</f>
        <v>0.93561805813897791</v>
      </c>
      <c r="AJ527" s="48">
        <f>SIN(AL527+RADIANS($AB$9))</f>
        <v>-0.97979160912352625</v>
      </c>
      <c r="AK527" s="48">
        <f>$AB$7*SIN(AL527)</f>
        <v>0.32947168395767013</v>
      </c>
      <c r="AL527" s="48">
        <f>2*ATAN(AM527)</f>
        <v>1.7637742041334832</v>
      </c>
      <c r="AM527" s="48">
        <f>SQRT((1+$AB$7)/(1-$AB$7))*TAN(AN527/2)</f>
        <v>1.2143232368697385</v>
      </c>
      <c r="AN527" s="54">
        <f>$AU527+$AB$7*SIN(AO527)</f>
        <v>13.982729410502422</v>
      </c>
      <c r="AO527" s="54">
        <f>$AU527+$AB$7*SIN(AP527)</f>
        <v>13.982729396897918</v>
      </c>
      <c r="AP527" s="54">
        <f>$AU527+$AB$7*SIN(AQ527)</f>
        <v>13.982729133445755</v>
      </c>
      <c r="AQ527" s="54">
        <f>$AU527+$AB$7*SIN(AR527)</f>
        <v>13.982724031764302</v>
      </c>
      <c r="AR527" s="54">
        <f>$AU527+$AB$7*SIN(AS527)</f>
        <v>13.982625271995406</v>
      </c>
      <c r="AS527" s="54">
        <f>$AU527+$AB$7*SIN(AT527)</f>
        <v>13.980725639854105</v>
      </c>
      <c r="AT527" s="54">
        <f>$AU527+$AB$7*SIN(AU527)</f>
        <v>13.947830460528994</v>
      </c>
      <c r="AU527" s="54">
        <f>RADIANS($AB$9)+$AB$18*(F527-AB$15)</f>
        <v>13.651021700580003</v>
      </c>
      <c r="AV527" s="54"/>
      <c r="AX527" s="54"/>
    </row>
    <row r="528" spans="1:50" ht="12.95" customHeight="1" x14ac:dyDescent="0.2">
      <c r="A528" s="4" t="s">
        <v>1055</v>
      </c>
      <c r="B528" s="4"/>
      <c r="C528" s="5">
        <v>45974.46</v>
      </c>
      <c r="D528" s="5"/>
      <c r="E528" s="109">
        <f>+(C528-C$7)/C$8</f>
        <v>2385.0024047574857</v>
      </c>
      <c r="F528" s="109">
        <f>ROUND(2*E528,0)/2</f>
        <v>2385</v>
      </c>
      <c r="G528" s="48">
        <f>+C528-(C$7+F528*C$8)</f>
        <v>3.2869999995455146E-3</v>
      </c>
      <c r="I528" s="48">
        <f>G528</f>
        <v>3.2869999995455146E-3</v>
      </c>
      <c r="Q528" s="100">
        <f>+C528-15018.5</f>
        <v>30955.96</v>
      </c>
      <c r="S528" s="53">
        <f>S$14</f>
        <v>0.1</v>
      </c>
      <c r="Z528" s="48">
        <f>F528</f>
        <v>2385</v>
      </c>
      <c r="AA528" s="54">
        <f>AB$3+AB$4*Z528+AB$5*Z528^2+AH528</f>
        <v>5.647279621292696E-3</v>
      </c>
      <c r="AB528" s="54">
        <f>IF(S528&lt;&gt;0,G528-AH528, -9999)</f>
        <v>1.037754933607957E-2</v>
      </c>
      <c r="AC528" s="54">
        <f>+G528-P528</f>
        <v>3.2869999995455146E-3</v>
      </c>
      <c r="AD528" s="54">
        <f>IF(S528&lt;&gt;0,G528-AA528, -9999)</f>
        <v>-2.3602796217471814E-3</v>
      </c>
      <c r="AE528" s="54">
        <f>+(G528-AA528)^2*S528</f>
        <v>5.570919892835018E-7</v>
      </c>
      <c r="AF528" s="48">
        <f>IF(S528&lt;&gt;0,G528-P528, -9999)</f>
        <v>3.2869999995455146E-3</v>
      </c>
      <c r="AG528" s="3"/>
      <c r="AH528" s="48">
        <f>$AB$6*($AB$11/AI528*AJ528+$AB$12)</f>
        <v>-7.0905493365340556E-3</v>
      </c>
      <c r="AI528" s="48">
        <f>1+$AB$7*COS(AL528)</f>
        <v>0.93118602579889131</v>
      </c>
      <c r="AJ528" s="48">
        <f>SIN(AL528+RADIANS($AB$9))</f>
        <v>-0.98239693823817786</v>
      </c>
      <c r="AK528" s="48">
        <f>$AB$7*SIN(AL528)</f>
        <v>0.32857459110885007</v>
      </c>
      <c r="AL528" s="48">
        <f>2*ATAN(AM528)</f>
        <v>1.7772442760552762</v>
      </c>
      <c r="AM528" s="48">
        <f>SQRT((1+$AB$7)/(1-$AB$7))*TAN(AN528/2)</f>
        <v>1.2311273147913007</v>
      </c>
      <c r="AN528" s="54">
        <f>$AU528+$AB$7*SIN(AO528)</f>
        <v>13.996323136731021</v>
      </c>
      <c r="AO528" s="54">
        <f>$AU528+$AB$7*SIN(AP528)</f>
        <v>13.996323128363567</v>
      </c>
      <c r="AP528" s="54">
        <f>$AU528+$AB$7*SIN(AQ528)</f>
        <v>13.996322950807023</v>
      </c>
      <c r="AQ528" s="54">
        <f>$AU528+$AB$7*SIN(AR528)</f>
        <v>13.99631918312765</v>
      </c>
      <c r="AR528" s="54">
        <f>$AU528+$AB$7*SIN(AS528)</f>
        <v>13.996239258055716</v>
      </c>
      <c r="AS528" s="54">
        <f>$AU528+$AB$7*SIN(AT528)</f>
        <v>13.994554263451128</v>
      </c>
      <c r="AT528" s="54">
        <f>$AU528+$AB$7*SIN(AU528)</f>
        <v>13.96275489870656</v>
      </c>
      <c r="AU528" s="54">
        <f>RADIANS($AB$9)+$AB$18*(F528-AB$15)</f>
        <v>13.663944124861461</v>
      </c>
    </row>
    <row r="529" spans="1:64" ht="12.95" customHeight="1" x14ac:dyDescent="0.2">
      <c r="A529" s="4" t="s">
        <v>994</v>
      </c>
      <c r="B529" s="4"/>
      <c r="C529" s="5">
        <v>45993.599999999999</v>
      </c>
      <c r="D529" s="5"/>
      <c r="E529" s="109">
        <f>+(C529-C$7)/C$8</f>
        <v>2399.005160534939</v>
      </c>
      <c r="F529" s="109">
        <f>ROUND(2*E529,0)/2</f>
        <v>2399</v>
      </c>
      <c r="G529" s="48">
        <f>+C529-(C$7+F529*C$8)</f>
        <v>7.0537999999942258E-3</v>
      </c>
      <c r="I529" s="48">
        <f>G529</f>
        <v>7.0537999999942258E-3</v>
      </c>
      <c r="Q529" s="100">
        <f>+C529-15018.5</f>
        <v>30975.1</v>
      </c>
      <c r="S529" s="53">
        <f>S$14</f>
        <v>0.1</v>
      </c>
      <c r="Z529" s="48">
        <f>F529</f>
        <v>2399</v>
      </c>
      <c r="AA529" s="54">
        <f>AB$3+AB$4*Z529+AB$5*Z529^2+AH529</f>
        <v>5.726916821254203E-3</v>
      </c>
      <c r="AB529" s="54">
        <f>IF(S529&lt;&gt;0,G529-AH529, -9999)</f>
        <v>1.4182124997795732E-2</v>
      </c>
      <c r="AC529" s="54">
        <f>+G529-P529</f>
        <v>7.0537999999942258E-3</v>
      </c>
      <c r="AD529" s="54">
        <f>IF(S529&lt;&gt;0,G529-AA529, -9999)</f>
        <v>1.3268831787400228E-3</v>
      </c>
      <c r="AE529" s="54">
        <f>+(G529-AA529)^2*S529</f>
        <v>1.7606189700232275E-7</v>
      </c>
      <c r="AF529" s="48">
        <f>IF(S529&lt;&gt;0,G529-P529, -9999)</f>
        <v>7.0537999999942258E-3</v>
      </c>
      <c r="AG529" s="3"/>
      <c r="AH529" s="48">
        <f>$AB$6*($AB$11/AI529*AJ529+$AB$12)</f>
        <v>-7.1283249978015073E-3</v>
      </c>
      <c r="AI529" s="48">
        <f>1+$AB$7*COS(AL529)</f>
        <v>0.92839379580050907</v>
      </c>
      <c r="AJ529" s="48">
        <f>SIN(AL529+RADIANS($AB$9))</f>
        <v>-0.98395029107848553</v>
      </c>
      <c r="AK529" s="48">
        <f>$AB$7*SIN(AL529)</f>
        <v>0.32797740240425055</v>
      </c>
      <c r="AL529" s="48">
        <f>2*ATAN(AM529)</f>
        <v>1.7857499639273455</v>
      </c>
      <c r="AM529" s="48">
        <f>SQRT((1+$AB$7)/(1-$AB$7))*TAN(AN529/2)</f>
        <v>1.2418824622460993</v>
      </c>
      <c r="AN529" s="54">
        <f>$AU529+$AB$7*SIN(AO529)</f>
        <v>14.004940238125007</v>
      </c>
      <c r="AO529" s="54">
        <f>$AU529+$AB$7*SIN(AP529)</f>
        <v>14.004940232124561</v>
      </c>
      <c r="AP529" s="54">
        <f>$AU529+$AB$7*SIN(AQ529)</f>
        <v>14.004940096551</v>
      </c>
      <c r="AQ529" s="54">
        <f>$AU529+$AB$7*SIN(AR529)</f>
        <v>14.004937033450934</v>
      </c>
      <c r="AR529" s="54">
        <f>$AU529+$AB$7*SIN(AS529)</f>
        <v>14.004867845667144</v>
      </c>
      <c r="AS529" s="54">
        <f>$AU529+$AB$7*SIN(AT529)</f>
        <v>14.003314537321002</v>
      </c>
      <c r="AT529" s="54">
        <f>$AU529+$AB$7*SIN(AU529)</f>
        <v>13.972226309553367</v>
      </c>
      <c r="AU529" s="54">
        <f>RADIANS($AB$9)+$AB$18*(F529-AB$15)</f>
        <v>13.672167485767844</v>
      </c>
    </row>
    <row r="530" spans="1:64" ht="12.95" customHeight="1" x14ac:dyDescent="0.2">
      <c r="A530" s="102" t="s">
        <v>1134</v>
      </c>
      <c r="B530" s="102" t="s">
        <v>1122</v>
      </c>
      <c r="C530" s="103">
        <v>45993.600449999998</v>
      </c>
      <c r="D530" s="104">
        <v>9.3999999999999997E-4</v>
      </c>
      <c r="E530" s="107">
        <f>+(C530-C$7)/C$8</f>
        <v>2399.0054897533346</v>
      </c>
      <c r="F530" s="109">
        <f>ROUND(2*E530,0)/2</f>
        <v>2399</v>
      </c>
      <c r="G530" s="48">
        <f>+C530-(C$7+F530*C$8)</f>
        <v>7.503799999540206E-3</v>
      </c>
      <c r="K530" s="48">
        <f>G530</f>
        <v>7.503799999540206E-3</v>
      </c>
      <c r="O530" s="48">
        <f ca="1">+C$11+C$12*F530</f>
        <v>-1.1130039287852792E-3</v>
      </c>
      <c r="Q530" s="100">
        <f>+C530-15018.5</f>
        <v>30975.100449999998</v>
      </c>
      <c r="S530" s="53">
        <f>S$16</f>
        <v>1</v>
      </c>
      <c r="Z530" s="48">
        <f>F530</f>
        <v>2399</v>
      </c>
      <c r="AA530" s="54">
        <f>AB$3+AB$4*Z530+AB$5*Z530^2+AH530</f>
        <v>5.726916821254203E-3</v>
      </c>
      <c r="AB530" s="54">
        <f>IF(S530&lt;&gt;0,G530-AH530, -9999)</f>
        <v>1.4632124997341713E-2</v>
      </c>
      <c r="AC530" s="54">
        <f>+G530-P530</f>
        <v>7.503799999540206E-3</v>
      </c>
      <c r="AD530" s="54">
        <f>IF(S530&lt;&gt;0,G530-AA530, -9999)</f>
        <v>1.7768831782860031E-3</v>
      </c>
      <c r="AE530" s="54">
        <f>+(G530-AA530)^2*S530</f>
        <v>3.157313829275768E-6</v>
      </c>
      <c r="AF530" s="48">
        <f>IF(S530&lt;&gt;0,G530-P530, -9999)</f>
        <v>7.503799999540206E-3</v>
      </c>
      <c r="AG530" s="3"/>
      <c r="AH530" s="48">
        <f>$AB$6*($AB$11/AI530*AJ530+$AB$12)</f>
        <v>-7.1283249978015073E-3</v>
      </c>
      <c r="AI530" s="48">
        <f>1+$AB$7*COS(AL530)</f>
        <v>0.92839379580050907</v>
      </c>
      <c r="AJ530" s="48">
        <f>SIN(AL530+RADIANS($AB$9))</f>
        <v>-0.98395029107848553</v>
      </c>
      <c r="AK530" s="48">
        <f>$AB$7*SIN(AL530)</f>
        <v>0.32797740240425055</v>
      </c>
      <c r="AL530" s="48">
        <f>2*ATAN(AM530)</f>
        <v>1.7857499639273455</v>
      </c>
      <c r="AM530" s="48">
        <f>SQRT((1+$AB$7)/(1-$AB$7))*TAN(AN530/2)</f>
        <v>1.2418824622460993</v>
      </c>
      <c r="AN530" s="54">
        <f>$AU530+$AB$7*SIN(AO530)</f>
        <v>14.004940238125007</v>
      </c>
      <c r="AO530" s="54">
        <f>$AU530+$AB$7*SIN(AP530)</f>
        <v>14.004940232124561</v>
      </c>
      <c r="AP530" s="54">
        <f>$AU530+$AB$7*SIN(AQ530)</f>
        <v>14.004940096551</v>
      </c>
      <c r="AQ530" s="54">
        <f>$AU530+$AB$7*SIN(AR530)</f>
        <v>14.004937033450934</v>
      </c>
      <c r="AR530" s="54">
        <f>$AU530+$AB$7*SIN(AS530)</f>
        <v>14.004867845667144</v>
      </c>
      <c r="AS530" s="54">
        <f>$AU530+$AB$7*SIN(AT530)</f>
        <v>14.003314537321002</v>
      </c>
      <c r="AT530" s="54">
        <f>$AU530+$AB$7*SIN(AU530)</f>
        <v>13.972226309553367</v>
      </c>
      <c r="AU530" s="54">
        <f>RADIANS($AB$9)+$AB$18*(F530-AB$15)</f>
        <v>13.672167485767844</v>
      </c>
    </row>
    <row r="531" spans="1:64" ht="12.95" customHeight="1" x14ac:dyDescent="0.2">
      <c r="A531" s="4" t="s">
        <v>1055</v>
      </c>
      <c r="B531" s="4"/>
      <c r="C531" s="5">
        <v>46007.267</v>
      </c>
      <c r="D531" s="5"/>
      <c r="E531" s="109">
        <f>+(C531-C$7)/C$8</f>
        <v>2409.003889020335</v>
      </c>
      <c r="F531" s="109">
        <f>ROUND(2*E531,0)/2</f>
        <v>2409</v>
      </c>
      <c r="G531" s="48">
        <f>+C531-(C$7+F531*C$8)</f>
        <v>5.3158000009716488E-3</v>
      </c>
      <c r="I531" s="48">
        <f>G531</f>
        <v>5.3158000009716488E-3</v>
      </c>
      <c r="Q531" s="100">
        <f>+C531-15018.5</f>
        <v>30988.767</v>
      </c>
      <c r="S531" s="53">
        <f>S$14</f>
        <v>0.1</v>
      </c>
      <c r="Z531" s="48">
        <f>F531</f>
        <v>2409</v>
      </c>
      <c r="AA531" s="54">
        <f>AB$3+AB$4*Z531+AB$5*Z531^2+AH531</f>
        <v>5.7843397859955138E-3</v>
      </c>
      <c r="AB531" s="54">
        <f>IF(S531&lt;&gt;0,G531-AH531, -9999)</f>
        <v>1.2470715652882221E-2</v>
      </c>
      <c r="AC531" s="54">
        <f>+G531-P531</f>
        <v>5.3158000009716488E-3</v>
      </c>
      <c r="AD531" s="54">
        <f>IF(S531&lt;&gt;0,G531-AA531, -9999)</f>
        <v>-4.6853978502386495E-4</v>
      </c>
      <c r="AE531" s="54">
        <f>+(G531-AA531)^2*S531</f>
        <v>2.1952953015020961E-8</v>
      </c>
      <c r="AF531" s="48">
        <f>IF(S531&lt;&gt;0,G531-P531, -9999)</f>
        <v>5.3158000009716488E-3</v>
      </c>
      <c r="AG531" s="3"/>
      <c r="AH531" s="48">
        <f>$AB$6*($AB$11/AI531*AJ531+$AB$12)</f>
        <v>-7.1549156519105728E-3</v>
      </c>
      <c r="AI531" s="48">
        <f>1+$AB$7*COS(AL531)</f>
        <v>0.92641270550487931</v>
      </c>
      <c r="AJ531" s="48">
        <f>SIN(AL531+RADIANS($AB$9))</f>
        <v>-0.98501088136164283</v>
      </c>
      <c r="AK531" s="48">
        <f>$AB$7*SIN(AL531)</f>
        <v>0.32753860086497788</v>
      </c>
      <c r="AL531" s="48">
        <f>2*ATAN(AM531)</f>
        <v>1.7917943144978512</v>
      </c>
      <c r="AM531" s="48">
        <f>SQRT((1+$AB$7)/(1-$AB$7))*TAN(AN531/2)</f>
        <v>1.2495946226601338</v>
      </c>
      <c r="AN531" s="54">
        <f>$AU531+$AB$7*SIN(AO531)</f>
        <v>14.011079517075997</v>
      </c>
      <c r="AO531" s="54">
        <f>$AU531+$AB$7*SIN(AP531)</f>
        <v>14.011079512403102</v>
      </c>
      <c r="AP531" s="54">
        <f>$AU531+$AB$7*SIN(AQ531)</f>
        <v>14.01107940171272</v>
      </c>
      <c r="AQ531" s="54">
        <f>$AU531+$AB$7*SIN(AR531)</f>
        <v>14.01107677973425</v>
      </c>
      <c r="AR531" s="54">
        <f>$AU531+$AB$7*SIN(AS531)</f>
        <v>14.011014687467817</v>
      </c>
      <c r="AS531" s="54">
        <f>$AU531+$AB$7*SIN(AT531)</f>
        <v>14.009553034353663</v>
      </c>
      <c r="AT531" s="54">
        <f>$AU531+$AB$7*SIN(AU531)</f>
        <v>13.978979184843741</v>
      </c>
      <c r="AU531" s="54">
        <f>RADIANS($AB$9)+$AB$18*(F531-AB$15)</f>
        <v>13.67804131498669</v>
      </c>
    </row>
    <row r="532" spans="1:64" ht="12.95" customHeight="1" x14ac:dyDescent="0.2">
      <c r="A532" s="4" t="s">
        <v>1055</v>
      </c>
      <c r="B532" s="4"/>
      <c r="C532" s="5">
        <v>46033.243000000002</v>
      </c>
      <c r="D532" s="5"/>
      <c r="E532" s="109">
        <f>+(C532-C$7)/C$8</f>
        <v>2428.0078380315767</v>
      </c>
      <c r="F532" s="109">
        <f>ROUND(2*E532,0)/2</f>
        <v>2428</v>
      </c>
      <c r="G532" s="48">
        <f>+C532-(C$7+F532*C$8)</f>
        <v>1.0713600007875357E-2</v>
      </c>
      <c r="I532" s="48">
        <f>G532</f>
        <v>1.0713600007875357E-2</v>
      </c>
      <c r="Q532" s="100">
        <f>+C532-15018.5</f>
        <v>31014.743000000002</v>
      </c>
      <c r="S532" s="53">
        <f>S$14</f>
        <v>0.1</v>
      </c>
      <c r="Z532" s="48">
        <f>F532</f>
        <v>2428</v>
      </c>
      <c r="AA532" s="54">
        <f>AB$3+AB$4*Z532+AB$5*Z532^2+AH532</f>
        <v>5.8946773329144071E-3</v>
      </c>
      <c r="AB532" s="54">
        <f>IF(S532&lt;&gt;0,G532-AH532, -9999)</f>
        <v>1.7918142140599488E-2</v>
      </c>
      <c r="AC532" s="54">
        <f>+G532-P532</f>
        <v>1.0713600007875357E-2</v>
      </c>
      <c r="AD532" s="54">
        <f>IF(S532&lt;&gt;0,G532-AA532, -9999)</f>
        <v>4.8189226749609498E-3</v>
      </c>
      <c r="AE532" s="54">
        <f>+(G532-AA532)^2*S532</f>
        <v>2.3222015747252796E-6</v>
      </c>
      <c r="AF532" s="48">
        <f>IF(S532&lt;&gt;0,G532-P532, -9999)</f>
        <v>1.0713600007875357E-2</v>
      </c>
      <c r="AG532" s="3"/>
      <c r="AH532" s="48">
        <f>$AB$6*($AB$11/AI532*AJ532+$AB$12)</f>
        <v>-7.2045421327241298E-3</v>
      </c>
      <c r="AI532" s="48">
        <f>1+$AB$7*COS(AL532)</f>
        <v>0.92267919775070706</v>
      </c>
      <c r="AJ532" s="48">
        <f>SIN(AL532+RADIANS($AB$9))</f>
        <v>-0.98691543141001525</v>
      </c>
      <c r="AK532" s="48">
        <f>$AB$7*SIN(AL532)</f>
        <v>0.32667739209688912</v>
      </c>
      <c r="AL532" s="48">
        <f>2*ATAN(AM532)</f>
        <v>1.8032078759641028</v>
      </c>
      <c r="AM532" s="48">
        <f>SQRT((1+$AB$7)/(1-$AB$7))*TAN(AN532/2)</f>
        <v>1.2643176176274047</v>
      </c>
      <c r="AN532" s="54">
        <f>$AU532+$AB$7*SIN(AO532)</f>
        <v>14.022708178405544</v>
      </c>
      <c r="AO532" s="54">
        <f>$AU532+$AB$7*SIN(AP532)</f>
        <v>14.022708175593518</v>
      </c>
      <c r="AP532" s="54">
        <f>$AU532+$AB$7*SIN(AQ532)</f>
        <v>14.022708102249748</v>
      </c>
      <c r="AQ532" s="54">
        <f>$AU532+$AB$7*SIN(AR532)</f>
        <v>14.022706189300239</v>
      </c>
      <c r="AR532" s="54">
        <f>$AU532+$AB$7*SIN(AS532)</f>
        <v>14.022656307058298</v>
      </c>
      <c r="AS532" s="54">
        <f>$AU532+$AB$7*SIN(AT532)</f>
        <v>14.021363125061802</v>
      </c>
      <c r="AT532" s="54">
        <f>$AU532+$AB$7*SIN(AU532)</f>
        <v>13.991781018257409</v>
      </c>
      <c r="AU532" s="54">
        <f>RADIANS($AB$9)+$AB$18*(F532-AB$15)</f>
        <v>13.689201590502496</v>
      </c>
    </row>
    <row r="533" spans="1:64" ht="12.95" customHeight="1" x14ac:dyDescent="0.2">
      <c r="A533" s="4" t="s">
        <v>994</v>
      </c>
      <c r="B533" s="4"/>
      <c r="C533" s="5">
        <v>46034.608</v>
      </c>
      <c r="D533" s="5"/>
      <c r="E533" s="109">
        <f>+(C533-C$7)/C$8</f>
        <v>2429.0064671661739</v>
      </c>
      <c r="F533" s="109">
        <f>ROUND(2*E533,0)/2</f>
        <v>2429</v>
      </c>
      <c r="G533" s="48">
        <f>+C533-(C$7+F533*C$8)</f>
        <v>8.8398000007146038E-3</v>
      </c>
      <c r="I533" s="48">
        <f>G533</f>
        <v>8.8398000007146038E-3</v>
      </c>
      <c r="Q533" s="100">
        <f>+C533-15018.5</f>
        <v>31016.108</v>
      </c>
      <c r="S533" s="53">
        <f>S$14</f>
        <v>0.1</v>
      </c>
      <c r="Z533" s="48">
        <f>F533</f>
        <v>2429</v>
      </c>
      <c r="AA533" s="54">
        <f>AB$3+AB$4*Z533+AB$5*Z533^2+AH533</f>
        <v>5.9005292555742786E-3</v>
      </c>
      <c r="AB533" s="54">
        <f>IF(S533&lt;&gt;0,G533-AH533, -9999)</f>
        <v>1.6046921644249958E-2</v>
      </c>
      <c r="AC533" s="54">
        <f>+G533-P533</f>
        <v>8.8398000007146038E-3</v>
      </c>
      <c r="AD533" s="54">
        <f>IF(S533&lt;&gt;0,G533-AA533, -9999)</f>
        <v>2.9392707451403252E-3</v>
      </c>
      <c r="AE533" s="54">
        <f>+(G533-AA533)^2*S533</f>
        <v>8.639312513237763E-7</v>
      </c>
      <c r="AF533" s="48">
        <f>IF(S533&lt;&gt;0,G533-P533, -9999)</f>
        <v>8.8398000007146038E-3</v>
      </c>
      <c r="AG533" s="3"/>
      <c r="AH533" s="48">
        <f>$AB$6*($AB$11/AI533*AJ533+$AB$12)</f>
        <v>-7.2071216435353538E-3</v>
      </c>
      <c r="AI533" s="48">
        <f>1+$AB$7*COS(AL533)</f>
        <v>0.9224838038944092</v>
      </c>
      <c r="AJ533" s="48">
        <f>SIN(AL533+RADIANS($AB$9))</f>
        <v>-0.98701170256863524</v>
      </c>
      <c r="AK533" s="48">
        <f>$AB$7*SIN(AL533)</f>
        <v>0.32663108288865966</v>
      </c>
      <c r="AL533" s="48">
        <f>2*ATAN(AM533)</f>
        <v>1.8038060431636822</v>
      </c>
      <c r="AM533" s="48">
        <f>SQRT((1+$AB$7)/(1-$AB$7))*TAN(AN533/2)</f>
        <v>1.2650950800840541</v>
      </c>
      <c r="AN533" s="54">
        <f>$AU533+$AB$7*SIN(AO533)</f>
        <v>14.023318914970663</v>
      </c>
      <c r="AO533" s="54">
        <f>$AU533+$AB$7*SIN(AP533)</f>
        <v>14.023318912236384</v>
      </c>
      <c r="AP533" s="54">
        <f>$AU533+$AB$7*SIN(AQ533)</f>
        <v>14.023318840539476</v>
      </c>
      <c r="AQ533" s="54">
        <f>$AU533+$AB$7*SIN(AR533)</f>
        <v>14.023316960555317</v>
      </c>
      <c r="AR533" s="54">
        <f>$AU533+$AB$7*SIN(AS533)</f>
        <v>14.023267676004448</v>
      </c>
      <c r="AS533" s="54">
        <f>$AU533+$AB$7*SIN(AT533)</f>
        <v>14.021983151294073</v>
      </c>
      <c r="AT533" s="54">
        <f>$AU533+$AB$7*SIN(AU533)</f>
        <v>13.992453756786114</v>
      </c>
      <c r="AU533" s="54">
        <f>RADIANS($AB$9)+$AB$18*(F533-AB$15)</f>
        <v>13.689788973424379</v>
      </c>
    </row>
    <row r="534" spans="1:64" ht="12.95" customHeight="1" x14ac:dyDescent="0.2">
      <c r="A534" s="102" t="s">
        <v>1134</v>
      </c>
      <c r="B534" s="102" t="s">
        <v>1122</v>
      </c>
      <c r="C534" s="103">
        <v>46034.608999999997</v>
      </c>
      <c r="D534" s="104">
        <v>1.1000000000000001E-3</v>
      </c>
      <c r="E534" s="113">
        <f>+(C534-C$7)/C$8</f>
        <v>2429.0071987626075</v>
      </c>
      <c r="F534" s="109">
        <f>ROUND(2*E534,0)/2</f>
        <v>2429</v>
      </c>
      <c r="G534" s="48">
        <f>+C534-(C$7+F534*C$8)</f>
        <v>9.8397999972803518E-3</v>
      </c>
      <c r="K534" s="48">
        <f>G534</f>
        <v>9.8397999972803518E-3</v>
      </c>
      <c r="O534" s="48">
        <f ca="1">+C$11+C$12*F534</f>
        <v>-6.6422802830864297E-4</v>
      </c>
      <c r="Q534" s="100">
        <f>+C534-15018.5</f>
        <v>31016.108999999997</v>
      </c>
      <c r="S534" s="53">
        <f>S$16</f>
        <v>1</v>
      </c>
      <c r="Z534" s="48">
        <f>F534</f>
        <v>2429</v>
      </c>
      <c r="AA534" s="54">
        <f>AB$3+AB$4*Z534+AB$5*Z534^2+AH534</f>
        <v>5.9005292555742786E-3</v>
      </c>
      <c r="AB534" s="54">
        <f>IF(S534&lt;&gt;0,G534-AH534, -9999)</f>
        <v>1.7046921640815706E-2</v>
      </c>
      <c r="AC534" s="54">
        <f>+G534-P534</f>
        <v>9.8397999972803518E-3</v>
      </c>
      <c r="AD534" s="54">
        <f>IF(S534&lt;&gt;0,G534-AA534, -9999)</f>
        <v>3.9392707417060732E-3</v>
      </c>
      <c r="AE534" s="54">
        <f>+(G534-AA534)^2*S534</f>
        <v>1.5517853976461517E-5</v>
      </c>
      <c r="AF534" s="48">
        <f>IF(S534&lt;&gt;0,G534-P534, -9999)</f>
        <v>9.8397999972803518E-3</v>
      </c>
      <c r="AG534" s="3"/>
      <c r="AH534" s="48">
        <f>$AB$6*($AB$11/AI534*AJ534+$AB$12)</f>
        <v>-7.2071216435353538E-3</v>
      </c>
      <c r="AI534" s="48">
        <f>1+$AB$7*COS(AL534)</f>
        <v>0.9224838038944092</v>
      </c>
      <c r="AJ534" s="48">
        <f>SIN(AL534+RADIANS($AB$9))</f>
        <v>-0.98701170256863524</v>
      </c>
      <c r="AK534" s="48">
        <f>$AB$7*SIN(AL534)</f>
        <v>0.32663108288865966</v>
      </c>
      <c r="AL534" s="48">
        <f>2*ATAN(AM534)</f>
        <v>1.8038060431636822</v>
      </c>
      <c r="AM534" s="48">
        <f>SQRT((1+$AB$7)/(1-$AB$7))*TAN(AN534/2)</f>
        <v>1.2650950800840541</v>
      </c>
      <c r="AN534" s="54">
        <f>$AU534+$AB$7*SIN(AO534)</f>
        <v>14.023318914970663</v>
      </c>
      <c r="AO534" s="54">
        <f>$AU534+$AB$7*SIN(AP534)</f>
        <v>14.023318912236384</v>
      </c>
      <c r="AP534" s="54">
        <f>$AU534+$AB$7*SIN(AQ534)</f>
        <v>14.023318840539476</v>
      </c>
      <c r="AQ534" s="54">
        <f>$AU534+$AB$7*SIN(AR534)</f>
        <v>14.023316960555317</v>
      </c>
      <c r="AR534" s="54">
        <f>$AU534+$AB$7*SIN(AS534)</f>
        <v>14.023267676004448</v>
      </c>
      <c r="AS534" s="54">
        <f>$AU534+$AB$7*SIN(AT534)</f>
        <v>14.021983151294073</v>
      </c>
      <c r="AT534" s="54">
        <f>$AU534+$AB$7*SIN(AU534)</f>
        <v>13.992453756786114</v>
      </c>
      <c r="AU534" s="54">
        <f>RADIANS($AB$9)+$AB$18*(F534-AB$15)</f>
        <v>13.689788973424379</v>
      </c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</row>
    <row r="535" spans="1:64" ht="12.95" customHeight="1" x14ac:dyDescent="0.2">
      <c r="A535" s="4" t="s">
        <v>994</v>
      </c>
      <c r="B535" s="4"/>
      <c r="C535" s="5">
        <v>46038.703999999998</v>
      </c>
      <c r="D535" s="5"/>
      <c r="E535" s="109">
        <f>+(C535-C$7)/C$8</f>
        <v>2432.003086166405</v>
      </c>
      <c r="F535" s="109">
        <f>ROUND(2*E535,0)/2</f>
        <v>2432</v>
      </c>
      <c r="G535" s="48">
        <f>+C535-(C$7+F535*C$8)</f>
        <v>4.2184000049019232E-3</v>
      </c>
      <c r="I535" s="48">
        <f>G535</f>
        <v>4.2184000049019232E-3</v>
      </c>
      <c r="Q535" s="100">
        <f>+C535-15018.5</f>
        <v>31020.203999999998</v>
      </c>
      <c r="S535" s="53">
        <f>S$14</f>
        <v>0.1</v>
      </c>
      <c r="Z535" s="48">
        <f>F535</f>
        <v>2432</v>
      </c>
      <c r="AA535" s="54">
        <f>AB$3+AB$4*Z535+AB$5*Z535^2+AH535</f>
        <v>5.9181117851511405E-3</v>
      </c>
      <c r="AB535" s="54">
        <f>IF(S535&lt;&gt;0,G535-AH535, -9999)</f>
        <v>1.143324078374377E-2</v>
      </c>
      <c r="AC535" s="54">
        <f>+G535-P535</f>
        <v>4.2184000049019232E-3</v>
      </c>
      <c r="AD535" s="54">
        <f>IF(S535&lt;&gt;0,G535-AA535, -9999)</f>
        <v>-1.6997117802492172E-3</v>
      </c>
      <c r="AE535" s="54">
        <f>+(G535-AA535)^2*S535</f>
        <v>2.889020135917964E-7</v>
      </c>
      <c r="AF535" s="48">
        <f>IF(S535&lt;&gt;0,G535-P535, -9999)</f>
        <v>4.2184000049019232E-3</v>
      </c>
      <c r="AG535" s="3"/>
      <c r="AH535" s="48">
        <f>$AB$6*($AB$11/AI535*AJ535+$AB$12)</f>
        <v>-7.2148407788418471E-3</v>
      </c>
      <c r="AI535" s="48">
        <f>1+$AB$7*COS(AL535)</f>
        <v>0.9218982849121784</v>
      </c>
      <c r="AJ535" s="48">
        <f>SIN(AL535+RADIANS($AB$9))</f>
        <v>-0.98729815565477808</v>
      </c>
      <c r="AK535" s="48">
        <f>$AB$7*SIN(AL535)</f>
        <v>0.32649157273663226</v>
      </c>
      <c r="AL535" s="48">
        <f>2*ATAN(AM535)</f>
        <v>1.8055990259069015</v>
      </c>
      <c r="AM535" s="48">
        <f>SQRT((1+$AB$7)/(1-$AB$7))*TAN(AN535/2)</f>
        <v>1.2674290226810874</v>
      </c>
      <c r="AN535" s="54">
        <f>$AU535+$AB$7*SIN(AO535)</f>
        <v>14.025150349088522</v>
      </c>
      <c r="AO535" s="54">
        <f>$AU535+$AB$7*SIN(AP535)</f>
        <v>14.02515034657694</v>
      </c>
      <c r="AP535" s="54">
        <f>$AU535+$AB$7*SIN(AQ535)</f>
        <v>14.025150279647377</v>
      </c>
      <c r="AQ535" s="54">
        <f>$AU535+$AB$7*SIN(AR535)</f>
        <v>14.025148496098266</v>
      </c>
      <c r="AR535" s="54">
        <f>$AU535+$AB$7*SIN(AS535)</f>
        <v>14.025100978224001</v>
      </c>
      <c r="AS535" s="54">
        <f>$AU535+$AB$7*SIN(AT535)</f>
        <v>14.023842297953594</v>
      </c>
      <c r="AT535" s="54">
        <f>$AU535+$AB$7*SIN(AU535)</f>
        <v>13.994471345704577</v>
      </c>
      <c r="AU535" s="54">
        <f>RADIANS($AB$9)+$AB$18*(F535-AB$15)</f>
        <v>13.691551122190033</v>
      </c>
    </row>
    <row r="536" spans="1:64" ht="12.95" customHeight="1" x14ac:dyDescent="0.2">
      <c r="A536" s="102" t="s">
        <v>1134</v>
      </c>
      <c r="B536" s="102" t="s">
        <v>1122</v>
      </c>
      <c r="C536" s="103">
        <v>46038.70523</v>
      </c>
      <c r="D536" s="104">
        <v>6.8000000000000005E-4</v>
      </c>
      <c r="E536" s="107">
        <f>+(C536-C$7)/C$8</f>
        <v>2432.0039860300221</v>
      </c>
      <c r="F536" s="109">
        <f>ROUND(2*E536,0)/2</f>
        <v>2432</v>
      </c>
      <c r="G536" s="48">
        <f>+C536-(C$7+F536*C$8)</f>
        <v>5.448400006571319E-3</v>
      </c>
      <c r="K536" s="48">
        <f>G536</f>
        <v>5.448400006571319E-3</v>
      </c>
      <c r="O536" s="48">
        <f ca="1">+C$11+C$12*F536</f>
        <v>-6.1935043826098074E-4</v>
      </c>
      <c r="Q536" s="100">
        <f>+C536-15018.5</f>
        <v>31020.20523</v>
      </c>
      <c r="S536" s="53">
        <f>S$16</f>
        <v>1</v>
      </c>
      <c r="Z536" s="48">
        <f>F536</f>
        <v>2432</v>
      </c>
      <c r="AA536" s="54">
        <f>AB$3+AB$4*Z536+AB$5*Z536^2+AH536</f>
        <v>5.9181117851511405E-3</v>
      </c>
      <c r="AB536" s="54">
        <f>IF(S536&lt;&gt;0,G536-AH536, -9999)</f>
        <v>1.2663240785413166E-2</v>
      </c>
      <c r="AC536" s="54">
        <f>+G536-P536</f>
        <v>5.448400006571319E-3</v>
      </c>
      <c r="AD536" s="54">
        <f>IF(S536&lt;&gt;0,G536-AA536, -9999)</f>
        <v>-4.6971177857982153E-4</v>
      </c>
      <c r="AE536" s="54">
        <f>+(G536-AA536)^2*S536</f>
        <v>2.2062915493661929E-7</v>
      </c>
      <c r="AF536" s="48">
        <f>IF(S536&lt;&gt;0,G536-P536, -9999)</f>
        <v>5.448400006571319E-3</v>
      </c>
      <c r="AG536" s="3"/>
      <c r="AH536" s="48">
        <f>$AB$6*($AB$11/AI536*AJ536+$AB$12)</f>
        <v>-7.2148407788418471E-3</v>
      </c>
      <c r="AI536" s="48">
        <f>1+$AB$7*COS(AL536)</f>
        <v>0.9218982849121784</v>
      </c>
      <c r="AJ536" s="48">
        <f>SIN(AL536+RADIANS($AB$9))</f>
        <v>-0.98729815565477808</v>
      </c>
      <c r="AK536" s="48">
        <f>$AB$7*SIN(AL536)</f>
        <v>0.32649157273663226</v>
      </c>
      <c r="AL536" s="48">
        <f>2*ATAN(AM536)</f>
        <v>1.8055990259069015</v>
      </c>
      <c r="AM536" s="48">
        <f>SQRT((1+$AB$7)/(1-$AB$7))*TAN(AN536/2)</f>
        <v>1.2674290226810874</v>
      </c>
      <c r="AN536" s="54">
        <f>$AU536+$AB$7*SIN(AO536)</f>
        <v>14.025150349088522</v>
      </c>
      <c r="AO536" s="54">
        <f>$AU536+$AB$7*SIN(AP536)</f>
        <v>14.02515034657694</v>
      </c>
      <c r="AP536" s="54">
        <f>$AU536+$AB$7*SIN(AQ536)</f>
        <v>14.025150279647377</v>
      </c>
      <c r="AQ536" s="54">
        <f>$AU536+$AB$7*SIN(AR536)</f>
        <v>14.025148496098266</v>
      </c>
      <c r="AR536" s="54">
        <f>$AU536+$AB$7*SIN(AS536)</f>
        <v>14.025100978224001</v>
      </c>
      <c r="AS536" s="54">
        <f>$AU536+$AB$7*SIN(AT536)</f>
        <v>14.023842297953594</v>
      </c>
      <c r="AT536" s="54">
        <f>$AU536+$AB$7*SIN(AU536)</f>
        <v>13.994471345704577</v>
      </c>
      <c r="AU536" s="54">
        <f>RADIANS($AB$9)+$AB$18*(F536-AB$15)</f>
        <v>13.691551122190033</v>
      </c>
    </row>
    <row r="537" spans="1:64" ht="12.95" customHeight="1" x14ac:dyDescent="0.2">
      <c r="A537" s="4" t="s">
        <v>1051</v>
      </c>
      <c r="B537" s="4"/>
      <c r="C537" s="5">
        <v>46082.445</v>
      </c>
      <c r="D537" s="5"/>
      <c r="E537" s="109">
        <f>+(C537-C$7)/C$8</f>
        <v>2464.0038458561448</v>
      </c>
      <c r="F537" s="109">
        <f>ROUND(2*E537,0)/2</f>
        <v>2464</v>
      </c>
      <c r="G537" s="48">
        <f>+C537-(C$7+F537*C$8)</f>
        <v>5.2568000028259121E-3</v>
      </c>
      <c r="I537" s="48">
        <f>G537</f>
        <v>5.2568000028259121E-3</v>
      </c>
      <c r="Q537" s="100">
        <f>+C537-15018.5</f>
        <v>31063.945</v>
      </c>
      <c r="S537" s="53">
        <f>S$14</f>
        <v>0.1</v>
      </c>
      <c r="Z537" s="48">
        <f>F537</f>
        <v>2464</v>
      </c>
      <c r="AA537" s="54">
        <f>AB$3+AB$4*Z537+AB$5*Z537^2+AH537</f>
        <v>6.1081493994413379E-3</v>
      </c>
      <c r="AB537" s="54">
        <f>IF(S537&lt;&gt;0,G537-AH537, -9999)</f>
        <v>1.2552174943338559E-2</v>
      </c>
      <c r="AC537" s="54">
        <f>+G537-P537</f>
        <v>5.2568000028259121E-3</v>
      </c>
      <c r="AD537" s="54">
        <f>IF(S537&lt;&gt;0,G537-AA537, -9999)</f>
        <v>-8.5134939661542577E-4</v>
      </c>
      <c r="AE537" s="54">
        <f>+(G537-AA537)^2*S537</f>
        <v>7.2479579511744953E-8</v>
      </c>
      <c r="AF537" s="48">
        <f>IF(S537&lt;&gt;0,G537-P537, -9999)</f>
        <v>5.2568000028259121E-3</v>
      </c>
      <c r="AG537" s="3"/>
      <c r="AH537" s="48">
        <f>$AB$6*($AB$11/AI537*AJ537+$AB$12)</f>
        <v>-7.2953749405126472E-3</v>
      </c>
      <c r="AI537" s="48">
        <f>1+$AB$7*COS(AL537)</f>
        <v>0.91571438557586804</v>
      </c>
      <c r="AJ537" s="48">
        <f>SIN(AL537+RADIANS($AB$9))</f>
        <v>-0.99013631908028099</v>
      </c>
      <c r="AK537" s="48">
        <f>$AB$7*SIN(AL537)</f>
        <v>0.32495008873494008</v>
      </c>
      <c r="AL537" s="48">
        <f>2*ATAN(AM537)</f>
        <v>1.8245837300424317</v>
      </c>
      <c r="AM537" s="48">
        <f>SQRT((1+$AB$7)/(1-$AB$7))*TAN(AN537/2)</f>
        <v>1.2924717020960528</v>
      </c>
      <c r="AN537" s="54">
        <f>$AU537+$AB$7*SIN(AO537)</f>
        <v>14.04461374922583</v>
      </c>
      <c r="AO537" s="54">
        <f>$AU537+$AB$7*SIN(AP537)</f>
        <v>14.04461374829828</v>
      </c>
      <c r="AP537" s="54">
        <f>$AU537+$AB$7*SIN(AQ537)</f>
        <v>14.044613718402459</v>
      </c>
      <c r="AQ537" s="54">
        <f>$AU537+$AB$7*SIN(AR537)</f>
        <v>14.044612754836544</v>
      </c>
      <c r="AR537" s="54">
        <f>$AU537+$AB$7*SIN(AS537)</f>
        <v>14.044581703700446</v>
      </c>
      <c r="AS537" s="54">
        <f>$AU537+$AB$7*SIN(AT537)</f>
        <v>14.043586573425829</v>
      </c>
      <c r="AT537" s="54">
        <f>$AU537+$AB$7*SIN(AU537)</f>
        <v>14.01593360965297</v>
      </c>
      <c r="AU537" s="54">
        <f>RADIANS($AB$9)+$AB$18*(F537-AB$15)</f>
        <v>13.710347375690336</v>
      </c>
    </row>
    <row r="538" spans="1:64" ht="12.95" customHeight="1" x14ac:dyDescent="0.2">
      <c r="A538" s="4" t="s">
        <v>1056</v>
      </c>
      <c r="B538" s="4"/>
      <c r="C538" s="5">
        <v>46093.385999999999</v>
      </c>
      <c r="D538" s="5"/>
      <c r="E538" s="109">
        <f>+(C538-C$7)/C$8</f>
        <v>2472.0082424580837</v>
      </c>
      <c r="F538" s="109">
        <f>ROUND(2*E538,0)/2</f>
        <v>2472</v>
      </c>
      <c r="G538" s="48">
        <f>+C538-(C$7+F538*C$8)</f>
        <v>1.1266400004387833E-2</v>
      </c>
      <c r="I538" s="48">
        <f>G538</f>
        <v>1.1266400004387833E-2</v>
      </c>
      <c r="Q538" s="100">
        <f>+C538-15018.5</f>
        <v>31074.885999999999</v>
      </c>
      <c r="S538" s="53">
        <f>S$14</f>
        <v>0.1</v>
      </c>
      <c r="Z538" s="48">
        <f>F538</f>
        <v>2472</v>
      </c>
      <c r="AA538" s="54">
        <f>AB$3+AB$4*Z538+AB$5*Z538^2+AH538</f>
        <v>6.1563679720560115E-3</v>
      </c>
      <c r="AB538" s="54">
        <f>IF(S538&lt;&gt;0,G538-AH538, -9999)</f>
        <v>1.8581395702144218E-2</v>
      </c>
      <c r="AC538" s="54">
        <f>+G538-P538</f>
        <v>1.1266400004387833E-2</v>
      </c>
      <c r="AD538" s="54">
        <f>IF(S538&lt;&gt;0,G538-AA538, -9999)</f>
        <v>5.1100320323318217E-3</v>
      </c>
      <c r="AE538" s="54">
        <f>+(G538-AA538)^2*S538</f>
        <v>2.6112427371457291E-6</v>
      </c>
      <c r="AF538" s="48">
        <f>IF(S538&lt;&gt;0,G538-P538, -9999)</f>
        <v>1.1266400004387833E-2</v>
      </c>
      <c r="AG538" s="3"/>
      <c r="AH538" s="48">
        <f>$AB$6*($AB$11/AI538*AJ538+$AB$12)</f>
        <v>-7.3149956977563834E-3</v>
      </c>
      <c r="AI538" s="48">
        <f>1+$AB$7*COS(AL538)</f>
        <v>0.91418594900463379</v>
      </c>
      <c r="AJ538" s="48">
        <f>SIN(AL538+RADIANS($AB$9))</f>
        <v>-0.99078476480696209</v>
      </c>
      <c r="AK538" s="48">
        <f>$AB$7*SIN(AL538)</f>
        <v>0.32454980144727186</v>
      </c>
      <c r="AL538" s="48">
        <f>2*ATAN(AM538)</f>
        <v>1.8292902242942679</v>
      </c>
      <c r="AM538" s="48">
        <f>SQRT((1+$AB$7)/(1-$AB$7))*TAN(AN538/2)</f>
        <v>1.2987751925130282</v>
      </c>
      <c r="AN538" s="54">
        <f>$AU538+$AB$7*SIN(AO538)</f>
        <v>14.049459223966679</v>
      </c>
      <c r="AO538" s="54">
        <f>$AU538+$AB$7*SIN(AP538)</f>
        <v>14.049459223265162</v>
      </c>
      <c r="AP538" s="54">
        <f>$AU538+$AB$7*SIN(AQ538)</f>
        <v>14.049459199408981</v>
      </c>
      <c r="AQ538" s="54">
        <f>$AU538+$AB$7*SIN(AR538)</f>
        <v>14.049458388144407</v>
      </c>
      <c r="AR538" s="54">
        <f>$AU538+$AB$7*SIN(AS538)</f>
        <v>14.049430804352697</v>
      </c>
      <c r="AS538" s="54">
        <f>$AU538+$AB$7*SIN(AT538)</f>
        <v>14.048498021080709</v>
      </c>
      <c r="AT538" s="54">
        <f>$AU538+$AB$7*SIN(AU538)</f>
        <v>14.02128234281874</v>
      </c>
      <c r="AU538" s="54">
        <f>RADIANS($AB$9)+$AB$18*(F538-AB$15)</f>
        <v>13.715046439065413</v>
      </c>
    </row>
    <row r="539" spans="1:64" ht="12.95" customHeight="1" x14ac:dyDescent="0.2">
      <c r="A539" s="4" t="s">
        <v>994</v>
      </c>
      <c r="B539" s="4"/>
      <c r="C539" s="5">
        <v>46105.686000000002</v>
      </c>
      <c r="D539" s="5"/>
      <c r="E539" s="109">
        <f>+(C539-C$7)/C$8</f>
        <v>2481.0068786160105</v>
      </c>
      <c r="F539" s="109">
        <f>ROUND(2*E539,0)/2</f>
        <v>2481</v>
      </c>
      <c r="G539" s="48">
        <f>+C539-(C$7+F539*C$8)</f>
        <v>9.402200004842598E-3</v>
      </c>
      <c r="I539" s="48">
        <f>G539</f>
        <v>9.402200004842598E-3</v>
      </c>
      <c r="Q539" s="100">
        <f>+C539-15018.5</f>
        <v>31087.186000000002</v>
      </c>
      <c r="S539" s="53">
        <f>S$14</f>
        <v>0.1</v>
      </c>
      <c r="Z539" s="48">
        <f>F539</f>
        <v>2481</v>
      </c>
      <c r="AA539" s="54">
        <f>AB$3+AB$4*Z539+AB$5*Z539^2+AH539</f>
        <v>6.2109516013464415E-3</v>
      </c>
      <c r="AB539" s="54">
        <f>IF(S539&lt;&gt;0,G539-AH539, -9999)</f>
        <v>1.6739025216392475E-2</v>
      </c>
      <c r="AC539" s="54">
        <f>+G539-P539</f>
        <v>9.402200004842598E-3</v>
      </c>
      <c r="AD539" s="54">
        <f>IF(S539&lt;&gt;0,G539-AA539, -9999)</f>
        <v>3.1912484034961565E-3</v>
      </c>
      <c r="AE539" s="54">
        <f>+(G539-AA539)^2*S539</f>
        <v>1.0184066372816769E-6</v>
      </c>
      <c r="AF539" s="48">
        <f>IF(S539&lt;&gt;0,G539-P539, -9999)</f>
        <v>9.402200004842598E-3</v>
      </c>
      <c r="AG539" s="3"/>
      <c r="AH539" s="48">
        <f>$AB$6*($AB$11/AI539*AJ539+$AB$12)</f>
        <v>-7.3368252115498757E-3</v>
      </c>
      <c r="AI539" s="48">
        <f>1+$AB$7*COS(AL539)</f>
        <v>0.91247480266383896</v>
      </c>
      <c r="AJ539" s="48">
        <f>SIN(AL539+RADIANS($AB$9))</f>
        <v>-0.99148559304604977</v>
      </c>
      <c r="AK539" s="48">
        <f>$AB$7*SIN(AL539)</f>
        <v>0.32409252505876307</v>
      </c>
      <c r="AL539" s="48">
        <f>2*ATAN(AM539)</f>
        <v>1.8345662980299586</v>
      </c>
      <c r="AM539" s="48">
        <f>SQRT((1+$AB$7)/(1-$AB$7))*TAN(AN539/2)</f>
        <v>1.3058874996231482</v>
      </c>
      <c r="AN539" s="54">
        <f>$AU539+$AB$7*SIN(AO539)</f>
        <v>14.054900731615339</v>
      </c>
      <c r="AO539" s="54">
        <f>$AU539+$AB$7*SIN(AP539)</f>
        <v>14.054900731111932</v>
      </c>
      <c r="AP539" s="54">
        <f>$AU539+$AB$7*SIN(AQ539)</f>
        <v>14.054900712863246</v>
      </c>
      <c r="AQ539" s="54">
        <f>$AU539+$AB$7*SIN(AR539)</f>
        <v>14.0549000513435</v>
      </c>
      <c r="AR539" s="54">
        <f>$AU539+$AB$7*SIN(AS539)</f>
        <v>14.054876074659422</v>
      </c>
      <c r="AS539" s="54">
        <f>$AU539+$AB$7*SIN(AT539)</f>
        <v>14.054011698954662</v>
      </c>
      <c r="AT539" s="54">
        <f>$AU539+$AB$7*SIN(AU539)</f>
        <v>14.027291584167337</v>
      </c>
      <c r="AU539" s="54">
        <f>RADIANS($AB$9)+$AB$18*(F539-AB$15)</f>
        <v>13.720332885362373</v>
      </c>
    </row>
    <row r="540" spans="1:64" ht="12.95" customHeight="1" x14ac:dyDescent="0.2">
      <c r="A540" s="4" t="s">
        <v>1056</v>
      </c>
      <c r="B540" s="4"/>
      <c r="C540" s="5">
        <v>46119.360999999997</v>
      </c>
      <c r="D540" s="5"/>
      <c r="E540" s="109">
        <f>+(C540-C$7)/C$8</f>
        <v>2491.0114598728869</v>
      </c>
      <c r="F540" s="109">
        <f>ROUND(2*E540,0)/2</f>
        <v>2491</v>
      </c>
      <c r="G540" s="48">
        <f>+C540-(C$7+F540*C$8)</f>
        <v>1.5664200000173878E-2</v>
      </c>
      <c r="I540" s="48">
        <f>G540</f>
        <v>1.5664200000173878E-2</v>
      </c>
      <c r="Q540" s="100">
        <f>+C540-15018.5</f>
        <v>31100.860999999997</v>
      </c>
      <c r="S540" s="53">
        <f>S$14</f>
        <v>0.1</v>
      </c>
      <c r="Z540" s="48">
        <f>F540</f>
        <v>2491</v>
      </c>
      <c r="AA540" s="54">
        <f>AB$3+AB$4*Z540+AB$5*Z540^2+AH540</f>
        <v>6.2720185685674976E-3</v>
      </c>
      <c r="AB540" s="54">
        <f>IF(S540&lt;&gt;0,G540-AH540, -9999)</f>
        <v>2.3024978340927385E-2</v>
      </c>
      <c r="AC540" s="54">
        <f>+G540-P540</f>
        <v>1.5664200000173878E-2</v>
      </c>
      <c r="AD540" s="54">
        <f>IF(S540&lt;&gt;0,G540-AA540, -9999)</f>
        <v>9.3921814316063803E-3</v>
      </c>
      <c r="AE540" s="54">
        <f>+(G540-AA540)^2*S540</f>
        <v>8.8213072044211685E-6</v>
      </c>
      <c r="AF540" s="48">
        <f>IF(S540&lt;&gt;0,G540-P540, -9999)</f>
        <v>1.5664200000173878E-2</v>
      </c>
      <c r="AG540" s="3"/>
      <c r="AH540" s="48">
        <f>$AB$6*($AB$11/AI540*AJ540+$AB$12)</f>
        <v>-7.3607783407535054E-3</v>
      </c>
      <c r="AI540" s="48">
        <f>1+$AB$7*COS(AL540)</f>
        <v>0.91058386293558469</v>
      </c>
      <c r="AJ540" s="48">
        <f>SIN(AL540+RADIANS($AB$9))</f>
        <v>-0.99222904617550001</v>
      </c>
      <c r="AK540" s="48">
        <f>$AB$7*SIN(AL540)</f>
        <v>0.3235759252481194</v>
      </c>
      <c r="AL540" s="48">
        <f>2*ATAN(AM540)</f>
        <v>1.8404055028098609</v>
      </c>
      <c r="AM540" s="48">
        <f>SQRT((1+$AB$7)/(1-$AB$7))*TAN(AN540/2)</f>
        <v>1.313816275416076</v>
      </c>
      <c r="AN540" s="54">
        <f>$AU540+$AB$7*SIN(AO540)</f>
        <v>14.060934927435476</v>
      </c>
      <c r="AO540" s="54">
        <f>$AU540+$AB$7*SIN(AP540)</f>
        <v>14.060934927095822</v>
      </c>
      <c r="AP540" s="54">
        <f>$AU540+$AB$7*SIN(AQ540)</f>
        <v>14.060934913810714</v>
      </c>
      <c r="AQ540" s="54">
        <f>$AU540+$AB$7*SIN(AR540)</f>
        <v>14.060934394184084</v>
      </c>
      <c r="AR540" s="54">
        <f>$AU540+$AB$7*SIN(AS540)</f>
        <v>14.060914072557377</v>
      </c>
      <c r="AS540" s="54">
        <f>$AU540+$AB$7*SIN(AT540)</f>
        <v>14.060123527324929</v>
      </c>
      <c r="AT540" s="54">
        <f>$AU540+$AB$7*SIN(AU540)</f>
        <v>14.033958457036624</v>
      </c>
      <c r="AU540" s="54">
        <f>RADIANS($AB$9)+$AB$18*(F540-AB$15)</f>
        <v>13.726206714581219</v>
      </c>
    </row>
    <row r="541" spans="1:64" ht="12.95" customHeight="1" x14ac:dyDescent="0.2">
      <c r="A541" s="4" t="s">
        <v>994</v>
      </c>
      <c r="B541" s="4"/>
      <c r="C541" s="5">
        <v>46142.591999999997</v>
      </c>
      <c r="D541" s="5"/>
      <c r="E541" s="109">
        <f>+(C541-C$7)/C$8</f>
        <v>2508.007176668395</v>
      </c>
      <c r="F541" s="109">
        <f>ROUND(2*E541,0)/2</f>
        <v>2508</v>
      </c>
      <c r="G541" s="48">
        <f>+C541-(C$7+F541*C$8)</f>
        <v>9.8096000001532957E-3</v>
      </c>
      <c r="I541" s="48">
        <f>G541</f>
        <v>9.8096000001532957E-3</v>
      </c>
      <c r="Q541" s="100">
        <f>+C541-15018.5</f>
        <v>31124.091999999997</v>
      </c>
      <c r="S541" s="53">
        <f>S$14</f>
        <v>0.1</v>
      </c>
      <c r="Z541" s="48">
        <f>F541</f>
        <v>2508</v>
      </c>
      <c r="AA541" s="54">
        <f>AB$3+AB$4*Z541+AB$5*Z541^2+AH541</f>
        <v>6.3768404250473219E-3</v>
      </c>
      <c r="AB541" s="54">
        <f>IF(S541&lt;&gt;0,G541-AH541, -9999)</f>
        <v>1.7210372339328588E-2</v>
      </c>
      <c r="AC541" s="54">
        <f>+G541-P541</f>
        <v>9.8096000001532957E-3</v>
      </c>
      <c r="AD541" s="54">
        <f>IF(S541&lt;&gt;0,G541-AA541, -9999)</f>
        <v>3.4327595751059738E-3</v>
      </c>
      <c r="AE541" s="54">
        <f>+(G541-AA541)^2*S541</f>
        <v>1.1783838300481746E-6</v>
      </c>
      <c r="AF541" s="48">
        <f>IF(S541&lt;&gt;0,G541-P541, -9999)</f>
        <v>9.8096000001532957E-3</v>
      </c>
      <c r="AG541" s="3"/>
      <c r="AH541" s="48">
        <f>$AB$6*($AB$11/AI541*AJ541+$AB$12)</f>
        <v>-7.4007723391752937E-3</v>
      </c>
      <c r="AI541" s="48">
        <f>1+$AB$7*COS(AL541)</f>
        <v>0.90739413496298238</v>
      </c>
      <c r="AJ541" s="48">
        <f>SIN(AL541+RADIANS($AB$9))</f>
        <v>-0.99340892559292038</v>
      </c>
      <c r="AK541" s="48">
        <f>$AB$7*SIN(AL541)</f>
        <v>0.32267751506487796</v>
      </c>
      <c r="AL541" s="48">
        <f>2*ATAN(AM541)</f>
        <v>1.8502768686609956</v>
      </c>
      <c r="AM541" s="48">
        <f>SQRT((1+$AB$7)/(1-$AB$7))*TAN(AN541/2)</f>
        <v>1.3273594375185414</v>
      </c>
      <c r="AN541" s="54">
        <f>$AU541+$AB$7*SIN(AO541)</f>
        <v>14.071164452863814</v>
      </c>
      <c r="AO541" s="54">
        <f>$AU541+$AB$7*SIN(AP541)</f>
        <v>14.071164452701831</v>
      </c>
      <c r="AP541" s="54">
        <f>$AU541+$AB$7*SIN(AQ541)</f>
        <v>14.071164445385923</v>
      </c>
      <c r="AQ541" s="54">
        <f>$AU541+$AB$7*SIN(AR541)</f>
        <v>14.071164114965582</v>
      </c>
      <c r="AR541" s="54">
        <f>$AU541+$AB$7*SIN(AS541)</f>
        <v>14.071149193374227</v>
      </c>
      <c r="AS541" s="54">
        <f>$AU541+$AB$7*SIN(AT541)</f>
        <v>14.070478817650399</v>
      </c>
      <c r="AT541" s="54">
        <f>$AU541+$AB$7*SIN(AU541)</f>
        <v>14.04526775817974</v>
      </c>
      <c r="AU541" s="54">
        <f>RADIANS($AB$9)+$AB$18*(F541-AB$15)</f>
        <v>13.736192224253255</v>
      </c>
    </row>
    <row r="542" spans="1:64" ht="12.95" customHeight="1" x14ac:dyDescent="0.2">
      <c r="A542" s="102" t="s">
        <v>1134</v>
      </c>
      <c r="B542" s="102" t="s">
        <v>1122</v>
      </c>
      <c r="C542" s="103">
        <v>46142.593099999998</v>
      </c>
      <c r="D542" s="104">
        <v>1.1000000000000001E-3</v>
      </c>
      <c r="E542" s="113">
        <f>+(C542-C$7)/C$8</f>
        <v>2508.007981424475</v>
      </c>
      <c r="F542" s="109">
        <f>ROUND(2*E542,0)/2</f>
        <v>2508</v>
      </c>
      <c r="G542" s="48">
        <f>+C542-(C$7+F542*C$8)</f>
        <v>1.0909600001468789E-2</v>
      </c>
      <c r="K542" s="48">
        <f>G542</f>
        <v>1.0909600001468789E-2</v>
      </c>
      <c r="O542" s="48">
        <f ca="1">+C$11+C$12*F542</f>
        <v>5.1754850961317767E-4</v>
      </c>
      <c r="Q542" s="100">
        <f>+C542-15018.5</f>
        <v>31124.093099999998</v>
      </c>
      <c r="S542" s="53">
        <f>S$16</f>
        <v>1</v>
      </c>
      <c r="Z542" s="48">
        <f>F542</f>
        <v>2508</v>
      </c>
      <c r="AA542" s="54">
        <f>AB$3+AB$4*Z542+AB$5*Z542^2+AH542</f>
        <v>6.3768404250473219E-3</v>
      </c>
      <c r="AB542" s="54">
        <f>IF(S542&lt;&gt;0,G542-AH542, -9999)</f>
        <v>1.8310372340644081E-2</v>
      </c>
      <c r="AC542" s="54">
        <f>+G542-P542</f>
        <v>1.0909600001468789E-2</v>
      </c>
      <c r="AD542" s="54">
        <f>IF(S542&lt;&gt;0,G542-AA542, -9999)</f>
        <v>4.5327595764214669E-3</v>
      </c>
      <c r="AE542" s="54">
        <f>+(G542-AA542)^2*S542</f>
        <v>2.0545909377640516E-5</v>
      </c>
      <c r="AF542" s="48">
        <f>IF(S542&lt;&gt;0,G542-P542, -9999)</f>
        <v>1.0909600001468789E-2</v>
      </c>
      <c r="AG542" s="3"/>
      <c r="AH542" s="48">
        <f>$AB$6*($AB$11/AI542*AJ542+$AB$12)</f>
        <v>-7.4007723391752937E-3</v>
      </c>
      <c r="AI542" s="48">
        <f>1+$AB$7*COS(AL542)</f>
        <v>0.90739413496298238</v>
      </c>
      <c r="AJ542" s="48">
        <f>SIN(AL542+RADIANS($AB$9))</f>
        <v>-0.99340892559292038</v>
      </c>
      <c r="AK542" s="48">
        <f>$AB$7*SIN(AL542)</f>
        <v>0.32267751506487796</v>
      </c>
      <c r="AL542" s="48">
        <f>2*ATAN(AM542)</f>
        <v>1.8502768686609956</v>
      </c>
      <c r="AM542" s="48">
        <f>SQRT((1+$AB$7)/(1-$AB$7))*TAN(AN542/2)</f>
        <v>1.3273594375185414</v>
      </c>
      <c r="AN542" s="54">
        <f>$AU542+$AB$7*SIN(AO542)</f>
        <v>14.071164452863814</v>
      </c>
      <c r="AO542" s="54">
        <f>$AU542+$AB$7*SIN(AP542)</f>
        <v>14.071164452701831</v>
      </c>
      <c r="AP542" s="54">
        <f>$AU542+$AB$7*SIN(AQ542)</f>
        <v>14.071164445385923</v>
      </c>
      <c r="AQ542" s="54">
        <f>$AU542+$AB$7*SIN(AR542)</f>
        <v>14.071164114965582</v>
      </c>
      <c r="AR542" s="54">
        <f>$AU542+$AB$7*SIN(AS542)</f>
        <v>14.071149193374227</v>
      </c>
      <c r="AS542" s="54">
        <f>$AU542+$AB$7*SIN(AT542)</f>
        <v>14.070478817650399</v>
      </c>
      <c r="AT542" s="54">
        <f>$AU542+$AB$7*SIN(AU542)</f>
        <v>14.04526775817974</v>
      </c>
      <c r="AU542" s="54">
        <f>RADIANS($AB$9)+$AB$18*(F542-AB$15)</f>
        <v>13.736192224253255</v>
      </c>
    </row>
    <row r="543" spans="1:64" ht="12.95" customHeight="1" x14ac:dyDescent="0.2">
      <c r="A543" s="4" t="s">
        <v>994</v>
      </c>
      <c r="B543" s="4"/>
      <c r="C543" s="5">
        <v>46273.811999999998</v>
      </c>
      <c r="D543" s="5"/>
      <c r="E543" s="109">
        <f>+(C543-C$7)/C$8</f>
        <v>2604.0072609483054</v>
      </c>
      <c r="F543" s="109">
        <f>ROUND(2*E543,0)/2</f>
        <v>2604</v>
      </c>
      <c r="G543" s="48">
        <f>+C543-(C$7+F543*C$8)</f>
        <v>9.9248000042280182E-3</v>
      </c>
      <c r="I543" s="48">
        <f>G543</f>
        <v>9.9248000042280182E-3</v>
      </c>
      <c r="Q543" s="100">
        <f>+C543-15018.5</f>
        <v>31255.311999999998</v>
      </c>
      <c r="S543" s="53">
        <f>S$14</f>
        <v>0.1</v>
      </c>
      <c r="Z543" s="48">
        <f>F543</f>
        <v>2604</v>
      </c>
      <c r="AA543" s="54">
        <f>AB$3+AB$4*Z543+AB$5*Z543^2+AH543</f>
        <v>6.9923568183871921E-3</v>
      </c>
      <c r="AB543" s="54">
        <f>IF(S543&lt;&gt;0,G543-AH543, -9999)</f>
        <v>1.7534497082203119E-2</v>
      </c>
      <c r="AC543" s="54">
        <f>+G543-P543</f>
        <v>9.9248000042280182E-3</v>
      </c>
      <c r="AD543" s="54">
        <f>IF(S543&lt;&gt;0,G543-AA543, -9999)</f>
        <v>2.9324431858408261E-3</v>
      </c>
      <c r="AE543" s="54">
        <f>+(G543-AA543)^2*S543</f>
        <v>8.5992230381842931E-7</v>
      </c>
      <c r="AF543" s="48">
        <f>IF(S543&lt;&gt;0,G543-P543, -9999)</f>
        <v>9.9248000042280182E-3</v>
      </c>
      <c r="AG543" s="3"/>
      <c r="AH543" s="48">
        <f>$AB$6*($AB$11/AI543*AJ543+$AB$12)</f>
        <v>-7.6096970779751015E-3</v>
      </c>
      <c r="AI543" s="48">
        <f>1+$AB$7*COS(AL543)</f>
        <v>0.88996115173138124</v>
      </c>
      <c r="AJ543" s="48">
        <f>SIN(AL543+RADIANS($AB$9))</f>
        <v>-0.9981765985022194</v>
      </c>
      <c r="AK543" s="48">
        <f>$AB$7*SIN(AL543)</f>
        <v>0.31715623411721672</v>
      </c>
      <c r="AL543" s="48">
        <f>2*ATAN(AM543)</f>
        <v>1.9047556184248515</v>
      </c>
      <c r="AM543" s="48">
        <f>SQRT((1+$AB$7)/(1-$AB$7))*TAN(AN543/2)</f>
        <v>1.4054336007888713</v>
      </c>
      <c r="AN543" s="54">
        <f>$AU543+$AB$7*SIN(AO543)</f>
        <v>14.128270880945253</v>
      </c>
      <c r="AO543" s="54">
        <f>$AU543+$AB$7*SIN(AP543)</f>
        <v>14.128270880945243</v>
      </c>
      <c r="AP543" s="54">
        <f>$AU543+$AB$7*SIN(AQ543)</f>
        <v>14.128270880941923</v>
      </c>
      <c r="AQ543" s="54">
        <f>$AU543+$AB$7*SIN(AR543)</f>
        <v>14.128270879830122</v>
      </c>
      <c r="AR543" s="54">
        <f>$AU543+$AB$7*SIN(AS543)</f>
        <v>14.128270507549701</v>
      </c>
      <c r="AS543" s="54">
        <f>$AU543+$AB$7*SIN(AT543)</f>
        <v>14.128146715285414</v>
      </c>
      <c r="AT543" s="54">
        <f>$AU543+$AB$7*SIN(AU543)</f>
        <v>14.108549987502716</v>
      </c>
      <c r="AU543" s="54">
        <f>RADIANS($AB$9)+$AB$18*(F543-AB$15)</f>
        <v>13.792580984754167</v>
      </c>
    </row>
    <row r="544" spans="1:64" ht="12.95" customHeight="1" x14ac:dyDescent="0.2">
      <c r="A544" s="4" t="s">
        <v>994</v>
      </c>
      <c r="B544" s="4"/>
      <c r="C544" s="5">
        <v>46280.641000000003</v>
      </c>
      <c r="D544" s="5"/>
      <c r="E544" s="109">
        <f>+(C544-C$7)/C$8</f>
        <v>2609.0033330070464</v>
      </c>
      <c r="F544" s="109">
        <f>ROUND(2*E544,0)/2</f>
        <v>2609</v>
      </c>
      <c r="G544" s="48">
        <f>+C544-(C$7+F544*C$8)</f>
        <v>4.5558000056189485E-3</v>
      </c>
      <c r="I544" s="48">
        <f>G544</f>
        <v>4.5558000056189485E-3</v>
      </c>
      <c r="Q544" s="100">
        <f>+C544-15018.5</f>
        <v>31262.141000000003</v>
      </c>
      <c r="S544" s="53">
        <f>S$14</f>
        <v>0.1</v>
      </c>
      <c r="Z544" s="48">
        <f>F544</f>
        <v>2609</v>
      </c>
      <c r="AA544" s="54">
        <f>AB$3+AB$4*Z544+AB$5*Z544^2+AH544</f>
        <v>7.0255018355677226E-3</v>
      </c>
      <c r="AB544" s="54">
        <f>IF(S544&lt;&gt;0,G544-AH544, -9999)</f>
        <v>1.2175601630160651E-2</v>
      </c>
      <c r="AC544" s="54">
        <f>+G544-P544</f>
        <v>4.5558000056189485E-3</v>
      </c>
      <c r="AD544" s="54">
        <f>IF(S544&lt;&gt;0,G544-AA544, -9999)</f>
        <v>-2.4697018299487741E-3</v>
      </c>
      <c r="AE544" s="54">
        <f>+(G544-AA544)^2*S544</f>
        <v>6.0994271288523235E-7</v>
      </c>
      <c r="AF544" s="48">
        <f>IF(S544&lt;&gt;0,G544-P544, -9999)</f>
        <v>4.5558000056189485E-3</v>
      </c>
      <c r="AG544" s="3"/>
      <c r="AH544" s="48">
        <f>$AB$6*($AB$11/AI544*AJ544+$AB$12)</f>
        <v>-7.619801624541702E-3</v>
      </c>
      <c r="AI544" s="48">
        <f>1+$AB$7*COS(AL544)</f>
        <v>0.8890797822548373</v>
      </c>
      <c r="AJ544" s="48">
        <f>SIN(AL544+RADIANS($AB$9))</f>
        <v>-0.9983405638025481</v>
      </c>
      <c r="AK544" s="48">
        <f>$AB$7*SIN(AL544)</f>
        <v>0.31684906542873781</v>
      </c>
      <c r="AL544" s="48">
        <f>2*ATAN(AM544)</f>
        <v>1.9075359387452431</v>
      </c>
      <c r="AM544" s="48">
        <f>SQRT((1+$AB$7)/(1-$AB$7))*TAN(AN544/2)</f>
        <v>1.4095777653634638</v>
      </c>
      <c r="AN544" s="54">
        <f>$AU544+$AB$7*SIN(AO544)</f>
        <v>14.131215133262918</v>
      </c>
      <c r="AO544" s="54">
        <f>$AU544+$AB$7*SIN(AP544)</f>
        <v>14.131215133262916</v>
      </c>
      <c r="AP544" s="54">
        <f>$AU544+$AB$7*SIN(AQ544)</f>
        <v>14.131215133262097</v>
      </c>
      <c r="AQ544" s="54">
        <f>$AU544+$AB$7*SIN(AR544)</f>
        <v>14.131215132852633</v>
      </c>
      <c r="AR544" s="54">
        <f>$AU544+$AB$7*SIN(AS544)</f>
        <v>14.131214927922079</v>
      </c>
      <c r="AS544" s="54">
        <f>$AU544+$AB$7*SIN(AT544)</f>
        <v>14.131113233850787</v>
      </c>
      <c r="AT544" s="54">
        <f>$AU544+$AB$7*SIN(AU544)</f>
        <v>14.111818593533132</v>
      </c>
      <c r="AU544" s="54">
        <f>RADIANS($AB$9)+$AB$18*(F544-AB$15)</f>
        <v>13.79551789936359</v>
      </c>
    </row>
    <row r="545" spans="1:50" ht="12.95" customHeight="1" x14ac:dyDescent="0.2">
      <c r="A545" s="4" t="s">
        <v>994</v>
      </c>
      <c r="B545" s="4"/>
      <c r="C545" s="5">
        <v>46295.682999999997</v>
      </c>
      <c r="D545" s="5"/>
      <c r="E545" s="109">
        <f>+(C545-C$7)/C$8</f>
        <v>2620.0080065913917</v>
      </c>
      <c r="F545" s="109">
        <f>ROUND(2*E545,0)/2</f>
        <v>2620</v>
      </c>
      <c r="G545" s="48">
        <f>+C545-(C$7+F545*C$8)</f>
        <v>1.0944000001472887E-2</v>
      </c>
      <c r="I545" s="48">
        <f>G545</f>
        <v>1.0944000001472887E-2</v>
      </c>
      <c r="Q545" s="100">
        <f>+C545-15018.5</f>
        <v>31277.182999999997</v>
      </c>
      <c r="S545" s="53">
        <f>S$14</f>
        <v>0.1</v>
      </c>
      <c r="Z545" s="48">
        <f>F545</f>
        <v>2620</v>
      </c>
      <c r="AA545" s="54">
        <f>AB$3+AB$4*Z545+AB$5*Z545^2+AH545</f>
        <v>7.0987960430694613E-3</v>
      </c>
      <c r="AB545" s="54">
        <f>IF(S545&lt;&gt;0,G545-AH545, -9999)</f>
        <v>1.858576447098402E-2</v>
      </c>
      <c r="AC545" s="54">
        <f>+G545-P545</f>
        <v>1.0944000001472887E-2</v>
      </c>
      <c r="AD545" s="54">
        <f>IF(S545&lt;&gt;0,G545-AA545, -9999)</f>
        <v>3.8452039584034254E-3</v>
      </c>
      <c r="AE545" s="54">
        <f>+(G545-AA545)^2*S545</f>
        <v>1.4785593481721373E-6</v>
      </c>
      <c r="AF545" s="48">
        <f>IF(S545&lt;&gt;0,G545-P545, -9999)</f>
        <v>1.0944000001472887E-2</v>
      </c>
      <c r="AG545" s="3"/>
      <c r="AH545" s="48">
        <f>$AB$6*($AB$11/AI545*AJ545+$AB$12)</f>
        <v>-7.6417644695111345E-3</v>
      </c>
      <c r="AI545" s="48">
        <f>1+$AB$7*COS(AL545)</f>
        <v>0.88714990720607245</v>
      </c>
      <c r="AJ545" s="48">
        <f>SIN(AL545+RADIANS($AB$9))</f>
        <v>-0.99867312567436528</v>
      </c>
      <c r="AK545" s="48">
        <f>$AB$7*SIN(AL545)</f>
        <v>0.31616685709305592</v>
      </c>
      <c r="AL545" s="48">
        <f>2*ATAN(AM545)</f>
        <v>1.9136333179770104</v>
      </c>
      <c r="AM545" s="48">
        <f>SQRT((1+$AB$7)/(1-$AB$7))*TAN(AN545/2)</f>
        <v>1.4187232551111024</v>
      </c>
      <c r="AN545" s="54">
        <f>$AU545+$AB$7*SIN(AO545)</f>
        <v>14.137682246792405</v>
      </c>
      <c r="AO545" s="54">
        <f>$AU545+$AB$7*SIN(AP545)</f>
        <v>14.137682246792405</v>
      </c>
      <c r="AP545" s="54">
        <f>$AU545+$AB$7*SIN(AQ545)</f>
        <v>14.137682246792405</v>
      </c>
      <c r="AQ545" s="54">
        <f>$AU545+$AB$7*SIN(AR545)</f>
        <v>14.137682246790838</v>
      </c>
      <c r="AR545" s="54">
        <f>$AU545+$AB$7*SIN(AS545)</f>
        <v>14.137682255853425</v>
      </c>
      <c r="AS545" s="54">
        <f>$AU545+$AB$7*SIN(AT545)</f>
        <v>14.137626895034554</v>
      </c>
      <c r="AT545" s="54">
        <f>$AU545+$AB$7*SIN(AU545)</f>
        <v>14.11899991940397</v>
      </c>
      <c r="AU545" s="54">
        <f>RADIANS($AB$9)+$AB$18*(F545-AB$15)</f>
        <v>13.80197911150432</v>
      </c>
    </row>
    <row r="546" spans="1:50" ht="12.95" customHeight="1" x14ac:dyDescent="0.2">
      <c r="A546" s="102" t="s">
        <v>1134</v>
      </c>
      <c r="B546" s="102" t="s">
        <v>1122</v>
      </c>
      <c r="C546" s="103">
        <v>46295.687440000002</v>
      </c>
      <c r="D546" s="104">
        <v>1.6000000000000001E-4</v>
      </c>
      <c r="E546" s="107">
        <f>+(C546-C$7)/C$8</f>
        <v>2620.0112548795692</v>
      </c>
      <c r="F546" s="109">
        <f>ROUND(2*E546,0)/2</f>
        <v>2620</v>
      </c>
      <c r="G546" s="48">
        <f>+C546-(C$7+F546*C$8)</f>
        <v>1.5384000005724374E-2</v>
      </c>
      <c r="K546" s="48">
        <f>G546</f>
        <v>1.5384000005724374E-2</v>
      </c>
      <c r="O546" s="48">
        <f ca="1">+C$11+C$12*F546</f>
        <v>2.1929785380592967E-3</v>
      </c>
      <c r="Q546" s="100">
        <f>+C546-15018.5</f>
        <v>31277.187440000002</v>
      </c>
      <c r="S546" s="53">
        <f>S$16</f>
        <v>1</v>
      </c>
      <c r="Z546" s="48">
        <f>F546</f>
        <v>2620</v>
      </c>
      <c r="AA546" s="54">
        <f>AB$3+AB$4*Z546+AB$5*Z546^2+AH546</f>
        <v>7.0987960430694613E-3</v>
      </c>
      <c r="AB546" s="54">
        <f>IF(S546&lt;&gt;0,G546-AH546, -9999)</f>
        <v>2.3025764475235508E-2</v>
      </c>
      <c r="AC546" s="54">
        <f>+G546-P546</f>
        <v>1.5384000005724374E-2</v>
      </c>
      <c r="AD546" s="54">
        <f>IF(S546&lt;&gt;0,G546-AA546, -9999)</f>
        <v>8.285203962654912E-3</v>
      </c>
      <c r="AE546" s="54">
        <f>+(G546-AA546)^2*S546</f>
        <v>6.8644604702792656E-5</v>
      </c>
      <c r="AF546" s="48">
        <f>IF(S546&lt;&gt;0,G546-P546, -9999)</f>
        <v>1.5384000005724374E-2</v>
      </c>
      <c r="AG546" s="3"/>
      <c r="AH546" s="48">
        <f>$AB$6*($AB$11/AI546*AJ546+$AB$12)</f>
        <v>-7.6417644695111345E-3</v>
      </c>
      <c r="AI546" s="48">
        <f>1+$AB$7*COS(AL546)</f>
        <v>0.88714990720607245</v>
      </c>
      <c r="AJ546" s="48">
        <f>SIN(AL546+RADIANS($AB$9))</f>
        <v>-0.99867312567436528</v>
      </c>
      <c r="AK546" s="48">
        <f>$AB$7*SIN(AL546)</f>
        <v>0.31616685709305592</v>
      </c>
      <c r="AL546" s="48">
        <f>2*ATAN(AM546)</f>
        <v>1.9136333179770104</v>
      </c>
      <c r="AM546" s="48">
        <f>SQRT((1+$AB$7)/(1-$AB$7))*TAN(AN546/2)</f>
        <v>1.4187232551111024</v>
      </c>
      <c r="AN546" s="54">
        <f>$AU546+$AB$7*SIN(AO546)</f>
        <v>14.137682246792405</v>
      </c>
      <c r="AO546" s="54">
        <f>$AU546+$AB$7*SIN(AP546)</f>
        <v>14.137682246792405</v>
      </c>
      <c r="AP546" s="54">
        <f>$AU546+$AB$7*SIN(AQ546)</f>
        <v>14.137682246792405</v>
      </c>
      <c r="AQ546" s="54">
        <f>$AU546+$AB$7*SIN(AR546)</f>
        <v>14.137682246790838</v>
      </c>
      <c r="AR546" s="54">
        <f>$AU546+$AB$7*SIN(AS546)</f>
        <v>14.137682255853425</v>
      </c>
      <c r="AS546" s="54">
        <f>$AU546+$AB$7*SIN(AT546)</f>
        <v>14.137626895034554</v>
      </c>
      <c r="AT546" s="54">
        <f>$AU546+$AB$7*SIN(AU546)</f>
        <v>14.11899991940397</v>
      </c>
      <c r="AU546" s="54">
        <f>RADIANS($AB$9)+$AB$18*(F546-AB$15)</f>
        <v>13.80197911150432</v>
      </c>
    </row>
    <row r="547" spans="1:50" ht="12.95" customHeight="1" x14ac:dyDescent="0.2">
      <c r="A547" s="4" t="s">
        <v>1058</v>
      </c>
      <c r="B547" s="4"/>
      <c r="C547" s="5">
        <v>46298.42</v>
      </c>
      <c r="D547" s="5"/>
      <c r="E547" s="109">
        <f>+(C547-C$7)/C$8</f>
        <v>2622.0103860356398</v>
      </c>
      <c r="F547" s="109">
        <f>ROUND(2*E547,0)/2</f>
        <v>2622</v>
      </c>
      <c r="G547" s="48">
        <f>+C547-(C$7+F547*C$8)</f>
        <v>1.4196399999491405E-2</v>
      </c>
      <c r="I547" s="48">
        <f>G547</f>
        <v>1.4196399999491405E-2</v>
      </c>
      <c r="Q547" s="100">
        <f>+C547-15018.5</f>
        <v>31279.919999999998</v>
      </c>
      <c r="S547" s="53">
        <f>S$14</f>
        <v>0.1</v>
      </c>
      <c r="Z547" s="48">
        <f>F547</f>
        <v>2622</v>
      </c>
      <c r="AA547" s="54">
        <f>AB$3+AB$4*Z547+AB$5*Z547^2+AH547</f>
        <v>7.1121775991412027E-3</v>
      </c>
      <c r="AB547" s="54">
        <f>IF(S547&lt;&gt;0,G547-AH547, -9999)</f>
        <v>2.1842118333368254E-2</v>
      </c>
      <c r="AC547" s="54">
        <f>+G547-P547</f>
        <v>1.4196399999491405E-2</v>
      </c>
      <c r="AD547" s="54">
        <f>IF(S547&lt;&gt;0,G547-AA547, -9999)</f>
        <v>7.084222400350202E-3</v>
      </c>
      <c r="AE547" s="54">
        <f>+(G547-AA547)^2*S547</f>
        <v>5.0186207017623586E-6</v>
      </c>
      <c r="AF547" s="48">
        <f>IF(S547&lt;&gt;0,G547-P547, -9999)</f>
        <v>1.4196399999491405E-2</v>
      </c>
      <c r="AG547" s="3"/>
      <c r="AH547" s="48">
        <f>$AB$6*($AB$11/AI547*AJ547+$AB$12)</f>
        <v>-7.645718333876849E-3</v>
      </c>
      <c r="AI547" s="48">
        <f>1+$AB$7*COS(AL547)</f>
        <v>0.88680036750092817</v>
      </c>
      <c r="AJ547" s="48">
        <f>SIN(AL547+RADIANS($AB$9))</f>
        <v>-0.99872945960357684</v>
      </c>
      <c r="AK547" s="48">
        <f>$AB$7*SIN(AL547)</f>
        <v>0.31604187724061816</v>
      </c>
      <c r="AL547" s="48">
        <f>2*ATAN(AM547)</f>
        <v>1.9147390909616135</v>
      </c>
      <c r="AM547" s="48">
        <f>SQRT((1+$AB$7)/(1-$AB$7))*TAN(AN547/2)</f>
        <v>1.4203902858629069</v>
      </c>
      <c r="AN547" s="54">
        <f>$AU547+$AB$7*SIN(AO547)</f>
        <v>14.138856578012657</v>
      </c>
      <c r="AO547" s="54">
        <f>$AU547+$AB$7*SIN(AP547)</f>
        <v>14.138856578012657</v>
      </c>
      <c r="AP547" s="54">
        <f>$AU547+$AB$7*SIN(AQ547)</f>
        <v>14.138856578012666</v>
      </c>
      <c r="AQ547" s="54">
        <f>$AU547+$AB$7*SIN(AR547)</f>
        <v>14.138856577997668</v>
      </c>
      <c r="AR547" s="54">
        <f>$AU547+$AB$7*SIN(AS547)</f>
        <v>14.138856604438139</v>
      </c>
      <c r="AS547" s="54">
        <f>$AU547+$AB$7*SIN(AT547)</f>
        <v>14.138809329362472</v>
      </c>
      <c r="AT547" s="54">
        <f>$AU547+$AB$7*SIN(AU547)</f>
        <v>14.120304193978468</v>
      </c>
      <c r="AU547" s="54">
        <f>RADIANS($AB$9)+$AB$18*(F547-AB$15)</f>
        <v>13.803153877348088</v>
      </c>
    </row>
    <row r="548" spans="1:50" ht="12.95" customHeight="1" x14ac:dyDescent="0.2">
      <c r="A548" s="4" t="s">
        <v>994</v>
      </c>
      <c r="B548" s="4"/>
      <c r="C548" s="5">
        <v>46321.648000000001</v>
      </c>
      <c r="D548" s="5"/>
      <c r="E548" s="109">
        <f>+(C548-C$7)/C$8</f>
        <v>2639.0039080418433</v>
      </c>
      <c r="F548" s="109">
        <f>ROUND(2*E548,0)/2</f>
        <v>2639</v>
      </c>
      <c r="G548" s="48">
        <f>+C548-(C$7+F548*C$8)</f>
        <v>5.3418000024976209E-3</v>
      </c>
      <c r="I548" s="48">
        <f>G548</f>
        <v>5.3418000024976209E-3</v>
      </c>
      <c r="Q548" s="100">
        <f>+C548-15018.5</f>
        <v>31303.148000000001</v>
      </c>
      <c r="S548" s="53">
        <f>S$14</f>
        <v>0.1</v>
      </c>
      <c r="Z548" s="48">
        <f>F548</f>
        <v>2639</v>
      </c>
      <c r="AA548" s="54">
        <f>AB$3+AB$4*Z548+AB$5*Z548^2+AH548</f>
        <v>7.2266064881564337E-3</v>
      </c>
      <c r="AB548" s="54">
        <f>IF(S548&lt;&gt;0,G548-AH548, -9999)</f>
        <v>1.3020638748063286E-2</v>
      </c>
      <c r="AC548" s="54">
        <f>+G548-P548</f>
        <v>5.3418000024976209E-3</v>
      </c>
      <c r="AD548" s="54">
        <f>IF(S548&lt;&gt;0,G548-AA548, -9999)</f>
        <v>-1.8848064856588128E-3</v>
      </c>
      <c r="AE548" s="54">
        <f>+(G548-AA548)^2*S548</f>
        <v>3.5524954883815245E-7</v>
      </c>
      <c r="AF548" s="48">
        <f>IF(S548&lt;&gt;0,G548-P548, -9999)</f>
        <v>5.3418000024976209E-3</v>
      </c>
      <c r="AG548" s="3"/>
      <c r="AH548" s="48">
        <f>$AB$6*($AB$11/AI548*AJ548+$AB$12)</f>
        <v>-7.6788387455656651E-3</v>
      </c>
      <c r="AI548" s="48">
        <f>1+$AB$7*COS(AL548)</f>
        <v>0.88384594224736679</v>
      </c>
      <c r="AJ548" s="48">
        <f>SIN(AL548+RADIANS($AB$9))</f>
        <v>-0.99915754964384595</v>
      </c>
      <c r="AK548" s="48">
        <f>$AB$7*SIN(AL548)</f>
        <v>0.31496802986223355</v>
      </c>
      <c r="AL548" s="48">
        <f>2*ATAN(AM548)</f>
        <v>1.9241031393923698</v>
      </c>
      <c r="AM548" s="48">
        <f>SQRT((1+$AB$7)/(1-$AB$7))*TAN(AN548/2)</f>
        <v>1.4346130234540131</v>
      </c>
      <c r="AN548" s="54">
        <f>$AU548+$AB$7*SIN(AO548)</f>
        <v>14.148819774816364</v>
      </c>
      <c r="AO548" s="54">
        <f>$AU548+$AB$7*SIN(AP548)</f>
        <v>14.148819774816369</v>
      </c>
      <c r="AP548" s="54">
        <f>$AU548+$AB$7*SIN(AQ548)</f>
        <v>14.148819774815337</v>
      </c>
      <c r="AQ548" s="54">
        <f>$AU548+$AB$7*SIN(AR548)</f>
        <v>14.148819775079097</v>
      </c>
      <c r="AR548" s="54">
        <f>$AU548+$AB$7*SIN(AS548)</f>
        <v>14.148819707652017</v>
      </c>
      <c r="AS548" s="54">
        <f>$AU548+$AB$7*SIN(AT548)</f>
        <v>14.148836931843965</v>
      </c>
      <c r="AT548" s="54">
        <f>$AU548+$AB$7*SIN(AU548)</f>
        <v>14.131372838202729</v>
      </c>
      <c r="AU548" s="54">
        <f>RADIANS($AB$9)+$AB$18*(F548-AB$15)</f>
        <v>13.813139387020126</v>
      </c>
    </row>
    <row r="549" spans="1:50" ht="12.95" customHeight="1" x14ac:dyDescent="0.2">
      <c r="A549" s="4" t="s">
        <v>1058</v>
      </c>
      <c r="B549" s="4"/>
      <c r="C549" s="5">
        <v>46350.351000000002</v>
      </c>
      <c r="D549" s="5"/>
      <c r="E549" s="109">
        <f>+(C549-C$7)/C$8</f>
        <v>2660.0029205329752</v>
      </c>
      <c r="F549" s="109">
        <f>ROUND(2*E549,0)/2</f>
        <v>2660</v>
      </c>
      <c r="G549" s="48">
        <f>+C549-(C$7+F549*C$8)</f>
        <v>3.9920000053825788E-3</v>
      </c>
      <c r="I549" s="48">
        <f>G549</f>
        <v>3.9920000053825788E-3</v>
      </c>
      <c r="Q549" s="100">
        <f>+C549-15018.5</f>
        <v>31331.851000000002</v>
      </c>
      <c r="S549" s="53">
        <f>S$14</f>
        <v>0.1</v>
      </c>
      <c r="Z549" s="48">
        <f>F549</f>
        <v>2660</v>
      </c>
      <c r="AA549" s="54">
        <f>AB$3+AB$4*Z549+AB$5*Z549^2+AH549</f>
        <v>7.3696479180172881E-3</v>
      </c>
      <c r="AB549" s="54">
        <f>IF(S549&lt;&gt;0,G549-AH549, -9999)</f>
        <v>1.1710553841568754E-2</v>
      </c>
      <c r="AC549" s="54">
        <f>+G549-P549</f>
        <v>3.9920000053825788E-3</v>
      </c>
      <c r="AD549" s="54">
        <f>IF(S549&lt;&gt;0,G549-AA549, -9999)</f>
        <v>-3.3776479126347092E-3</v>
      </c>
      <c r="AE549" s="54">
        <f>+(G549-AA549)^2*S549</f>
        <v>1.1408505421725608E-6</v>
      </c>
      <c r="AF549" s="48">
        <f>IF(S549&lt;&gt;0,G549-P549, -9999)</f>
        <v>3.9920000053825788E-3</v>
      </c>
      <c r="AG549" s="3"/>
      <c r="AH549" s="48">
        <f>$AB$6*($AB$11/AI549*AJ549+$AB$12)</f>
        <v>-7.7185538361861762E-3</v>
      </c>
      <c r="AI549" s="48">
        <f>1+$AB$7*COS(AL549)</f>
        <v>0.8802372988558228</v>
      </c>
      <c r="AJ549" s="48">
        <f>SIN(AL549+RADIANS($AB$9))</f>
        <v>-0.99956287811885114</v>
      </c>
      <c r="AK549" s="48">
        <f>$AB$7*SIN(AL549)</f>
        <v>0.31361364827180171</v>
      </c>
      <c r="AL549" s="48">
        <f>2*ATAN(AM549)</f>
        <v>1.9355848731843914</v>
      </c>
      <c r="AM549" s="48">
        <f>SQRT((1+$AB$7)/(1-$AB$7))*TAN(AN549/2)</f>
        <v>1.4523152404668782</v>
      </c>
      <c r="AN549" s="54">
        <f>$AU549+$AB$7*SIN(AO549)</f>
        <v>14.161081616526271</v>
      </c>
      <c r="AO549" s="54">
        <f>$AU549+$AB$7*SIN(AP549)</f>
        <v>14.16108161652663</v>
      </c>
      <c r="AP549" s="54">
        <f>$AU549+$AB$7*SIN(AQ549)</f>
        <v>14.161081616481869</v>
      </c>
      <c r="AQ549" s="54">
        <f>$AU549+$AB$7*SIN(AR549)</f>
        <v>14.161081622057809</v>
      </c>
      <c r="AR549" s="54">
        <f>$AU549+$AB$7*SIN(AS549)</f>
        <v>14.161080927440292</v>
      </c>
      <c r="AS549" s="54">
        <f>$AU549+$AB$7*SIN(AT549)</f>
        <v>14.16116730406363</v>
      </c>
      <c r="AT549" s="54">
        <f>$AU549+$AB$7*SIN(AU549)</f>
        <v>14.145002049449925</v>
      </c>
      <c r="AU549" s="54">
        <f>RADIANS($AB$9)+$AB$18*(F549-AB$15)</f>
        <v>13.8254744283797</v>
      </c>
    </row>
    <row r="550" spans="1:50" ht="12.95" customHeight="1" x14ac:dyDescent="0.2">
      <c r="A550" s="4" t="s">
        <v>994</v>
      </c>
      <c r="B550" s="4"/>
      <c r="C550" s="5">
        <v>46377.692999999999</v>
      </c>
      <c r="D550" s="5"/>
      <c r="E550" s="109">
        <f>+(C550-C$7)/C$8</f>
        <v>2680.0062302752476</v>
      </c>
      <c r="F550" s="109">
        <f>ROUND(2*E550,0)/2</f>
        <v>2680</v>
      </c>
      <c r="G550" s="48">
        <f>+C550-(C$7+F550*C$8)</f>
        <v>8.5160000016912818E-3</v>
      </c>
      <c r="I550" s="48">
        <f>G550</f>
        <v>8.5160000016912818E-3</v>
      </c>
      <c r="Q550" s="100">
        <f>+C550-15018.5</f>
        <v>31359.192999999999</v>
      </c>
      <c r="S550" s="53">
        <f>S$14</f>
        <v>0.1</v>
      </c>
      <c r="Z550" s="48">
        <f>F550</f>
        <v>2680</v>
      </c>
      <c r="AA550" s="54">
        <f>AB$3+AB$4*Z550+AB$5*Z550^2+AH550</f>
        <v>7.5076037001394601E-3</v>
      </c>
      <c r="AB550" s="54">
        <f>IF(S550&lt;&gt;0,G550-AH550, -9999)</f>
        <v>1.6271155123572315E-2</v>
      </c>
      <c r="AC550" s="54">
        <f>+G550-P550</f>
        <v>8.5160000016912818E-3</v>
      </c>
      <c r="AD550" s="54">
        <f>IF(S550&lt;&gt;0,G550-AA550, -9999)</f>
        <v>1.0083963015518217E-3</v>
      </c>
      <c r="AE550" s="54">
        <f>+(G550-AA550)^2*S550</f>
        <v>1.0168631009833926E-7</v>
      </c>
      <c r="AF550" s="48">
        <f>IF(S550&lt;&gt;0,G550-P550, -9999)</f>
        <v>8.5160000016912818E-3</v>
      </c>
      <c r="AG550" s="3"/>
      <c r="AH550" s="48">
        <f>$AB$6*($AB$11/AI550*AJ550+$AB$12)</f>
        <v>-7.755155121881031E-3</v>
      </c>
      <c r="AI550" s="48">
        <f>1+$AB$7*COS(AL550)</f>
        <v>0.87684222628565822</v>
      </c>
      <c r="AJ550" s="48">
        <f>SIN(AL550+RADIANS($AB$9))</f>
        <v>-0.99982477929313129</v>
      </c>
      <c r="AK550" s="48">
        <f>$AB$7*SIN(AL550)</f>
        <v>0.31229599379663175</v>
      </c>
      <c r="AL550" s="48">
        <f>2*ATAN(AM550)</f>
        <v>1.9464332098954904</v>
      </c>
      <c r="AM550" s="48">
        <f>SQRT((1+$AB$7)/(1-$AB$7))*TAN(AN550/2)</f>
        <v>1.4693142489446507</v>
      </c>
      <c r="AN550" s="54">
        <f>$AU550+$AB$7*SIN(AO550)</f>
        <v>14.172713202365697</v>
      </c>
      <c r="AO550" s="54">
        <f>$AU550+$AB$7*SIN(AP550)</f>
        <v>14.172713202368566</v>
      </c>
      <c r="AP550" s="54">
        <f>$AU550+$AB$7*SIN(AQ550)</f>
        <v>14.172713202128115</v>
      </c>
      <c r="AQ550" s="54">
        <f>$AU550+$AB$7*SIN(AR550)</f>
        <v>14.172713222282443</v>
      </c>
      <c r="AR550" s="54">
        <f>$AU550+$AB$7*SIN(AS550)</f>
        <v>14.172711532929249</v>
      </c>
      <c r="AS550" s="54">
        <f>$AU550+$AB$7*SIN(AT550)</f>
        <v>14.172852858506086</v>
      </c>
      <c r="AT550" s="54">
        <f>$AU550+$AB$7*SIN(AU550)</f>
        <v>14.157937054404753</v>
      </c>
      <c r="AU550" s="54">
        <f>RADIANS($AB$9)+$AB$18*(F550-AB$15)</f>
        <v>13.837222086817389</v>
      </c>
    </row>
    <row r="551" spans="1:50" ht="12.95" customHeight="1" x14ac:dyDescent="0.2">
      <c r="A551" s="4" t="s">
        <v>1059</v>
      </c>
      <c r="B551" s="4"/>
      <c r="C551" s="5">
        <v>46380.423000000003</v>
      </c>
      <c r="D551" s="5"/>
      <c r="E551" s="109">
        <f>+(C551-C$7)/C$8</f>
        <v>2682.0034885444479</v>
      </c>
      <c r="F551" s="109">
        <f>ROUND(2*E551,0)/2</f>
        <v>2682</v>
      </c>
      <c r="G551" s="48">
        <f>+C551-(C$7+F551*C$8)</f>
        <v>4.7684000091976486E-3</v>
      </c>
      <c r="I551" s="48">
        <f>G551</f>
        <v>4.7684000091976486E-3</v>
      </c>
      <c r="Q551" s="100">
        <f>+C551-15018.5</f>
        <v>31361.923000000003</v>
      </c>
      <c r="S551" s="53">
        <f>S$14</f>
        <v>0.1</v>
      </c>
      <c r="Z551" s="48">
        <f>F551</f>
        <v>2682</v>
      </c>
      <c r="AA551" s="54">
        <f>AB$3+AB$4*Z551+AB$5*Z551^2+AH551</f>
        <v>7.5214915351952414E-3</v>
      </c>
      <c r="AB551" s="54">
        <f>IF(S551&lt;&gt;0,G551-AH551, -9999)</f>
        <v>1.2527150005861475E-2</v>
      </c>
      <c r="AC551" s="54">
        <f>+G551-P551</f>
        <v>4.7684000091976486E-3</v>
      </c>
      <c r="AD551" s="54">
        <f>IF(S551&lt;&gt;0,G551-AA551, -9999)</f>
        <v>-2.7530915259975927E-3</v>
      </c>
      <c r="AE551" s="54">
        <f>+(G551-AA551)^2*S551</f>
        <v>7.5795129505197544E-7</v>
      </c>
      <c r="AF551" s="48">
        <f>IF(S551&lt;&gt;0,G551-P551, -9999)</f>
        <v>4.7684000091976486E-3</v>
      </c>
      <c r="AG551" s="3"/>
      <c r="AH551" s="48">
        <f>$AB$6*($AB$11/AI551*AJ551+$AB$12)</f>
        <v>-7.7587499966638258E-3</v>
      </c>
      <c r="AI551" s="48">
        <f>1+$AB$7*COS(AL551)</f>
        <v>0.8765049446165839</v>
      </c>
      <c r="AJ551" s="48">
        <f>SIN(AL551+RADIANS($AB$9))</f>
        <v>-0.99984441716783734</v>
      </c>
      <c r="AK551" s="48">
        <f>$AB$7*SIN(AL551)</f>
        <v>0.31216277206538562</v>
      </c>
      <c r="AL551" s="48">
        <f>2*ATAN(AM551)</f>
        <v>1.9475134465891351</v>
      </c>
      <c r="AM551" s="48">
        <f>SQRT((1+$AB$7)/(1-$AB$7))*TAN(AN551/2)</f>
        <v>1.4710217756094628</v>
      </c>
      <c r="AN551" s="54">
        <f>$AU551+$AB$7*SIN(AO551)</f>
        <v>14.173873894608962</v>
      </c>
      <c r="AO551" s="54">
        <f>$AU551+$AB$7*SIN(AP551)</f>
        <v>14.173873894612337</v>
      </c>
      <c r="AP551" s="54">
        <f>$AU551+$AB$7*SIN(AQ551)</f>
        <v>14.173873894338373</v>
      </c>
      <c r="AQ551" s="54">
        <f>$AU551+$AB$7*SIN(AR551)</f>
        <v>14.173873916575889</v>
      </c>
      <c r="AR551" s="54">
        <f>$AU551+$AB$7*SIN(AS551)</f>
        <v>14.173872111520925</v>
      </c>
      <c r="AS551" s="54">
        <f>$AU551+$AB$7*SIN(AT551)</f>
        <v>14.174018343177623</v>
      </c>
      <c r="AT551" s="54">
        <f>$AU551+$AB$7*SIN(AU551)</f>
        <v>14.159228123220574</v>
      </c>
      <c r="AU551" s="54">
        <f>RADIANS($AB$9)+$AB$18*(F551-AB$15)</f>
        <v>13.838396852661159</v>
      </c>
    </row>
    <row r="552" spans="1:50" ht="12.95" customHeight="1" x14ac:dyDescent="0.2">
      <c r="A552" s="4" t="s">
        <v>1059</v>
      </c>
      <c r="B552" s="4"/>
      <c r="C552" s="5">
        <v>46387.262000000002</v>
      </c>
      <c r="D552" s="5"/>
      <c r="E552" s="109">
        <f>+(C552-C$7)/C$8</f>
        <v>2687.006876567541</v>
      </c>
      <c r="F552" s="109">
        <f>ROUND(2*E552,0)/2</f>
        <v>2687</v>
      </c>
      <c r="G552" s="48">
        <f>+C552-(C$7+F552*C$8)</f>
        <v>9.3994000053498894E-3</v>
      </c>
      <c r="I552" s="48">
        <f>G552</f>
        <v>9.3994000053498894E-3</v>
      </c>
      <c r="Q552" s="100">
        <f>+C552-15018.5</f>
        <v>31368.762000000002</v>
      </c>
      <c r="S552" s="53">
        <f>S$14</f>
        <v>0.1</v>
      </c>
      <c r="Z552" s="48">
        <f>F552</f>
        <v>2687</v>
      </c>
      <c r="AA552" s="54">
        <f>AB$3+AB$4*Z552+AB$5*Z552^2+AH552</f>
        <v>7.55628433427927E-3</v>
      </c>
      <c r="AB552" s="54">
        <f>IF(S552&lt;&gt;0,G552-AH552, -9999)</f>
        <v>1.7167085457230453E-2</v>
      </c>
      <c r="AC552" s="54">
        <f>+G552-P552</f>
        <v>9.3994000053498894E-3</v>
      </c>
      <c r="AD552" s="54">
        <f>IF(S552&lt;&gt;0,G552-AA552, -9999)</f>
        <v>1.8431156710706194E-3</v>
      </c>
      <c r="AE552" s="54">
        <f>+(G552-AA552)^2*S552</f>
        <v>3.3970753769461003E-7</v>
      </c>
      <c r="AF552" s="48">
        <f>IF(S552&lt;&gt;0,G552-P552, -9999)</f>
        <v>9.3994000053498894E-3</v>
      </c>
      <c r="AG552" s="3"/>
      <c r="AH552" s="48">
        <f>$AB$6*($AB$11/AI552*AJ552+$AB$12)</f>
        <v>-7.767685451880565E-3</v>
      </c>
      <c r="AI552" s="48">
        <f>1+$AB$7*COS(AL552)</f>
        <v>0.87566350394443937</v>
      </c>
      <c r="AJ552" s="48">
        <f>SIN(AL552+RADIANS($AB$9))</f>
        <v>-0.99988835311946156</v>
      </c>
      <c r="AK552" s="48">
        <f>$AB$7*SIN(AL552)</f>
        <v>0.3118285758494953</v>
      </c>
      <c r="AL552" s="48">
        <f>2*ATAN(AM552)</f>
        <v>1.9502104075804407</v>
      </c>
      <c r="AM552" s="48">
        <f>SQRT((1+$AB$7)/(1-$AB$7))*TAN(AN552/2)</f>
        <v>1.4752967224433569</v>
      </c>
      <c r="AN552" s="54">
        <f>$AU552+$AB$7*SIN(AO552)</f>
        <v>14.176773673888041</v>
      </c>
      <c r="AO552" s="54">
        <f>$AU552+$AB$7*SIN(AP552)</f>
        <v>14.176773673892985</v>
      </c>
      <c r="AP552" s="54">
        <f>$AU552+$AB$7*SIN(AQ552)</f>
        <v>14.176773673521112</v>
      </c>
      <c r="AQ552" s="54">
        <f>$AU552+$AB$7*SIN(AR552)</f>
        <v>14.176773701497023</v>
      </c>
      <c r="AR552" s="54">
        <f>$AU552+$AB$7*SIN(AS552)</f>
        <v>14.176771596824379</v>
      </c>
      <c r="AS552" s="54">
        <f>$AU552+$AB$7*SIN(AT552)</f>
        <v>14.176929623816847</v>
      </c>
      <c r="AT552" s="54">
        <f>$AU552+$AB$7*SIN(AU552)</f>
        <v>14.16245385778697</v>
      </c>
      <c r="AU552" s="54">
        <f>RADIANS($AB$9)+$AB$18*(F552-AB$15)</f>
        <v>13.841333767270582</v>
      </c>
    </row>
    <row r="553" spans="1:50" ht="12.95" customHeight="1" x14ac:dyDescent="0.2">
      <c r="A553" s="4" t="s">
        <v>994</v>
      </c>
      <c r="B553" s="4"/>
      <c r="C553" s="5">
        <v>46392.724999999999</v>
      </c>
      <c r="D553" s="5"/>
      <c r="E553" s="109">
        <f>+(C553-C$7)/C$8</f>
        <v>2691.0035878952408</v>
      </c>
      <c r="F553" s="109">
        <f>ROUND(2*E553,0)/2</f>
        <v>2691</v>
      </c>
      <c r="G553" s="48">
        <f>+C553-(C$7+F553*C$8)</f>
        <v>4.9042000027839094E-3</v>
      </c>
      <c r="I553" s="48">
        <f>G553</f>
        <v>4.9042000027839094E-3</v>
      </c>
      <c r="Q553" s="100">
        <f>+C553-15018.5</f>
        <v>31374.224999999999</v>
      </c>
      <c r="S553" s="53">
        <f>S$14</f>
        <v>0.1</v>
      </c>
      <c r="Z553" s="48">
        <f>F553</f>
        <v>2691</v>
      </c>
      <c r="AA553" s="54">
        <f>AB$3+AB$4*Z553+AB$5*Z553^2+AH553</f>
        <v>7.5841938035478259E-3</v>
      </c>
      <c r="AB553" s="54">
        <f>IF(S553&lt;&gt;0,G553-AH553, -9999)</f>
        <v>1.26789806822467E-2</v>
      </c>
      <c r="AC553" s="54">
        <f>+G553-P553</f>
        <v>4.9042000027839094E-3</v>
      </c>
      <c r="AD553" s="54">
        <f>IF(S553&lt;&gt;0,G553-AA553, -9999)</f>
        <v>-2.6799938007639164E-3</v>
      </c>
      <c r="AE553" s="54">
        <f>+(G553-AA553)^2*S553</f>
        <v>7.1823667721330229E-7</v>
      </c>
      <c r="AF553" s="48">
        <f>IF(S553&lt;&gt;0,G553-P553, -9999)</f>
        <v>4.9042000027839094E-3</v>
      </c>
      <c r="AG553" s="3"/>
      <c r="AH553" s="48">
        <f>$AB$6*($AB$11/AI553*AJ553+$AB$12)</f>
        <v>-7.7747806794627892E-3</v>
      </c>
      <c r="AI553" s="48">
        <f>1+$AB$7*COS(AL553)</f>
        <v>0.87499216240808764</v>
      </c>
      <c r="AJ553" s="48">
        <f>SIN(AL553+RADIANS($AB$9))</f>
        <v>-0.99991821787625312</v>
      </c>
      <c r="AK553" s="48">
        <f>$AB$7*SIN(AL553)</f>
        <v>0.31156005120729602</v>
      </c>
      <c r="AL553" s="48">
        <f>2*ATAN(AM553)</f>
        <v>1.9523642527026697</v>
      </c>
      <c r="AM553" s="48">
        <f>SQRT((1+$AB$7)/(1-$AB$7))*TAN(AN553/2)</f>
        <v>1.4787230123568007</v>
      </c>
      <c r="AN553" s="54">
        <f>$AU553+$AB$7*SIN(AO553)</f>
        <v>14.179091494628965</v>
      </c>
      <c r="AO553" s="54">
        <f>$AU553+$AB$7*SIN(AP553)</f>
        <v>14.179091494635522</v>
      </c>
      <c r="AP553" s="54">
        <f>$AU553+$AB$7*SIN(AQ553)</f>
        <v>14.179091494169528</v>
      </c>
      <c r="AQ553" s="54">
        <f>$AU553+$AB$7*SIN(AR553)</f>
        <v>14.179091527289039</v>
      </c>
      <c r="AR553" s="54">
        <f>$AU553+$AB$7*SIN(AS553)</f>
        <v>14.179089173329009</v>
      </c>
      <c r="AS553" s="54">
        <f>$AU553+$AB$7*SIN(AT553)</f>
        <v>14.179256152731181</v>
      </c>
      <c r="AT553" s="54">
        <f>$AU553+$AB$7*SIN(AU553)</f>
        <v>14.16503245129646</v>
      </c>
      <c r="AU553" s="54">
        <f>RADIANS($AB$9)+$AB$18*(F553-AB$15)</f>
        <v>13.843683298958119</v>
      </c>
      <c r="AV553" s="54"/>
    </row>
    <row r="554" spans="1:50" ht="12.95" customHeight="1" x14ac:dyDescent="0.2">
      <c r="A554" s="102" t="s">
        <v>1134</v>
      </c>
      <c r="B554" s="102" t="s">
        <v>1122</v>
      </c>
      <c r="C554" s="103">
        <v>46392.7264</v>
      </c>
      <c r="D554" s="104">
        <v>1.1999999999999999E-3</v>
      </c>
      <c r="E554" s="113">
        <f>+(C554-C$7)/C$8</f>
        <v>2691.0046121302516</v>
      </c>
      <c r="F554" s="109">
        <f>ROUND(2*E554,0)/2</f>
        <v>2691</v>
      </c>
      <c r="G554" s="48">
        <f>+C554-(C$7+F554*C$8)</f>
        <v>6.3042000037967227E-3</v>
      </c>
      <c r="K554" s="48">
        <f>G554</f>
        <v>6.3042000037967227E-3</v>
      </c>
      <c r="O554" s="48">
        <f ca="1">+C$11+C$12*F554</f>
        <v>3.2550815025206778E-3</v>
      </c>
      <c r="Q554" s="100">
        <f>+C554-15018.5</f>
        <v>31374.2264</v>
      </c>
      <c r="S554" s="53">
        <f>S$16</f>
        <v>1</v>
      </c>
      <c r="Z554" s="48">
        <f>F554</f>
        <v>2691</v>
      </c>
      <c r="AA554" s="54">
        <f>AB$3+AB$4*Z554+AB$5*Z554^2+AH554</f>
        <v>7.5841938035478259E-3</v>
      </c>
      <c r="AB554" s="54">
        <f>IF(S554&lt;&gt;0,G554-AH554, -9999)</f>
        <v>1.4078980683259513E-2</v>
      </c>
      <c r="AC554" s="54">
        <f>+G554-P554</f>
        <v>6.3042000037967227E-3</v>
      </c>
      <c r="AD554" s="54">
        <f>IF(S554&lt;&gt;0,G554-AA554, -9999)</f>
        <v>-1.2799937997511031E-3</v>
      </c>
      <c r="AE554" s="54">
        <f>+(G554-AA554)^2*S554</f>
        <v>1.638384127401267E-6</v>
      </c>
      <c r="AF554" s="48">
        <f>IF(S554&lt;&gt;0,G554-P554, -9999)</f>
        <v>6.3042000037967227E-3</v>
      </c>
      <c r="AG554" s="3"/>
      <c r="AH554" s="48">
        <f>$AB$6*($AB$11/AI554*AJ554+$AB$12)</f>
        <v>-7.7747806794627892E-3</v>
      </c>
      <c r="AI554" s="48">
        <f>1+$AB$7*COS(AL554)</f>
        <v>0.87499216240808764</v>
      </c>
      <c r="AJ554" s="48">
        <f>SIN(AL554+RADIANS($AB$9))</f>
        <v>-0.99991821787625312</v>
      </c>
      <c r="AK554" s="48">
        <f>$AB$7*SIN(AL554)</f>
        <v>0.31156005120729602</v>
      </c>
      <c r="AL554" s="48">
        <f>2*ATAN(AM554)</f>
        <v>1.9523642527026697</v>
      </c>
      <c r="AM554" s="48">
        <f>SQRT((1+$AB$7)/(1-$AB$7))*TAN(AN554/2)</f>
        <v>1.4787230123568007</v>
      </c>
      <c r="AN554" s="54">
        <f>$AU554+$AB$7*SIN(AO554)</f>
        <v>14.179091494628965</v>
      </c>
      <c r="AO554" s="54">
        <f>$AU554+$AB$7*SIN(AP554)</f>
        <v>14.179091494635522</v>
      </c>
      <c r="AP554" s="54">
        <f>$AU554+$AB$7*SIN(AQ554)</f>
        <v>14.179091494169528</v>
      </c>
      <c r="AQ554" s="54">
        <f>$AU554+$AB$7*SIN(AR554)</f>
        <v>14.179091527289039</v>
      </c>
      <c r="AR554" s="54">
        <f>$AU554+$AB$7*SIN(AS554)</f>
        <v>14.179089173329009</v>
      </c>
      <c r="AS554" s="54">
        <f>$AU554+$AB$7*SIN(AT554)</f>
        <v>14.179256152731181</v>
      </c>
      <c r="AT554" s="54">
        <f>$AU554+$AB$7*SIN(AU554)</f>
        <v>14.16503245129646</v>
      </c>
      <c r="AU554" s="54">
        <f>RADIANS($AB$9)+$AB$18*(F554-AB$15)</f>
        <v>13.843683298958119</v>
      </c>
    </row>
    <row r="555" spans="1:50" ht="12.95" customHeight="1" x14ac:dyDescent="0.2">
      <c r="A555" s="4" t="s">
        <v>1060</v>
      </c>
      <c r="B555" s="4"/>
      <c r="C555" s="5">
        <v>46402.29</v>
      </c>
      <c r="D555" s="5"/>
      <c r="E555" s="109">
        <f>+(C555-C$7)/C$8</f>
        <v>2698.0013078017914</v>
      </c>
      <c r="F555" s="109">
        <f>ROUND(2*E555,0)/2</f>
        <v>2698</v>
      </c>
      <c r="G555" s="48">
        <f>+C555-(C$7+F555*C$8)</f>
        <v>1.7876000056276098E-3</v>
      </c>
      <c r="I555" s="48">
        <f>G555</f>
        <v>1.7876000056276098E-3</v>
      </c>
      <c r="Q555" s="100">
        <f>+C555-15018.5</f>
        <v>31383.79</v>
      </c>
      <c r="S555" s="53">
        <f>S$14</f>
        <v>0.1</v>
      </c>
      <c r="Z555" s="48">
        <f>F555</f>
        <v>2698</v>
      </c>
      <c r="AA555" s="54">
        <f>AB$3+AB$4*Z555+AB$5*Z555^2+AH555</f>
        <v>7.6331960556631244E-3</v>
      </c>
      <c r="AB555" s="54">
        <f>IF(S555&lt;&gt;0,G555-AH555, -9999)</f>
        <v>9.5746839078134915E-3</v>
      </c>
      <c r="AC555" s="54">
        <f>+G555-P555</f>
        <v>1.7876000056276098E-3</v>
      </c>
      <c r="AD555" s="54">
        <f>IF(S555&lt;&gt;0,G555-AA555, -9999)</f>
        <v>-5.8455960500355146E-3</v>
      </c>
      <c r="AE555" s="54">
        <f>+(G555-AA555)^2*S555</f>
        <v>3.4170993180190813E-6</v>
      </c>
      <c r="AF555" s="48">
        <f>IF(S555&lt;&gt;0,G555-P555, -9999)</f>
        <v>1.7876000056276098E-3</v>
      </c>
      <c r="AG555" s="3"/>
      <c r="AH555" s="48">
        <f>$AB$6*($AB$11/AI555*AJ555+$AB$12)</f>
        <v>-7.7870839021858826E-3</v>
      </c>
      <c r="AI555" s="48">
        <f>1+$AB$7*COS(AL555)</f>
        <v>0.8738211792527748</v>
      </c>
      <c r="AJ555" s="48">
        <f>SIN(AL555+RADIANS($AB$9))</f>
        <v>-0.99995924776661238</v>
      </c>
      <c r="AK555" s="48">
        <f>$AB$7*SIN(AL555)</f>
        <v>0.31108765671838939</v>
      </c>
      <c r="AL555" s="48">
        <f>2*ATAN(AM555)</f>
        <v>1.9561255506561674</v>
      </c>
      <c r="AM555" s="48">
        <f>SQRT((1+$AB$7)/(1-$AB$7))*TAN(AN555/2)</f>
        <v>1.4847326489225545</v>
      </c>
      <c r="AN555" s="54">
        <f>$AU555+$AB$7*SIN(AO555)</f>
        <v>14.183143411069576</v>
      </c>
      <c r="AO555" s="54">
        <f>$AU555+$AB$7*SIN(AP555)</f>
        <v>14.183143411079888</v>
      </c>
      <c r="AP555" s="54">
        <f>$AU555+$AB$7*SIN(AQ555)</f>
        <v>14.18314341041159</v>
      </c>
      <c r="AQ555" s="54">
        <f>$AU555+$AB$7*SIN(AR555)</f>
        <v>14.183143453725972</v>
      </c>
      <c r="AR555" s="54">
        <f>$AU555+$AB$7*SIN(AS555)</f>
        <v>14.183140646309019</v>
      </c>
      <c r="AS555" s="54">
        <f>$AU555+$AB$7*SIN(AT555)</f>
        <v>14.183322255829099</v>
      </c>
      <c r="AT555" s="54">
        <f>$AU555+$AB$7*SIN(AU555)</f>
        <v>14.169540720633453</v>
      </c>
      <c r="AU555" s="54">
        <f>RADIANS($AB$9)+$AB$18*(F555-AB$15)</f>
        <v>13.84779497941131</v>
      </c>
    </row>
    <row r="556" spans="1:50" ht="12.95" customHeight="1" x14ac:dyDescent="0.2">
      <c r="A556" s="4" t="s">
        <v>1061</v>
      </c>
      <c r="B556" s="4"/>
      <c r="C556" s="5">
        <v>46402.292999999998</v>
      </c>
      <c r="D556" s="5"/>
      <c r="E556" s="109">
        <f>+(C556-C$7)/C$8</f>
        <v>2698.0035025910961</v>
      </c>
      <c r="F556" s="109">
        <f>ROUND(2*E556,0)/2</f>
        <v>2698</v>
      </c>
      <c r="G556" s="48">
        <f>+C556-(C$7+F556*C$8)</f>
        <v>4.7876000026008114E-3</v>
      </c>
      <c r="I556" s="48">
        <f>G556</f>
        <v>4.7876000026008114E-3</v>
      </c>
      <c r="Q556" s="100">
        <f>+C556-15018.5</f>
        <v>31383.792999999998</v>
      </c>
      <c r="S556" s="53">
        <f>S$14</f>
        <v>0.1</v>
      </c>
      <c r="Z556" s="48">
        <f>F556</f>
        <v>2698</v>
      </c>
      <c r="AA556" s="54">
        <f>AB$3+AB$4*Z556+AB$5*Z556^2+AH556</f>
        <v>7.6331960556631244E-3</v>
      </c>
      <c r="AB556" s="54">
        <f>IF(S556&lt;&gt;0,G556-AH556, -9999)</f>
        <v>1.2574683904786693E-2</v>
      </c>
      <c r="AC556" s="54">
        <f>+G556-P556</f>
        <v>4.7876000026008114E-3</v>
      </c>
      <c r="AD556" s="54">
        <f>IF(S556&lt;&gt;0,G556-AA556, -9999)</f>
        <v>-2.8455960530623129E-3</v>
      </c>
      <c r="AE556" s="54">
        <f>+(G556-AA556)^2*S556</f>
        <v>8.0974168972038139E-7</v>
      </c>
      <c r="AF556" s="48">
        <f>IF(S556&lt;&gt;0,G556-P556, -9999)</f>
        <v>4.7876000026008114E-3</v>
      </c>
      <c r="AG556" s="3"/>
      <c r="AH556" s="48">
        <f>$AB$6*($AB$11/AI556*AJ556+$AB$12)</f>
        <v>-7.7870839021858826E-3</v>
      </c>
      <c r="AI556" s="48">
        <f>1+$AB$7*COS(AL556)</f>
        <v>0.8738211792527748</v>
      </c>
      <c r="AJ556" s="48">
        <f>SIN(AL556+RADIANS($AB$9))</f>
        <v>-0.99995924776661238</v>
      </c>
      <c r="AK556" s="48">
        <f>$AB$7*SIN(AL556)</f>
        <v>0.31108765671838939</v>
      </c>
      <c r="AL556" s="48">
        <f>2*ATAN(AM556)</f>
        <v>1.9561255506561674</v>
      </c>
      <c r="AM556" s="48">
        <f>SQRT((1+$AB$7)/(1-$AB$7))*TAN(AN556/2)</f>
        <v>1.4847326489225545</v>
      </c>
      <c r="AN556" s="54">
        <f>$AU556+$AB$7*SIN(AO556)</f>
        <v>14.183143411069576</v>
      </c>
      <c r="AO556" s="54">
        <f>$AU556+$AB$7*SIN(AP556)</f>
        <v>14.183143411079888</v>
      </c>
      <c r="AP556" s="54">
        <f>$AU556+$AB$7*SIN(AQ556)</f>
        <v>14.18314341041159</v>
      </c>
      <c r="AQ556" s="54">
        <f>$AU556+$AB$7*SIN(AR556)</f>
        <v>14.183143453725972</v>
      </c>
      <c r="AR556" s="54">
        <f>$AU556+$AB$7*SIN(AS556)</f>
        <v>14.183140646309019</v>
      </c>
      <c r="AS556" s="54">
        <f>$AU556+$AB$7*SIN(AT556)</f>
        <v>14.183322255829099</v>
      </c>
      <c r="AT556" s="54">
        <f>$AU556+$AB$7*SIN(AU556)</f>
        <v>14.169540720633453</v>
      </c>
      <c r="AU556" s="54">
        <f>RADIANS($AB$9)+$AB$18*(F556-AB$15)</f>
        <v>13.84779497941131</v>
      </c>
      <c r="AV556" s="54"/>
      <c r="AW556" s="54"/>
      <c r="AX556" s="54"/>
    </row>
    <row r="557" spans="1:50" ht="12.95" customHeight="1" x14ac:dyDescent="0.2">
      <c r="A557" s="4" t="s">
        <v>994</v>
      </c>
      <c r="B557" s="4"/>
      <c r="C557" s="5">
        <v>46403.663999999997</v>
      </c>
      <c r="D557" s="5"/>
      <c r="E557" s="109">
        <f>+(C557-C$7)/C$8</f>
        <v>2699.0065213043081</v>
      </c>
      <c r="F557" s="109">
        <f>ROUND(2*E557,0)/2</f>
        <v>2699</v>
      </c>
      <c r="G557" s="48">
        <f>+C557-(C$7+F557*C$8)</f>
        <v>8.9138000039383769E-3</v>
      </c>
      <c r="I557" s="48">
        <f>G557</f>
        <v>8.9138000039383769E-3</v>
      </c>
      <c r="Q557" s="100">
        <f>+C557-15018.5</f>
        <v>31385.163999999997</v>
      </c>
      <c r="S557" s="53">
        <f>S$14</f>
        <v>0.1</v>
      </c>
      <c r="Z557" s="48">
        <f>F557</f>
        <v>2699</v>
      </c>
      <c r="AA557" s="54">
        <f>AB$3+AB$4*Z557+AB$5*Z557^2+AH557</f>
        <v>7.640213053769709E-3</v>
      </c>
      <c r="AB557" s="54">
        <f>IF(S557&lt;&gt;0,G557-AH557, -9999)</f>
        <v>1.6702629742641292E-2</v>
      </c>
      <c r="AC557" s="54">
        <f>+G557-P557</f>
        <v>8.9138000039383769E-3</v>
      </c>
      <c r="AD557" s="54">
        <f>IF(S557&lt;&gt;0,G557-AA557, -9999)</f>
        <v>1.2735869501686679E-3</v>
      </c>
      <c r="AE557" s="54">
        <f>+(G557-AA557)^2*S557</f>
        <v>1.6220237196399288E-7</v>
      </c>
      <c r="AF557" s="48">
        <f>IF(S557&lt;&gt;0,G557-P557, -9999)</f>
        <v>8.9138000039383769E-3</v>
      </c>
      <c r="AG557" s="3"/>
      <c r="AH557" s="48">
        <f>$AB$6*($AB$11/AI557*AJ557+$AB$12)</f>
        <v>-7.7888297387029171E-3</v>
      </c>
      <c r="AI557" s="48">
        <f>1+$AB$7*COS(AL557)</f>
        <v>0.87365429675214856</v>
      </c>
      <c r="AJ557" s="48">
        <f>SIN(AL557+RADIANS($AB$9))</f>
        <v>-0.99996394737777639</v>
      </c>
      <c r="AK557" s="48">
        <f>$AB$7*SIN(AL557)</f>
        <v>0.31101991614445651</v>
      </c>
      <c r="AL557" s="48">
        <f>2*ATAN(AM557)</f>
        <v>1.9566620575366587</v>
      </c>
      <c r="AM557" s="48">
        <f>SQRT((1+$AB$7)/(1-$AB$7))*TAN(AN557/2)</f>
        <v>1.4855925910951226</v>
      </c>
      <c r="AN557" s="54">
        <f>$AU557+$AB$7*SIN(AO557)</f>
        <v>14.183721813716339</v>
      </c>
      <c r="AO557" s="54">
        <f>$AU557+$AB$7*SIN(AP557)</f>
        <v>14.183721813727297</v>
      </c>
      <c r="AP557" s="54">
        <f>$AU557+$AB$7*SIN(AQ557)</f>
        <v>14.183721813025906</v>
      </c>
      <c r="AQ557" s="54">
        <f>$AU557+$AB$7*SIN(AR557)</f>
        <v>14.183721857920707</v>
      </c>
      <c r="AR557" s="54">
        <f>$AU557+$AB$7*SIN(AS557)</f>
        <v>14.183718984194897</v>
      </c>
      <c r="AS557" s="54">
        <f>$AU557+$AB$7*SIN(AT557)</f>
        <v>14.183902575909453</v>
      </c>
      <c r="AT557" s="54">
        <f>$AU557+$AB$7*SIN(AU557)</f>
        <v>14.170184315232836</v>
      </c>
      <c r="AU557" s="54">
        <f>RADIANS($AB$9)+$AB$18*(F557-AB$15)</f>
        <v>13.848382362333195</v>
      </c>
    </row>
    <row r="558" spans="1:50" ht="12.95" customHeight="1" x14ac:dyDescent="0.2">
      <c r="A558" s="102" t="s">
        <v>1134</v>
      </c>
      <c r="B558" s="102" t="s">
        <v>1122</v>
      </c>
      <c r="C558" s="103">
        <v>46403.667200000004</v>
      </c>
      <c r="D558" s="104">
        <v>1.8E-3</v>
      </c>
      <c r="E558" s="107">
        <f>+(C558-C$7)/C$8</f>
        <v>2699.0088624129066</v>
      </c>
      <c r="F558" s="109">
        <f>ROUND(2*E558,0)/2</f>
        <v>2699</v>
      </c>
      <c r="G558" s="48">
        <f>+C558-(C$7+F558*C$8)</f>
        <v>1.2113800010411069E-2</v>
      </c>
      <c r="K558" s="48">
        <f>G558</f>
        <v>1.2113800010411069E-2</v>
      </c>
      <c r="O558" s="48">
        <f ca="1">+C$11+C$12*F558</f>
        <v>3.3747550759811104E-3</v>
      </c>
      <c r="Q558" s="100">
        <f>+C558-15018.5</f>
        <v>31385.167200000004</v>
      </c>
      <c r="S558" s="53">
        <f>S$16</f>
        <v>1</v>
      </c>
      <c r="Z558" s="48">
        <f>F558</f>
        <v>2699</v>
      </c>
      <c r="AA558" s="54">
        <f>AB$3+AB$4*Z558+AB$5*Z558^2+AH558</f>
        <v>7.640213053769709E-3</v>
      </c>
      <c r="AB558" s="54">
        <f>IF(S558&lt;&gt;0,G558-AH558, -9999)</f>
        <v>1.9902629749113984E-2</v>
      </c>
      <c r="AC558" s="54">
        <f>+G558-P558</f>
        <v>1.2113800010411069E-2</v>
      </c>
      <c r="AD558" s="54">
        <f>IF(S558&lt;&gt;0,G558-AA558, -9999)</f>
        <v>4.4735869566413598E-3</v>
      </c>
      <c r="AE558" s="54">
        <f>+(G558-AA558)^2*S558</f>
        <v>2.0012980258631703E-5</v>
      </c>
      <c r="AF558" s="48">
        <f>IF(S558&lt;&gt;0,G558-P558, -9999)</f>
        <v>1.2113800010411069E-2</v>
      </c>
      <c r="AG558" s="3"/>
      <c r="AH558" s="48">
        <f>$AB$6*($AB$11/AI558*AJ558+$AB$12)</f>
        <v>-7.7888297387029171E-3</v>
      </c>
      <c r="AI558" s="48">
        <f>1+$AB$7*COS(AL558)</f>
        <v>0.87365429675214856</v>
      </c>
      <c r="AJ558" s="48">
        <f>SIN(AL558+RADIANS($AB$9))</f>
        <v>-0.99996394737777639</v>
      </c>
      <c r="AK558" s="48">
        <f>$AB$7*SIN(AL558)</f>
        <v>0.31101991614445651</v>
      </c>
      <c r="AL558" s="48">
        <f>2*ATAN(AM558)</f>
        <v>1.9566620575366587</v>
      </c>
      <c r="AM558" s="48">
        <f>SQRT((1+$AB$7)/(1-$AB$7))*TAN(AN558/2)</f>
        <v>1.4855925910951226</v>
      </c>
      <c r="AN558" s="54">
        <f>$AU558+$AB$7*SIN(AO558)</f>
        <v>14.183721813716339</v>
      </c>
      <c r="AO558" s="54">
        <f>$AU558+$AB$7*SIN(AP558)</f>
        <v>14.183721813727297</v>
      </c>
      <c r="AP558" s="54">
        <f>$AU558+$AB$7*SIN(AQ558)</f>
        <v>14.183721813025906</v>
      </c>
      <c r="AQ558" s="54">
        <f>$AU558+$AB$7*SIN(AR558)</f>
        <v>14.183721857920707</v>
      </c>
      <c r="AR558" s="54">
        <f>$AU558+$AB$7*SIN(AS558)</f>
        <v>14.183718984194897</v>
      </c>
      <c r="AS558" s="54">
        <f>$AU558+$AB$7*SIN(AT558)</f>
        <v>14.183902575909453</v>
      </c>
      <c r="AT558" s="54">
        <f>$AU558+$AB$7*SIN(AU558)</f>
        <v>14.170184315232836</v>
      </c>
      <c r="AU558" s="54">
        <f>RADIANS($AB$9)+$AB$18*(F558-AB$15)</f>
        <v>13.848382362333195</v>
      </c>
    </row>
    <row r="559" spans="1:50" ht="12.95" customHeight="1" x14ac:dyDescent="0.2">
      <c r="A559" s="4" t="s">
        <v>994</v>
      </c>
      <c r="B559" s="4"/>
      <c r="C559" s="5">
        <v>46411.86</v>
      </c>
      <c r="D559" s="5"/>
      <c r="E559" s="109">
        <f>+(C559-C$7)/C$8</f>
        <v>2705.0026856905183</v>
      </c>
      <c r="F559" s="109">
        <f>ROUND(2*E559,0)/2</f>
        <v>2705</v>
      </c>
      <c r="G559" s="48">
        <f>+C559-(C$7+F559*C$8)</f>
        <v>3.6710000058519654E-3</v>
      </c>
      <c r="I559" s="48">
        <f>G559</f>
        <v>3.6710000058519654E-3</v>
      </c>
      <c r="Q559" s="100">
        <f>+C559-15018.5</f>
        <v>31393.360000000001</v>
      </c>
      <c r="S559" s="53">
        <f>S$14</f>
        <v>0.1</v>
      </c>
      <c r="Z559" s="48">
        <f>F559</f>
        <v>2705</v>
      </c>
      <c r="AA559" s="54">
        <f>AB$3+AB$4*Z559+AB$5*Z559^2+AH559</f>
        <v>7.6824024847155304E-3</v>
      </c>
      <c r="AB559" s="54">
        <f>IF(S559&lt;&gt;0,G559-AH559, -9999)</f>
        <v>1.1470243096995958E-2</v>
      </c>
      <c r="AC559" s="54">
        <f>+G559-P559</f>
        <v>3.6710000058519654E-3</v>
      </c>
      <c r="AD559" s="54">
        <f>IF(S559&lt;&gt;0,G559-AA559, -9999)</f>
        <v>-4.011402478863565E-3</v>
      </c>
      <c r="AE559" s="54">
        <f>+(G559-AA559)^2*S559</f>
        <v>1.6091349847432755E-6</v>
      </c>
      <c r="AF559" s="48">
        <f>IF(S559&lt;&gt;0,G559-P559, -9999)</f>
        <v>3.6710000058519654E-3</v>
      </c>
      <c r="AG559" s="3"/>
      <c r="AH559" s="48">
        <f>$AB$6*($AB$11/AI559*AJ559+$AB$12)</f>
        <v>-7.7992430911439934E-3</v>
      </c>
      <c r="AI559" s="48">
        <f>1+$AB$7*COS(AL559)</f>
        <v>0.87265510167279592</v>
      </c>
      <c r="AJ559" s="48">
        <f>SIN(AL559+RADIANS($AB$9))</f>
        <v>-0.9999860779269506</v>
      </c>
      <c r="AK559" s="48">
        <f>$AB$7*SIN(AL559)</f>
        <v>0.31061214051890013</v>
      </c>
      <c r="AL559" s="48">
        <f>2*ATAN(AM559)</f>
        <v>1.9598768023623794</v>
      </c>
      <c r="AM559" s="48">
        <f>SQRT((1+$AB$7)/(1-$AB$7))*TAN(AN559/2)</f>
        <v>1.4907597539910322</v>
      </c>
      <c r="AN559" s="54">
        <f>$AU559+$AB$7*SIN(AO559)</f>
        <v>14.187189912656077</v>
      </c>
      <c r="AO559" s="54">
        <f>$AU559+$AB$7*SIN(AP559)</f>
        <v>14.187189912671581</v>
      </c>
      <c r="AP559" s="54">
        <f>$AU559+$AB$7*SIN(AQ559)</f>
        <v>14.187189911747975</v>
      </c>
      <c r="AQ559" s="54">
        <f>$AU559+$AB$7*SIN(AR559)</f>
        <v>14.187189966770779</v>
      </c>
      <c r="AR559" s="54">
        <f>$AU559+$AB$7*SIN(AS559)</f>
        <v>14.187186688742745</v>
      </c>
      <c r="AS559" s="54">
        <f>$AU559+$AB$7*SIN(AT559)</f>
        <v>14.187381606844243</v>
      </c>
      <c r="AT559" s="54">
        <f>$AU559+$AB$7*SIN(AU559)</f>
        <v>14.174043550571588</v>
      </c>
      <c r="AU559" s="54">
        <f>RADIANS($AB$9)+$AB$18*(F559-AB$15)</f>
        <v>13.851906659864502</v>
      </c>
    </row>
    <row r="560" spans="1:50" ht="12.95" customHeight="1" x14ac:dyDescent="0.2">
      <c r="A560" s="4" t="s">
        <v>994</v>
      </c>
      <c r="B560" s="4"/>
      <c r="C560" s="5">
        <v>46414.599000000002</v>
      </c>
      <c r="D560" s="5"/>
      <c r="E560" s="109">
        <f>+(C560-C$7)/C$8</f>
        <v>2707.0065283276376</v>
      </c>
      <c r="F560" s="109">
        <f>ROUND(2*E560,0)/2</f>
        <v>2707</v>
      </c>
      <c r="G560" s="48">
        <f>+C560-(C$7+F560*C$8)</f>
        <v>8.9234000042779371E-3</v>
      </c>
      <c r="I560" s="48">
        <f>G560</f>
        <v>8.9234000042779371E-3</v>
      </c>
      <c r="Q560" s="100">
        <f>+C560-15018.5</f>
        <v>31396.099000000002</v>
      </c>
      <c r="S560" s="53">
        <f>S$14</f>
        <v>0.1</v>
      </c>
      <c r="Z560" s="48">
        <f>F560</f>
        <v>2707</v>
      </c>
      <c r="AA560" s="54">
        <f>AB$3+AB$4*Z560+AB$5*Z560^2+AH560</f>
        <v>7.6964989131093082E-3</v>
      </c>
      <c r="AB560" s="54">
        <f>IF(S560&lt;&gt;0,G560-AH560, -9999)</f>
        <v>1.6726090747450531E-2</v>
      </c>
      <c r="AC560" s="54">
        <f>+G560-P560</f>
        <v>8.9234000042779371E-3</v>
      </c>
      <c r="AD560" s="54">
        <f>IF(S560&lt;&gt;0,G560-AA560, -9999)</f>
        <v>1.2269010911686289E-3</v>
      </c>
      <c r="AE560" s="54">
        <f>+(G560-AA560)^2*S560</f>
        <v>1.5052862875107723E-7</v>
      </c>
      <c r="AF560" s="48">
        <f>IF(S560&lt;&gt;0,G560-P560, -9999)</f>
        <v>8.9234000042779371E-3</v>
      </c>
      <c r="AG560" s="3"/>
      <c r="AH560" s="48">
        <f>$AB$6*($AB$11/AI560*AJ560+$AB$12)</f>
        <v>-7.8026907431725922E-3</v>
      </c>
      <c r="AI560" s="48">
        <f>1+$AB$7*COS(AL560)</f>
        <v>0.87232283555901668</v>
      </c>
      <c r="AJ560" s="48">
        <f>SIN(AL560+RADIANS($AB$9))</f>
        <v>-0.99999115137674299</v>
      </c>
      <c r="AK560" s="48">
        <f>$AB$7*SIN(AL560)</f>
        <v>0.3104757102383518</v>
      </c>
      <c r="AL560" s="48">
        <f>2*ATAN(AM560)</f>
        <v>1.9609467511036927</v>
      </c>
      <c r="AM560" s="48">
        <f>SQRT((1+$AB$7)/(1-$AB$7))*TAN(AN560/2)</f>
        <v>1.4924850125783633</v>
      </c>
      <c r="AN560" s="54">
        <f>$AU560+$AB$7*SIN(AO560)</f>
        <v>14.188345064579467</v>
      </c>
      <c r="AO560" s="54">
        <f>$AU560+$AB$7*SIN(AP560)</f>
        <v>14.188345064596762</v>
      </c>
      <c r="AP560" s="54">
        <f>$AU560+$AB$7*SIN(AQ560)</f>
        <v>14.18834506358969</v>
      </c>
      <c r="AQ560" s="54">
        <f>$AU560+$AB$7*SIN(AR560)</f>
        <v>14.188345122231835</v>
      </c>
      <c r="AR560" s="54">
        <f>$AU560+$AB$7*SIN(AS560)</f>
        <v>14.188341707366142</v>
      </c>
      <c r="AS560" s="54">
        <f>$AU560+$AB$7*SIN(AT560)</f>
        <v>14.188540184849208</v>
      </c>
      <c r="AT560" s="54">
        <f>$AU560+$AB$7*SIN(AU560)</f>
        <v>14.175329073410099</v>
      </c>
      <c r="AU560" s="54">
        <f>RADIANS($AB$9)+$AB$18*(F560-AB$15)</f>
        <v>13.853081425708272</v>
      </c>
    </row>
    <row r="561" spans="1:47" ht="12.95" customHeight="1" x14ac:dyDescent="0.2">
      <c r="A561" s="102" t="s">
        <v>1134</v>
      </c>
      <c r="B561" s="102" t="s">
        <v>1122</v>
      </c>
      <c r="C561" s="103">
        <v>46414.600079999997</v>
      </c>
      <c r="D561" s="104">
        <v>7.2999999999999996E-4</v>
      </c>
      <c r="E561" s="113">
        <f>+(C561-C$7)/C$8</f>
        <v>2707.0073184517842</v>
      </c>
      <c r="F561" s="109">
        <f>ROUND(2*E561,0)/2</f>
        <v>2707</v>
      </c>
      <c r="G561" s="48">
        <f>+C561-(C$7+F561*C$8)</f>
        <v>1.0003399998822715E-2</v>
      </c>
      <c r="K561" s="48">
        <f>G561</f>
        <v>1.0003399998822715E-2</v>
      </c>
      <c r="O561" s="48">
        <f ca="1">+C$11+C$12*F561</f>
        <v>3.49442864944155E-3</v>
      </c>
      <c r="Q561" s="100">
        <f>+C561-15018.5</f>
        <v>31396.100079999997</v>
      </c>
      <c r="S561" s="53">
        <f>S$16</f>
        <v>1</v>
      </c>
      <c r="Z561" s="48">
        <f>F561</f>
        <v>2707</v>
      </c>
      <c r="AA561" s="54">
        <f>AB$3+AB$4*Z561+AB$5*Z561^2+AH561</f>
        <v>7.6964989131093082E-3</v>
      </c>
      <c r="AB561" s="54">
        <f>IF(S561&lt;&gt;0,G561-AH561, -9999)</f>
        <v>1.7806090741995309E-2</v>
      </c>
      <c r="AC561" s="54">
        <f>+G561-P561</f>
        <v>1.0003399998822715E-2</v>
      </c>
      <c r="AD561" s="54">
        <f>IF(S561&lt;&gt;0,G561-AA561, -9999)</f>
        <v>2.3069010857134069E-3</v>
      </c>
      <c r="AE561" s="54">
        <f>+(G561-AA561)^2*S561</f>
        <v>5.3217926192656956E-6</v>
      </c>
      <c r="AF561" s="48">
        <f>IF(S561&lt;&gt;0,G561-P561, -9999)</f>
        <v>1.0003399998822715E-2</v>
      </c>
      <c r="AG561" s="3"/>
      <c r="AH561" s="48">
        <f>$AB$6*($AB$11/AI561*AJ561+$AB$12)</f>
        <v>-7.8026907431725922E-3</v>
      </c>
      <c r="AI561" s="48">
        <f>1+$AB$7*COS(AL561)</f>
        <v>0.87232283555901668</v>
      </c>
      <c r="AJ561" s="48">
        <f>SIN(AL561+RADIANS($AB$9))</f>
        <v>-0.99999115137674299</v>
      </c>
      <c r="AK561" s="48">
        <f>$AB$7*SIN(AL561)</f>
        <v>0.3104757102383518</v>
      </c>
      <c r="AL561" s="48">
        <f>2*ATAN(AM561)</f>
        <v>1.9609467511036927</v>
      </c>
      <c r="AM561" s="48">
        <f>SQRT((1+$AB$7)/(1-$AB$7))*TAN(AN561/2)</f>
        <v>1.4924850125783633</v>
      </c>
      <c r="AN561" s="54">
        <f>$AU561+$AB$7*SIN(AO561)</f>
        <v>14.188345064579467</v>
      </c>
      <c r="AO561" s="54">
        <f>$AU561+$AB$7*SIN(AP561)</f>
        <v>14.188345064596762</v>
      </c>
      <c r="AP561" s="54">
        <f>$AU561+$AB$7*SIN(AQ561)</f>
        <v>14.18834506358969</v>
      </c>
      <c r="AQ561" s="54">
        <f>$AU561+$AB$7*SIN(AR561)</f>
        <v>14.188345122231835</v>
      </c>
      <c r="AR561" s="54">
        <f>$AU561+$AB$7*SIN(AS561)</f>
        <v>14.188341707366142</v>
      </c>
      <c r="AS561" s="54">
        <f>$AU561+$AB$7*SIN(AT561)</f>
        <v>14.188540184849208</v>
      </c>
      <c r="AT561" s="54">
        <f>$AU561+$AB$7*SIN(AU561)</f>
        <v>14.175329073410099</v>
      </c>
      <c r="AU561" s="54">
        <f>RADIANS($AB$9)+$AB$18*(F561-AB$15)</f>
        <v>13.853081425708272</v>
      </c>
    </row>
    <row r="562" spans="1:47" ht="12.95" customHeight="1" x14ac:dyDescent="0.2">
      <c r="A562" s="4" t="s">
        <v>1061</v>
      </c>
      <c r="B562" s="4"/>
      <c r="C562" s="5">
        <v>46417.33</v>
      </c>
      <c r="D562" s="5"/>
      <c r="E562" s="109">
        <f>+(C562-C$7)/C$8</f>
        <v>2709.004518193271</v>
      </c>
      <c r="F562" s="109">
        <f>ROUND(2*E562,0)/2</f>
        <v>2709</v>
      </c>
      <c r="G562" s="48">
        <f>+C562-(C$7+F562*C$8)</f>
        <v>6.1758000083500519E-3</v>
      </c>
      <c r="I562" s="48">
        <f>G562</f>
        <v>6.1758000083500519E-3</v>
      </c>
      <c r="Q562" s="100">
        <f>+C562-15018.5</f>
        <v>31398.83</v>
      </c>
      <c r="S562" s="53">
        <f>S$14</f>
        <v>0.1</v>
      </c>
      <c r="Z562" s="48">
        <f>F562</f>
        <v>2709</v>
      </c>
      <c r="AA562" s="54">
        <f>AB$3+AB$4*Z562+AB$5*Z562^2+AH562</f>
        <v>7.7106119690937471E-3</v>
      </c>
      <c r="AB562" s="54">
        <f>IF(S562&lt;&gt;0,G562-AH562, -9999)</f>
        <v>1.3981926685607283E-2</v>
      </c>
      <c r="AC562" s="54">
        <f>+G562-P562</f>
        <v>6.1758000083500519E-3</v>
      </c>
      <c r="AD562" s="54">
        <f>IF(S562&lt;&gt;0,G562-AA562, -9999)</f>
        <v>-1.5348119607436952E-3</v>
      </c>
      <c r="AE562" s="54">
        <f>+(G562-AA562)^2*S562</f>
        <v>2.3556477548419062E-7</v>
      </c>
      <c r="AF562" s="48">
        <f>IF(S562&lt;&gt;0,G562-P562, -9999)</f>
        <v>6.1758000083500519E-3</v>
      </c>
      <c r="AG562" s="3"/>
      <c r="AH562" s="48">
        <f>$AB$6*($AB$11/AI562*AJ562+$AB$12)</f>
        <v>-7.8061266772572312E-3</v>
      </c>
      <c r="AI562" s="48">
        <f>1+$AB$7*COS(AL562)</f>
        <v>0.87199096831272827</v>
      </c>
      <c r="AJ562" s="48">
        <f>SIN(AL562+RADIANS($AB$9))</f>
        <v>-0.99999507749184147</v>
      </c>
      <c r="AK562" s="48">
        <f>$AB$7*SIN(AL562)</f>
        <v>0.31033902876400504</v>
      </c>
      <c r="AL562" s="48">
        <f>2*ATAN(AM562)</f>
        <v>1.962015885561454</v>
      </c>
      <c r="AM562" s="48">
        <f>SQRT((1+$AB$7)/(1-$AB$7))*TAN(AN562/2)</f>
        <v>1.4942117122473748</v>
      </c>
      <c r="AN562" s="54">
        <f>$AU562+$AB$7*SIN(AO562)</f>
        <v>14.189499776855522</v>
      </c>
      <c r="AO562" s="54">
        <f>$AU562+$AB$7*SIN(AP562)</f>
        <v>14.189499776874758</v>
      </c>
      <c r="AP562" s="54">
        <f>$AU562+$AB$7*SIN(AQ562)</f>
        <v>14.189499775779323</v>
      </c>
      <c r="AQ562" s="54">
        <f>$AU562+$AB$7*SIN(AR562)</f>
        <v>14.1894998381606</v>
      </c>
      <c r="AR562" s="54">
        <f>$AU562+$AB$7*SIN(AS562)</f>
        <v>14.189496285636725</v>
      </c>
      <c r="AS562" s="54">
        <f>$AU562+$AB$7*SIN(AT562)</f>
        <v>14.189698214373323</v>
      </c>
      <c r="AT562" s="54">
        <f>$AU562+$AB$7*SIN(AU562)</f>
        <v>14.176614151522806</v>
      </c>
      <c r="AU562" s="54">
        <f>RADIANS($AB$9)+$AB$18*(F562-AB$15)</f>
        <v>13.854256191552039</v>
      </c>
    </row>
    <row r="563" spans="1:47" ht="12.95" customHeight="1" x14ac:dyDescent="0.2">
      <c r="A563" s="4" t="s">
        <v>994</v>
      </c>
      <c r="B563" s="4"/>
      <c r="C563" s="5">
        <v>46418.697999999997</v>
      </c>
      <c r="D563" s="5"/>
      <c r="E563" s="109">
        <f>+(C563-C$7)/C$8</f>
        <v>2710.0053421171729</v>
      </c>
      <c r="F563" s="109">
        <f>ROUND(2*E563,0)/2</f>
        <v>2710</v>
      </c>
      <c r="G563" s="48">
        <f>+C563-(C$7+F563*C$8)</f>
        <v>7.3019999981625006E-3</v>
      </c>
      <c r="I563" s="48">
        <f>G563</f>
        <v>7.3019999981625006E-3</v>
      </c>
      <c r="Q563" s="100">
        <f>+C563-15018.5</f>
        <v>31400.197999999997</v>
      </c>
      <c r="S563" s="53">
        <f>S$14</f>
        <v>0.1</v>
      </c>
      <c r="Z563" s="48">
        <f>F563</f>
        <v>2710</v>
      </c>
      <c r="AA563" s="54">
        <f>AB$3+AB$4*Z563+AB$5*Z563^2+AH563</f>
        <v>7.7176747296610962E-3</v>
      </c>
      <c r="AB563" s="54">
        <f>IF(S563&lt;&gt;0,G563-AH563, -9999)</f>
        <v>1.5109840251004435E-2</v>
      </c>
      <c r="AC563" s="54">
        <f>+G563-P563</f>
        <v>7.3019999981625006E-3</v>
      </c>
      <c r="AD563" s="54">
        <f>IF(S563&lt;&gt;0,G563-AA563, -9999)</f>
        <v>-4.1567473149859563E-4</v>
      </c>
      <c r="AE563" s="54">
        <f>+(G563-AA563)^2*S563</f>
        <v>1.7278548240642957E-8</v>
      </c>
      <c r="AF563" s="48">
        <f>IF(S563&lt;&gt;0,G563-P563, -9999)</f>
        <v>7.3019999981625006E-3</v>
      </c>
      <c r="AG563" s="3"/>
      <c r="AH563" s="48">
        <f>$AB$6*($AB$11/AI563*AJ563+$AB$12)</f>
        <v>-7.8078402528419348E-3</v>
      </c>
      <c r="AI563" s="48">
        <f>1+$AB$7*COS(AL563)</f>
        <v>0.87182518415434151</v>
      </c>
      <c r="AJ563" s="48">
        <f>SIN(AL563+RADIANS($AB$9))</f>
        <v>-0.99999661111471283</v>
      </c>
      <c r="AK563" s="48">
        <f>$AB$7*SIN(AL563)</f>
        <v>0.3102705940797974</v>
      </c>
      <c r="AL563" s="48">
        <f>2*ATAN(AM563)</f>
        <v>1.9625501478362917</v>
      </c>
      <c r="AM563" s="48">
        <f>SQRT((1+$AB$7)/(1-$AB$7))*TAN(AN563/2)</f>
        <v>1.4950756035415165</v>
      </c>
      <c r="AN563" s="54">
        <f>$AU563+$AB$7*SIN(AO563)</f>
        <v>14.190076968290773</v>
      </c>
      <c r="AO563" s="54">
        <f>$AU563+$AB$7*SIN(AP563)</f>
        <v>14.19007696831104</v>
      </c>
      <c r="AP563" s="54">
        <f>$AU563+$AB$7*SIN(AQ563)</f>
        <v>14.190076967169553</v>
      </c>
      <c r="AQ563" s="54">
        <f>$AU563+$AB$7*SIN(AR563)</f>
        <v>14.190077031464877</v>
      </c>
      <c r="AR563" s="54">
        <f>$AU563+$AB$7*SIN(AS563)</f>
        <v>14.190073409844423</v>
      </c>
      <c r="AS563" s="54">
        <f>$AU563+$AB$7*SIN(AT563)</f>
        <v>14.190277023644045</v>
      </c>
      <c r="AT563" s="54">
        <f>$AU563+$AB$7*SIN(AU563)</f>
        <v>14.177256523759386</v>
      </c>
      <c r="AU563" s="54">
        <f>RADIANS($AB$9)+$AB$18*(F563-AB$15)</f>
        <v>13.854843574473925</v>
      </c>
    </row>
    <row r="564" spans="1:47" ht="12.95" customHeight="1" x14ac:dyDescent="0.2">
      <c r="A564" s="102" t="s">
        <v>1134</v>
      </c>
      <c r="B564" s="102" t="s">
        <v>1122</v>
      </c>
      <c r="C564" s="103">
        <v>46418.698149999997</v>
      </c>
      <c r="D564" s="104">
        <v>9.3000000000000005E-4</v>
      </c>
      <c r="E564" s="113">
        <f>+(C564-C$7)/C$8</f>
        <v>2710.005451856638</v>
      </c>
      <c r="F564" s="109">
        <f>ROUND(2*E564,0)/2</f>
        <v>2710</v>
      </c>
      <c r="G564" s="48">
        <f>+C564-(C$7+F564*C$8)</f>
        <v>7.4519999980111606E-3</v>
      </c>
      <c r="K564" s="48">
        <f>G564</f>
        <v>7.4519999980111606E-3</v>
      </c>
      <c r="O564" s="48">
        <f ca="1">+C$11+C$12*F564</f>
        <v>3.5393062394892122E-3</v>
      </c>
      <c r="Q564" s="100">
        <f>+C564-15018.5</f>
        <v>31400.198149999997</v>
      </c>
      <c r="S564" s="53">
        <f>S$16</f>
        <v>1</v>
      </c>
      <c r="Z564" s="48">
        <f>F564</f>
        <v>2710</v>
      </c>
      <c r="AA564" s="54">
        <f>AB$3+AB$4*Z564+AB$5*Z564^2+AH564</f>
        <v>7.7176747296610962E-3</v>
      </c>
      <c r="AB564" s="54">
        <f>IF(S564&lt;&gt;0,G564-AH564, -9999)</f>
        <v>1.5259840250853095E-2</v>
      </c>
      <c r="AC564" s="54">
        <f>+G564-P564</f>
        <v>7.4519999980111606E-3</v>
      </c>
      <c r="AD564" s="54">
        <f>IF(S564&lt;&gt;0,G564-AA564, -9999)</f>
        <v>-2.6567473164993555E-4</v>
      </c>
      <c r="AE564" s="54">
        <f>+(G564-AA564)^2*S564</f>
        <v>7.0583063037265262E-8</v>
      </c>
      <c r="AF564" s="48">
        <f>IF(S564&lt;&gt;0,G564-P564, -9999)</f>
        <v>7.4519999980111606E-3</v>
      </c>
      <c r="AG564" s="3"/>
      <c r="AH564" s="48">
        <f>$AB$6*($AB$11/AI564*AJ564+$AB$12)</f>
        <v>-7.8078402528419348E-3</v>
      </c>
      <c r="AI564" s="48">
        <f>1+$AB$7*COS(AL564)</f>
        <v>0.87182518415434151</v>
      </c>
      <c r="AJ564" s="48">
        <f>SIN(AL564+RADIANS($AB$9))</f>
        <v>-0.99999661111471283</v>
      </c>
      <c r="AK564" s="48">
        <f>$AB$7*SIN(AL564)</f>
        <v>0.3102705940797974</v>
      </c>
      <c r="AL564" s="48">
        <f>2*ATAN(AM564)</f>
        <v>1.9625501478362917</v>
      </c>
      <c r="AM564" s="48">
        <f>SQRT((1+$AB$7)/(1-$AB$7))*TAN(AN564/2)</f>
        <v>1.4950756035415165</v>
      </c>
      <c r="AN564" s="54">
        <f>$AU564+$AB$7*SIN(AO564)</f>
        <v>14.190076968290773</v>
      </c>
      <c r="AO564" s="54">
        <f>$AU564+$AB$7*SIN(AP564)</f>
        <v>14.19007696831104</v>
      </c>
      <c r="AP564" s="54">
        <f>$AU564+$AB$7*SIN(AQ564)</f>
        <v>14.190076967169553</v>
      </c>
      <c r="AQ564" s="54">
        <f>$AU564+$AB$7*SIN(AR564)</f>
        <v>14.190077031464877</v>
      </c>
      <c r="AR564" s="54">
        <f>$AU564+$AB$7*SIN(AS564)</f>
        <v>14.190073409844423</v>
      </c>
      <c r="AS564" s="54">
        <f>$AU564+$AB$7*SIN(AT564)</f>
        <v>14.190277023644045</v>
      </c>
      <c r="AT564" s="54">
        <f>$AU564+$AB$7*SIN(AU564)</f>
        <v>14.177256523759386</v>
      </c>
      <c r="AU564" s="54">
        <f>RADIANS($AB$9)+$AB$18*(F564-AB$15)</f>
        <v>13.854843574473925</v>
      </c>
    </row>
    <row r="565" spans="1:47" ht="12.95" customHeight="1" x14ac:dyDescent="0.2">
      <c r="A565" s="4" t="s">
        <v>994</v>
      </c>
      <c r="B565" s="4"/>
      <c r="C565" s="5">
        <v>46455.607000000004</v>
      </c>
      <c r="D565" s="5"/>
      <c r="E565" s="109">
        <f>+(C565-C$7)/C$8</f>
        <v>2737.0078349588725</v>
      </c>
      <c r="F565" s="109">
        <f>ROUND(2*E565,0)/2</f>
        <v>2737</v>
      </c>
      <c r="G565" s="48">
        <f>+C565-(C$7+F565*C$8)</f>
        <v>1.0709400004998315E-2</v>
      </c>
      <c r="I565" s="48">
        <f>G565</f>
        <v>1.0709400004998315E-2</v>
      </c>
      <c r="Q565" s="100">
        <f>+C565-15018.5</f>
        <v>31437.107000000004</v>
      </c>
      <c r="S565" s="53">
        <f>S$14</f>
        <v>0.1</v>
      </c>
      <c r="Z565" s="48">
        <f>F565</f>
        <v>2737</v>
      </c>
      <c r="AA565" s="54">
        <f>AB$3+AB$4*Z565+AB$5*Z565^2+AH565</f>
        <v>7.9099356849598162E-3</v>
      </c>
      <c r="AB565" s="54">
        <f>IF(S565&lt;&gt;0,G565-AH565, -9999)</f>
        <v>1.8562404340260484E-2</v>
      </c>
      <c r="AC565" s="54">
        <f>+G565-P565</f>
        <v>1.0709400004998315E-2</v>
      </c>
      <c r="AD565" s="54">
        <f>IF(S565&lt;&gt;0,G565-AA565, -9999)</f>
        <v>2.7994643200384989E-3</v>
      </c>
      <c r="AE565" s="54">
        <f>+(G565-AA565)^2*S565</f>
        <v>7.8370004791686157E-7</v>
      </c>
      <c r="AF565" s="48">
        <f>IF(S565&lt;&gt;0,G565-P565, -9999)</f>
        <v>1.0709400004998315E-2</v>
      </c>
      <c r="AG565" s="3"/>
      <c r="AH565" s="48">
        <f>$AB$6*($AB$11/AI565*AJ565+$AB$12)</f>
        <v>-7.8530043352621707E-3</v>
      </c>
      <c r="AI565" s="48">
        <f>1+$AB$7*COS(AL565)</f>
        <v>0.8673865092559252</v>
      </c>
      <c r="AJ565" s="48">
        <f>SIN(AL565+RADIANS($AB$9))</f>
        <v>-0.99993102332856698</v>
      </c>
      <c r="AK565" s="48">
        <f>$AB$7*SIN(AL565)</f>
        <v>0.30839955745812941</v>
      </c>
      <c r="AL565" s="48">
        <f>2*ATAN(AM565)</f>
        <v>1.9768989853577899</v>
      </c>
      <c r="AM565" s="48">
        <f>SQRT((1+$AB$7)/(1-$AB$7))*TAN(AN565/2)</f>
        <v>1.518538724450136</v>
      </c>
      <c r="AN565" s="54">
        <f>$AU565+$AB$7*SIN(AO565)</f>
        <v>14.205619880494591</v>
      </c>
      <c r="AO565" s="54">
        <f>$AU565+$AB$7*SIN(AP565)</f>
        <v>14.205619880561102</v>
      </c>
      <c r="AP565" s="54">
        <f>$AU565+$AB$7*SIN(AQ565)</f>
        <v>14.205619877664503</v>
      </c>
      <c r="AQ565" s="54">
        <f>$AU565+$AB$7*SIN(AR565)</f>
        <v>14.205620003812253</v>
      </c>
      <c r="AR565" s="54">
        <f>$AU565+$AB$7*SIN(AS565)</f>
        <v>14.205614509823176</v>
      </c>
      <c r="AS565" s="54">
        <f>$AU565+$AB$7*SIN(AT565)</f>
        <v>14.205853377578102</v>
      </c>
      <c r="AT565" s="54">
        <f>$AU565+$AB$7*SIN(AU565)</f>
        <v>14.194558464755806</v>
      </c>
      <c r="AU565" s="54">
        <f>RADIANS($AB$9)+$AB$18*(F565-AB$15)</f>
        <v>13.870702913364806</v>
      </c>
    </row>
    <row r="566" spans="1:47" ht="12.95" customHeight="1" x14ac:dyDescent="0.2">
      <c r="A566" s="102" t="s">
        <v>1134</v>
      </c>
      <c r="B566" s="102" t="s">
        <v>1122</v>
      </c>
      <c r="C566" s="103">
        <v>46511.656880000002</v>
      </c>
      <c r="D566" s="104">
        <v>1.4999999999999999E-4</v>
      </c>
      <c r="E566" s="113">
        <f>+(C566-C$7)/C$8</f>
        <v>2778.0137273828832</v>
      </c>
      <c r="F566" s="109">
        <f>ROUND(2*E566,0)/2</f>
        <v>2778</v>
      </c>
      <c r="G566" s="48">
        <f>+C566-(C$7+F566*C$8)</f>
        <v>1.8763600004604086E-2</v>
      </c>
      <c r="K566" s="48">
        <f>G566</f>
        <v>1.8763600004604086E-2</v>
      </c>
      <c r="O566" s="48">
        <f ca="1">+C$11+C$12*F566</f>
        <v>4.556531613902931E-3</v>
      </c>
      <c r="Q566" s="100">
        <f>+C566-15018.5</f>
        <v>31493.156880000002</v>
      </c>
      <c r="S566" s="53">
        <f>S$16</f>
        <v>1</v>
      </c>
      <c r="Z566" s="48">
        <f>F566</f>
        <v>2778</v>
      </c>
      <c r="AA566" s="54">
        <f>AB$3+AB$4*Z566+AB$5*Z566^2+AH566</f>
        <v>8.2076287021843573E-3</v>
      </c>
      <c r="AB566" s="54">
        <f>IF(S566&lt;&gt;0,G566-AH566, -9999)</f>
        <v>2.6681156651054253E-2</v>
      </c>
      <c r="AC566" s="54">
        <f>+G566-P566</f>
        <v>1.8763600004604086E-2</v>
      </c>
      <c r="AD566" s="54">
        <f>IF(S566&lt;&gt;0,G566-AA566, -9999)</f>
        <v>1.0555971302419729E-2</v>
      </c>
      <c r="AE566" s="54">
        <f>+(G566-AA566)^2*S566</f>
        <v>1.1142853013750887E-4</v>
      </c>
      <c r="AF566" s="48">
        <f>IF(S566&lt;&gt;0,G566-P566, -9999)</f>
        <v>1.8763600004604086E-2</v>
      </c>
      <c r="AG566" s="3"/>
      <c r="AH566" s="48">
        <f>$AB$6*($AB$11/AI566*AJ566+$AB$12)</f>
        <v>-7.9175566464501669E-3</v>
      </c>
      <c r="AI566" s="48">
        <f>1+$AB$7*COS(AL566)</f>
        <v>0.86078315070367417</v>
      </c>
      <c r="AJ566" s="48">
        <f>SIN(AL566+RADIANS($AB$9))</f>
        <v>-0.99944699437540108</v>
      </c>
      <c r="AK566" s="48">
        <f>$AB$7*SIN(AL566)</f>
        <v>0.3054755208518401</v>
      </c>
      <c r="AL566" s="48">
        <f>2*ATAN(AM566)</f>
        <v>1.9984118439584009</v>
      </c>
      <c r="AM566" s="48">
        <f>SQRT((1+$AB$7)/(1-$AB$7))*TAN(AN566/2)</f>
        <v>1.5546909547166241</v>
      </c>
      <c r="AN566" s="54">
        <f>$AU566+$AB$7*SIN(AO566)</f>
        <v>14.229072024762869</v>
      </c>
      <c r="AO566" s="54">
        <f>$AU566+$AB$7*SIN(AP566)</f>
        <v>14.229072024992478</v>
      </c>
      <c r="AP566" s="54">
        <f>$AU566+$AB$7*SIN(AQ566)</f>
        <v>14.229072017539968</v>
      </c>
      <c r="AQ566" s="54">
        <f>$AU566+$AB$7*SIN(AR566)</f>
        <v>14.229072259430314</v>
      </c>
      <c r="AR566" s="54">
        <f>$AU566+$AB$7*SIN(AS566)</f>
        <v>14.229064407932917</v>
      </c>
      <c r="AS566" s="54">
        <f>$AU566+$AB$7*SIN(AT566)</f>
        <v>14.229318918412986</v>
      </c>
      <c r="AT566" s="54">
        <f>$AU566+$AB$7*SIN(AU566)</f>
        <v>14.220675911573833</v>
      </c>
      <c r="AU566" s="54">
        <f>RADIANS($AB$9)+$AB$18*(F566-AB$15)</f>
        <v>13.894785613162071</v>
      </c>
    </row>
    <row r="567" spans="1:47" ht="12.95" customHeight="1" x14ac:dyDescent="0.2">
      <c r="A567" s="4" t="s">
        <v>1063</v>
      </c>
      <c r="B567" s="4"/>
      <c r="C567" s="5">
        <v>46626.46</v>
      </c>
      <c r="D567" s="5"/>
      <c r="E567" s="109">
        <f>+(C567-C$7)/C$8</f>
        <v>2862.0032807710577</v>
      </c>
      <c r="F567" s="109">
        <f>ROUND(2*E567,0)/2</f>
        <v>2862</v>
      </c>
      <c r="G567" s="48">
        <f>+C567-(C$7+F567*C$8)</f>
        <v>4.4844000003649853E-3</v>
      </c>
      <c r="I567" s="48">
        <f>G567</f>
        <v>4.4844000003649853E-3</v>
      </c>
      <c r="Q567" s="100">
        <f>+C567-15018.5</f>
        <v>31607.96</v>
      </c>
      <c r="S567" s="53">
        <f>S$14</f>
        <v>0.1</v>
      </c>
      <c r="Z567" s="48">
        <f>F567</f>
        <v>2862</v>
      </c>
      <c r="AA567" s="54">
        <f>AB$3+AB$4*Z567+AB$5*Z567^2+AH567</f>
        <v>8.8388649879101097E-3</v>
      </c>
      <c r="AB567" s="54">
        <f>IF(S567&lt;&gt;0,G567-AH567, -9999)</f>
        <v>1.2519325433038419E-2</v>
      </c>
      <c r="AC567" s="54">
        <f>+G567-P567</f>
        <v>4.4844000003649853E-3</v>
      </c>
      <c r="AD567" s="54">
        <f>IF(S567&lt;&gt;0,G567-AA567, -9999)</f>
        <v>-4.3544649875451244E-3</v>
      </c>
      <c r="AE567" s="54">
        <f>+(G567-AA567)^2*S567</f>
        <v>1.8961365327756362E-6</v>
      </c>
      <c r="AF567" s="48">
        <f>IF(S567&lt;&gt;0,G567-P567, -9999)</f>
        <v>4.4844000003649853E-3</v>
      </c>
      <c r="AG567" s="3"/>
      <c r="AH567" s="48">
        <f>$AB$6*($AB$11/AI567*AJ567+$AB$12)</f>
        <v>-8.0349254326734336E-3</v>
      </c>
      <c r="AI567" s="48">
        <f>1+$AB$7*COS(AL567)</f>
        <v>0.84775770885957358</v>
      </c>
      <c r="AJ567" s="48">
        <f>SIN(AL567+RADIANS($AB$9))</f>
        <v>-0.99708795614504864</v>
      </c>
      <c r="AK567" s="48">
        <f>$AB$7*SIN(AL567)</f>
        <v>0.29919710853551462</v>
      </c>
      <c r="AL567" s="48">
        <f>2*ATAN(AM567)</f>
        <v>2.0414878062166695</v>
      </c>
      <c r="AM567" s="48">
        <f>SQRT((1+$AB$7)/(1-$AB$7))*TAN(AN567/2)</f>
        <v>1.6308495539551209</v>
      </c>
      <c r="AN567" s="54">
        <f>$AU567+$AB$7*SIN(AO567)</f>
        <v>14.276572237396991</v>
      </c>
      <c r="AO567" s="54">
        <f>$AU567+$AB$7*SIN(AP567)</f>
        <v>14.276572238078627</v>
      </c>
      <c r="AP567" s="54">
        <f>$AU567+$AB$7*SIN(AQ567)</f>
        <v>14.276572223466092</v>
      </c>
      <c r="AQ567" s="54">
        <f>$AU567+$AB$7*SIN(AR567)</f>
        <v>14.276572536721087</v>
      </c>
      <c r="AR567" s="54">
        <f>$AU567+$AB$7*SIN(AS567)</f>
        <v>14.276565821190623</v>
      </c>
      <c r="AS567" s="54">
        <f>$AU567+$AB$7*SIN(AT567)</f>
        <v>14.276709717744607</v>
      </c>
      <c r="AT567" s="54">
        <f>$AU567+$AB$7*SIN(AU567)</f>
        <v>14.273593387473232</v>
      </c>
      <c r="AU567" s="54">
        <f>RADIANS($AB$9)+$AB$18*(F567-AB$15)</f>
        <v>13.94412577860037</v>
      </c>
    </row>
    <row r="568" spans="1:47" ht="12.95" customHeight="1" x14ac:dyDescent="0.2">
      <c r="A568" s="4" t="s">
        <v>1064</v>
      </c>
      <c r="B568" s="4"/>
      <c r="C568" s="5">
        <v>46626.464</v>
      </c>
      <c r="D568" s="5"/>
      <c r="E568" s="109">
        <f>+(C568-C$7)/C$8</f>
        <v>2862.0062071568009</v>
      </c>
      <c r="F568" s="109">
        <f>ROUND(2*E568,0)/2</f>
        <v>2862</v>
      </c>
      <c r="G568" s="48">
        <f>+C568-(C$7+F568*C$8)</f>
        <v>8.4844000011798926E-3</v>
      </c>
      <c r="I568" s="48">
        <f>G568</f>
        <v>8.4844000011798926E-3</v>
      </c>
      <c r="Q568" s="100">
        <f>+C568-15018.5</f>
        <v>31607.964</v>
      </c>
      <c r="S568" s="53">
        <f>S$14</f>
        <v>0.1</v>
      </c>
      <c r="Z568" s="48">
        <f>F568</f>
        <v>2862</v>
      </c>
      <c r="AA568" s="54">
        <f>AB$3+AB$4*Z568+AB$5*Z568^2+AH568</f>
        <v>8.8388649879101097E-3</v>
      </c>
      <c r="AB568" s="54">
        <f>IF(S568&lt;&gt;0,G568-AH568, -9999)</f>
        <v>1.6519325433853326E-2</v>
      </c>
      <c r="AC568" s="54">
        <f>+G568-P568</f>
        <v>8.4844000011798926E-3</v>
      </c>
      <c r="AD568" s="54">
        <f>IF(S568&lt;&gt;0,G568-AA568, -9999)</f>
        <v>-3.5446498673021715E-4</v>
      </c>
      <c r="AE568" s="54">
        <f>+(G568-AA568)^2*S568</f>
        <v>1.2564542681765303E-8</v>
      </c>
      <c r="AF568" s="48">
        <f>IF(S568&lt;&gt;0,G568-P568, -9999)</f>
        <v>8.4844000011798926E-3</v>
      </c>
      <c r="AG568" s="3"/>
      <c r="AH568" s="48">
        <f>$AB$6*($AB$11/AI568*AJ568+$AB$12)</f>
        <v>-8.0349254326734336E-3</v>
      </c>
      <c r="AI568" s="48">
        <f>1+$AB$7*COS(AL568)</f>
        <v>0.84775770885957358</v>
      </c>
      <c r="AJ568" s="48">
        <f>SIN(AL568+RADIANS($AB$9))</f>
        <v>-0.99708795614504864</v>
      </c>
      <c r="AK568" s="48">
        <f>$AB$7*SIN(AL568)</f>
        <v>0.29919710853551462</v>
      </c>
      <c r="AL568" s="48">
        <f>2*ATAN(AM568)</f>
        <v>2.0414878062166695</v>
      </c>
      <c r="AM568" s="48">
        <f>SQRT((1+$AB$7)/(1-$AB$7))*TAN(AN568/2)</f>
        <v>1.6308495539551209</v>
      </c>
      <c r="AN568" s="54">
        <f>$AU568+$AB$7*SIN(AO568)</f>
        <v>14.276572237396991</v>
      </c>
      <c r="AO568" s="54">
        <f>$AU568+$AB$7*SIN(AP568)</f>
        <v>14.276572238078627</v>
      </c>
      <c r="AP568" s="54">
        <f>$AU568+$AB$7*SIN(AQ568)</f>
        <v>14.276572223466092</v>
      </c>
      <c r="AQ568" s="54">
        <f>$AU568+$AB$7*SIN(AR568)</f>
        <v>14.276572536721087</v>
      </c>
      <c r="AR568" s="54">
        <f>$AU568+$AB$7*SIN(AS568)</f>
        <v>14.276565821190623</v>
      </c>
      <c r="AS568" s="54">
        <f>$AU568+$AB$7*SIN(AT568)</f>
        <v>14.276709717744607</v>
      </c>
      <c r="AT568" s="54">
        <f>$AU568+$AB$7*SIN(AU568)</f>
        <v>14.273593387473232</v>
      </c>
      <c r="AU568" s="54">
        <f>RADIANS($AB$9)+$AB$18*(F568-AB$15)</f>
        <v>13.94412577860037</v>
      </c>
    </row>
    <row r="569" spans="1:47" ht="12.95" customHeight="1" x14ac:dyDescent="0.2">
      <c r="A569" s="4" t="s">
        <v>1065</v>
      </c>
      <c r="B569" s="4"/>
      <c r="C569" s="5">
        <v>46641.504999999997</v>
      </c>
      <c r="D569" s="5"/>
      <c r="E569" s="109">
        <f>+(C569-C$7)/C$8</f>
        <v>2873.0101491447131</v>
      </c>
      <c r="F569" s="109">
        <f>ROUND(2*E569,0)/2</f>
        <v>2873</v>
      </c>
      <c r="G569" s="48">
        <f>+C569-(C$7+F569*C$8)</f>
        <v>1.3872600000468083E-2</v>
      </c>
      <c r="I569" s="48">
        <f>G569</f>
        <v>1.3872600000468083E-2</v>
      </c>
      <c r="Q569" s="100">
        <f>+C569-15018.5</f>
        <v>31623.004999999997</v>
      </c>
      <c r="S569" s="53">
        <f>S$14</f>
        <v>0.1</v>
      </c>
      <c r="Z569" s="48">
        <f>F569</f>
        <v>2873</v>
      </c>
      <c r="AA569" s="54">
        <f>AB$3+AB$4*Z569+AB$5*Z569^2+AH569</f>
        <v>8.9236235775000082E-3</v>
      </c>
      <c r="AB569" s="54">
        <f>IF(S569&lt;&gt;0,G569-AH569, -9999)</f>
        <v>2.1921439782717076E-2</v>
      </c>
      <c r="AC569" s="54">
        <f>+G569-P569</f>
        <v>1.3872600000468083E-2</v>
      </c>
      <c r="AD569" s="54">
        <f>IF(S569&lt;&gt;0,G569-AA569, -9999)</f>
        <v>4.9489764229680745E-3</v>
      </c>
      <c r="AE569" s="54">
        <f>+(G569-AA569)^2*S569</f>
        <v>2.4492367635093881E-6</v>
      </c>
      <c r="AF569" s="48">
        <f>IF(S569&lt;&gt;0,G569-P569, -9999)</f>
        <v>1.3872600000468083E-2</v>
      </c>
      <c r="AG569" s="3"/>
      <c r="AH569" s="48">
        <f>$AB$6*($AB$11/AI569*AJ569+$AB$12)</f>
        <v>-8.0488397822489934E-3</v>
      </c>
      <c r="AI569" s="48">
        <f>1+$AB$7*COS(AL569)</f>
        <v>0.84610101821861006</v>
      </c>
      <c r="AJ569" s="48">
        <f>SIN(AL569+RADIANS($AB$9))</f>
        <v>-0.99664976945989581</v>
      </c>
      <c r="AK569" s="48">
        <f>$AB$7*SIN(AL569)</f>
        <v>0.29834833395604926</v>
      </c>
      <c r="AL569" s="48">
        <f>2*ATAN(AM569)</f>
        <v>2.0470327782918885</v>
      </c>
      <c r="AM569" s="48">
        <f>SQRT((1+$AB$7)/(1-$AB$7))*TAN(AN569/2)</f>
        <v>1.6410420502394845</v>
      </c>
      <c r="AN569" s="54">
        <f>$AU569+$AB$7*SIN(AO569)</f>
        <v>14.28273944515964</v>
      </c>
      <c r="AO569" s="54">
        <f>$AU569+$AB$7*SIN(AP569)</f>
        <v>14.282739445808302</v>
      </c>
      <c r="AP569" s="54">
        <f>$AU569+$AB$7*SIN(AQ569)</f>
        <v>14.282739432487892</v>
      </c>
      <c r="AQ569" s="54">
        <f>$AU569+$AB$7*SIN(AR569)</f>
        <v>14.282739706025691</v>
      </c>
      <c r="AR569" s="54">
        <f>$AU569+$AB$7*SIN(AS569)</f>
        <v>14.282734088758865</v>
      </c>
      <c r="AS569" s="54">
        <f>$AU569+$AB$7*SIN(AT569)</f>
        <v>14.282849399647308</v>
      </c>
      <c r="AT569" s="54">
        <f>$AU569+$AB$7*SIN(AU569)</f>
        <v>14.280463839661504</v>
      </c>
      <c r="AU569" s="54">
        <f>RADIANS($AB$9)+$AB$18*(F569-AB$15)</f>
        <v>13.950586990741099</v>
      </c>
    </row>
    <row r="570" spans="1:47" ht="12.95" customHeight="1" x14ac:dyDescent="0.2">
      <c r="A570" s="4" t="s">
        <v>1065</v>
      </c>
      <c r="B570" s="4"/>
      <c r="C570" s="5">
        <v>46667.466</v>
      </c>
      <c r="D570" s="5"/>
      <c r="E570" s="109">
        <f>+(C570-C$7)/C$8</f>
        <v>2892.0031242094215</v>
      </c>
      <c r="F570" s="109">
        <f>ROUND(2*E570,0)/2</f>
        <v>2892</v>
      </c>
      <c r="G570" s="48">
        <f>+C570-(C$7+F570*C$8)</f>
        <v>4.2704000006779097E-3</v>
      </c>
      <c r="I570" s="48">
        <f>G570</f>
        <v>4.2704000006779097E-3</v>
      </c>
      <c r="Q570" s="100">
        <f>+C570-15018.5</f>
        <v>31648.966</v>
      </c>
      <c r="S570" s="53">
        <f>S$14</f>
        <v>0.1</v>
      </c>
      <c r="Z570" s="48">
        <f>F570</f>
        <v>2892</v>
      </c>
      <c r="AA570" s="54">
        <f>AB$3+AB$4*Z570+AB$5*Z570^2+AH570</f>
        <v>9.0711566037869201E-3</v>
      </c>
      <c r="AB570" s="54">
        <f>IF(S570&lt;&gt;0,G570-AH570, -9999)</f>
        <v>1.2342491645707991E-2</v>
      </c>
      <c r="AC570" s="54">
        <f>+G570-P570</f>
        <v>4.2704000006779097E-3</v>
      </c>
      <c r="AD570" s="54">
        <f>IF(S570&lt;&gt;0,G570-AA570, -9999)</f>
        <v>-4.8007566031090104E-3</v>
      </c>
      <c r="AE570" s="54">
        <f>+(G570-AA570)^2*S570</f>
        <v>2.3047263962294767E-6</v>
      </c>
      <c r="AF570" s="48">
        <f>IF(S570&lt;&gt;0,G570-P570, -9999)</f>
        <v>4.2704000006779097E-3</v>
      </c>
      <c r="AG570" s="3"/>
      <c r="AH570" s="48">
        <f>$AB$6*($AB$11/AI570*AJ570+$AB$12)</f>
        <v>-8.0720916450300814E-3</v>
      </c>
      <c r="AI570" s="48">
        <f>1+$AB$7*COS(AL570)</f>
        <v>0.84326570685655322</v>
      </c>
      <c r="AJ570" s="48">
        <f>SIN(AL570+RADIANS($AB$9))</f>
        <v>-0.9958253678217821</v>
      </c>
      <c r="AK570" s="48">
        <f>$AB$7*SIN(AL570)</f>
        <v>0.29686863478738029</v>
      </c>
      <c r="AL570" s="48">
        <f>2*ATAN(AM570)</f>
        <v>2.0565596905474952</v>
      </c>
      <c r="AM570" s="48">
        <f>SQRT((1+$AB$7)/(1-$AB$7))*TAN(AN570/2)</f>
        <v>1.6587723164338801</v>
      </c>
      <c r="AN570" s="54">
        <f>$AU570+$AB$7*SIN(AO570)</f>
        <v>14.293363622311903</v>
      </c>
      <c r="AO570" s="54">
        <f>$AU570+$AB$7*SIN(AP570)</f>
        <v>14.293363622745805</v>
      </c>
      <c r="AP570" s="54">
        <f>$AU570+$AB$7*SIN(AQ570)</f>
        <v>14.293363614437114</v>
      </c>
      <c r="AQ570" s="54">
        <f>$AU570+$AB$7*SIN(AR570)</f>
        <v>14.293363773537969</v>
      </c>
      <c r="AR570" s="54">
        <f>$AU570+$AB$7*SIN(AS570)</f>
        <v>14.293360726931082</v>
      </c>
      <c r="AS570" s="54">
        <f>$AU570+$AB$7*SIN(AT570)</f>
        <v>14.29341905587396</v>
      </c>
      <c r="AT570" s="54">
        <f>$AU570+$AB$7*SIN(AU570)</f>
        <v>14.292298538114807</v>
      </c>
      <c r="AU570" s="54">
        <f>RADIANS($AB$9)+$AB$18*(F570-AB$15)</f>
        <v>13.961747266256904</v>
      </c>
    </row>
    <row r="571" spans="1:47" ht="12.95" customHeight="1" x14ac:dyDescent="0.2">
      <c r="A571" s="102" t="s">
        <v>1134</v>
      </c>
      <c r="B571" s="102" t="s">
        <v>1122</v>
      </c>
      <c r="C571" s="103">
        <v>46701.64327</v>
      </c>
      <c r="D571" s="104">
        <v>4.4999999999999999E-4</v>
      </c>
      <c r="E571" s="107">
        <f>+(C571-C$7)/C$8</f>
        <v>2917.0070931200848</v>
      </c>
      <c r="F571" s="109">
        <f>ROUND(2*E571,0)/2</f>
        <v>2917</v>
      </c>
      <c r="G571" s="48">
        <f>+C571-(C$7+F571*C$8)</f>
        <v>9.6954000036930665E-3</v>
      </c>
      <c r="K571" s="48">
        <f>G571</f>
        <v>9.6954000036930665E-3</v>
      </c>
      <c r="O571" s="48">
        <f ca="1">+C$11+C$12*F571</f>
        <v>6.635859952778024E-3</v>
      </c>
      <c r="Q571" s="100">
        <f>+C571-15018.5</f>
        <v>31683.14327</v>
      </c>
      <c r="S571" s="53">
        <f>S$16</f>
        <v>1</v>
      </c>
      <c r="Z571" s="48">
        <f>F571</f>
        <v>2917</v>
      </c>
      <c r="AA571" s="54">
        <f>AB$3+AB$4*Z571+AB$5*Z571^2+AH571</f>
        <v>9.2674522888010133E-3</v>
      </c>
      <c r="AB571" s="54">
        <f>IF(S571&lt;&gt;0,G571-AH571, -9999)</f>
        <v>1.7796587999430843E-2</v>
      </c>
      <c r="AC571" s="54">
        <f>+G571-P571</f>
        <v>9.6954000036930665E-3</v>
      </c>
      <c r="AD571" s="54">
        <f>IF(S571&lt;&gt;0,G571-AA571, -9999)</f>
        <v>4.2794771489205324E-4</v>
      </c>
      <c r="AE571" s="54">
        <f>+(G571-AA571)^2*S571</f>
        <v>1.8313924668133009E-7</v>
      </c>
      <c r="AF571" s="48">
        <f>IF(S571&lt;&gt;0,G571-P571, -9999)</f>
        <v>9.6954000036930665E-3</v>
      </c>
      <c r="AG571" s="3"/>
      <c r="AH571" s="48">
        <f>$AB$6*($AB$11/AI571*AJ571+$AB$12)</f>
        <v>-8.1011879957377762E-3</v>
      </c>
      <c r="AI571" s="48">
        <f>1+$AB$7*COS(AL571)</f>
        <v>0.83958522278741232</v>
      </c>
      <c r="AJ571" s="48">
        <f>SIN(AL571+RADIANS($AB$9))</f>
        <v>-0.99461295404084538</v>
      </c>
      <c r="AK571" s="48">
        <f>$AB$7*SIN(AL571)</f>
        <v>0.29489612445662078</v>
      </c>
      <c r="AL571" s="48">
        <f>2*ATAN(AM571)</f>
        <v>2.068998540804412</v>
      </c>
      <c r="AM571" s="48">
        <f>SQRT((1+$AB$7)/(1-$AB$7))*TAN(AN571/2)</f>
        <v>1.6823481759420207</v>
      </c>
      <c r="AN571" s="54">
        <f>$AU571+$AB$7*SIN(AO571)</f>
        <v>14.307288853138735</v>
      </c>
      <c r="AO571" s="54">
        <f>$AU571+$AB$7*SIN(AP571)</f>
        <v>14.307288852813032</v>
      </c>
      <c r="AP571" s="54">
        <f>$AU571+$AB$7*SIN(AQ571)</f>
        <v>14.307288858543663</v>
      </c>
      <c r="AQ571" s="54">
        <f>$AU571+$AB$7*SIN(AR571)</f>
        <v>14.307288757715085</v>
      </c>
      <c r="AR571" s="54">
        <f>$AU571+$AB$7*SIN(AS571)</f>
        <v>14.307290531752614</v>
      </c>
      <c r="AS571" s="54">
        <f>$AU571+$AB$7*SIN(AT571)</f>
        <v>14.307259315613493</v>
      </c>
      <c r="AT571" s="54">
        <f>$AU571+$AB$7*SIN(AU571)</f>
        <v>14.30780777212215</v>
      </c>
      <c r="AU571" s="54">
        <f>RADIANS($AB$9)+$AB$18*(F571-AB$15)</f>
        <v>13.976431839304016</v>
      </c>
    </row>
    <row r="572" spans="1:47" ht="12.95" customHeight="1" x14ac:dyDescent="0.2">
      <c r="A572" s="4" t="s">
        <v>994</v>
      </c>
      <c r="B572" s="4"/>
      <c r="C572" s="5">
        <v>46701.644</v>
      </c>
      <c r="D572" s="5"/>
      <c r="E572" s="109">
        <f>+(C572-C$7)/C$8</f>
        <v>2917.0076271854823</v>
      </c>
      <c r="F572" s="109">
        <f>ROUND(2*E572,0)/2</f>
        <v>2917</v>
      </c>
      <c r="G572" s="48">
        <f>+C572-(C$7+F572*C$8)</f>
        <v>1.0425400003441609E-2</v>
      </c>
      <c r="I572" s="48">
        <f>G572</f>
        <v>1.0425400003441609E-2</v>
      </c>
      <c r="Q572" s="100">
        <f>+C572-15018.5</f>
        <v>31683.144</v>
      </c>
      <c r="S572" s="53">
        <f>S$14</f>
        <v>0.1</v>
      </c>
      <c r="Z572" s="48">
        <f>F572</f>
        <v>2917</v>
      </c>
      <c r="AA572" s="54">
        <f>AB$3+AB$4*Z572+AB$5*Z572^2+AH572</f>
        <v>9.2674522888010133E-3</v>
      </c>
      <c r="AB572" s="54">
        <f>IF(S572&lt;&gt;0,G572-AH572, -9999)</f>
        <v>1.8526587999179386E-2</v>
      </c>
      <c r="AC572" s="54">
        <f>+G572-P572</f>
        <v>1.0425400003441609E-2</v>
      </c>
      <c r="AD572" s="54">
        <f>IF(S572&lt;&gt;0,G572-AA572, -9999)</f>
        <v>1.1579477146405961E-3</v>
      </c>
      <c r="AE572" s="54">
        <f>+(G572-AA572)^2*S572</f>
        <v>1.3408429098413795E-7</v>
      </c>
      <c r="AF572" s="48">
        <f>IF(S572&lt;&gt;0,G572-P572, -9999)</f>
        <v>1.0425400003441609E-2</v>
      </c>
      <c r="AG572" s="3"/>
      <c r="AH572" s="48">
        <f>$AB$6*($AB$11/AI572*AJ572+$AB$12)</f>
        <v>-8.1011879957377762E-3</v>
      </c>
      <c r="AI572" s="48">
        <f>1+$AB$7*COS(AL572)</f>
        <v>0.83958522278741232</v>
      </c>
      <c r="AJ572" s="48">
        <f>SIN(AL572+RADIANS($AB$9))</f>
        <v>-0.99461295404084538</v>
      </c>
      <c r="AK572" s="48">
        <f>$AB$7*SIN(AL572)</f>
        <v>0.29489612445662078</v>
      </c>
      <c r="AL572" s="48">
        <f>2*ATAN(AM572)</f>
        <v>2.068998540804412</v>
      </c>
      <c r="AM572" s="48">
        <f>SQRT((1+$AB$7)/(1-$AB$7))*TAN(AN572/2)</f>
        <v>1.6823481759420207</v>
      </c>
      <c r="AN572" s="54">
        <f>$AU572+$AB$7*SIN(AO572)</f>
        <v>14.307288853138735</v>
      </c>
      <c r="AO572" s="54">
        <f>$AU572+$AB$7*SIN(AP572)</f>
        <v>14.307288852813032</v>
      </c>
      <c r="AP572" s="54">
        <f>$AU572+$AB$7*SIN(AQ572)</f>
        <v>14.307288858543663</v>
      </c>
      <c r="AQ572" s="54">
        <f>$AU572+$AB$7*SIN(AR572)</f>
        <v>14.307288757715085</v>
      </c>
      <c r="AR572" s="54">
        <f>$AU572+$AB$7*SIN(AS572)</f>
        <v>14.307290531752614</v>
      </c>
      <c r="AS572" s="54">
        <f>$AU572+$AB$7*SIN(AT572)</f>
        <v>14.307259315613493</v>
      </c>
      <c r="AT572" s="54">
        <f>$AU572+$AB$7*SIN(AU572)</f>
        <v>14.30780777212215</v>
      </c>
      <c r="AU572" s="54">
        <f>RADIANS($AB$9)+$AB$18*(F572-AB$15)</f>
        <v>13.976431839304016</v>
      </c>
    </row>
    <row r="573" spans="1:47" ht="12.95" customHeight="1" x14ac:dyDescent="0.2">
      <c r="A573" s="4" t="s">
        <v>1063</v>
      </c>
      <c r="B573" s="4"/>
      <c r="C573" s="5">
        <v>46704.38</v>
      </c>
      <c r="D573" s="5"/>
      <c r="E573" s="109">
        <f>+(C573-C$7)/C$8</f>
        <v>2919.0092750332919</v>
      </c>
      <c r="F573" s="109">
        <f>ROUND(2*E573,0)/2</f>
        <v>2919</v>
      </c>
      <c r="G573" s="48">
        <f>+C573-(C$7+F573*C$8)</f>
        <v>1.2677799997618422E-2</v>
      </c>
      <c r="I573" s="48">
        <f>G573</f>
        <v>1.2677799997618422E-2</v>
      </c>
      <c r="Q573" s="100">
        <f>+C573-15018.5</f>
        <v>31685.879999999997</v>
      </c>
      <c r="S573" s="53">
        <f>S$14</f>
        <v>0.1</v>
      </c>
      <c r="Z573" s="48">
        <f>F573</f>
        <v>2919</v>
      </c>
      <c r="AA573" s="54">
        <f>AB$3+AB$4*Z573+AB$5*Z573^2+AH573</f>
        <v>9.2832621839061494E-3</v>
      </c>
      <c r="AB573" s="54">
        <f>IF(S573&lt;&gt;0,G573-AH573, -9999)</f>
        <v>2.0781242601224055E-2</v>
      </c>
      <c r="AC573" s="54">
        <f>+G573-P573</f>
        <v>1.2677799997618422E-2</v>
      </c>
      <c r="AD573" s="54">
        <f>IF(S573&lt;&gt;0,G573-AA573, -9999)</f>
        <v>3.3945378137122725E-3</v>
      </c>
      <c r="AE573" s="54">
        <f>+(G573-AA573)^2*S573</f>
        <v>1.1522886968722496E-6</v>
      </c>
      <c r="AF573" s="48">
        <f>IF(S573&lt;&gt;0,G573-P573, -9999)</f>
        <v>1.2677799997618422E-2</v>
      </c>
      <c r="AG573" s="3"/>
      <c r="AH573" s="48">
        <f>$AB$6*($AB$11/AI573*AJ573+$AB$12)</f>
        <v>-8.1034426036056349E-3</v>
      </c>
      <c r="AI573" s="48">
        <f>1+$AB$7*COS(AL573)</f>
        <v>0.83929322901269587</v>
      </c>
      <c r="AJ573" s="48">
        <f>SIN(AL573+RADIANS($AB$9))</f>
        <v>-0.99450980031856495</v>
      </c>
      <c r="AK573" s="48">
        <f>$AB$7*SIN(AL573)</f>
        <v>0.29473710103502931</v>
      </c>
      <c r="AL573" s="48">
        <f>2*ATAN(AM573)</f>
        <v>2.0699889658287276</v>
      </c>
      <c r="AM573" s="48">
        <f>SQRT((1+$AB$7)/(1-$AB$7))*TAN(AN573/2)</f>
        <v>1.6842465678852072</v>
      </c>
      <c r="AN573" s="54">
        <f>$AU573+$AB$7*SIN(AO573)</f>
        <v>14.30840024809959</v>
      </c>
      <c r="AO573" s="54">
        <f>$AU573+$AB$7*SIN(AP573)</f>
        <v>14.308400247681083</v>
      </c>
      <c r="AP573" s="54">
        <f>$AU573+$AB$7*SIN(AQ573)</f>
        <v>14.308400254997203</v>
      </c>
      <c r="AQ573" s="54">
        <f>$AU573+$AB$7*SIN(AR573)</f>
        <v>14.308400127099846</v>
      </c>
      <c r="AR573" s="54">
        <f>$AU573+$AB$7*SIN(AS573)</f>
        <v>14.308402362934888</v>
      </c>
      <c r="AS573" s="54">
        <f>$AU573+$AB$7*SIN(AT573)</f>
        <v>14.308363273064701</v>
      </c>
      <c r="AT573" s="54">
        <f>$AU573+$AB$7*SIN(AU573)</f>
        <v>14.309045426213872</v>
      </c>
      <c r="AU573" s="54">
        <f>RADIANS($AB$9)+$AB$18*(F573-AB$15)</f>
        <v>13.977606605147786</v>
      </c>
    </row>
    <row r="574" spans="1:47" ht="12.95" customHeight="1" x14ac:dyDescent="0.2">
      <c r="A574" s="4" t="s">
        <v>1066</v>
      </c>
      <c r="B574" s="4"/>
      <c r="C574" s="5">
        <v>46708.480000000003</v>
      </c>
      <c r="D574" s="5"/>
      <c r="E574" s="109">
        <f>+(C574-C$7)/C$8</f>
        <v>2922.0088204192712</v>
      </c>
      <c r="F574" s="109">
        <f>ROUND(2*E574,0)/2</f>
        <v>2922</v>
      </c>
      <c r="G574" s="48">
        <f>+C574-(C$7+F574*C$8)</f>
        <v>1.2056400009896606E-2</v>
      </c>
      <c r="I574" s="48">
        <f>G574</f>
        <v>1.2056400009896606E-2</v>
      </c>
      <c r="Q574" s="100">
        <f>+C574-15018.5</f>
        <v>31689.980000000003</v>
      </c>
      <c r="S574" s="53">
        <f>S$14</f>
        <v>0.1</v>
      </c>
      <c r="Z574" s="48">
        <f>F574</f>
        <v>2922</v>
      </c>
      <c r="AA574" s="54">
        <f>AB$3+AB$4*Z574+AB$5*Z574^2+AH574</f>
        <v>9.3070064567853696E-3</v>
      </c>
      <c r="AB574" s="54">
        <f>IF(S574&lt;&gt;0,G574-AH574, -9999)</f>
        <v>2.0163204300670087E-2</v>
      </c>
      <c r="AC574" s="54">
        <f>+G574-P574</f>
        <v>1.2056400009896606E-2</v>
      </c>
      <c r="AD574" s="54">
        <f>IF(S574&lt;&gt;0,G574-AA574, -9999)</f>
        <v>2.7493935531112366E-3</v>
      </c>
      <c r="AE574" s="54">
        <f>+(G574-AA574)^2*S574</f>
        <v>7.5591649098896309E-7</v>
      </c>
      <c r="AF574" s="48">
        <f>IF(S574&lt;&gt;0,G574-P574, -9999)</f>
        <v>1.2056400009896606E-2</v>
      </c>
      <c r="AG574" s="3"/>
      <c r="AH574" s="48">
        <f>$AB$6*($AB$11/AI574*AJ574+$AB$12)</f>
        <v>-8.1068042907734804E-3</v>
      </c>
      <c r="AI574" s="48">
        <f>1+$AB$7*COS(AL574)</f>
        <v>0.83885591409056715</v>
      </c>
      <c r="AJ574" s="48">
        <f>SIN(AL574+RADIANS($AB$9))</f>
        <v>-0.99435337755405107</v>
      </c>
      <c r="AK574" s="48">
        <f>$AB$7*SIN(AL574)</f>
        <v>0.29449823181831203</v>
      </c>
      <c r="AL574" s="48">
        <f>2*ATAN(AM574)</f>
        <v>2.0714733128033629</v>
      </c>
      <c r="AM574" s="48">
        <f>SQRT((1+$AB$7)/(1-$AB$7))*TAN(AN574/2)</f>
        <v>1.6870976192323548</v>
      </c>
      <c r="AN574" s="54">
        <f>$AU574+$AB$7*SIN(AO574)</f>
        <v>14.310066616278286</v>
      </c>
      <c r="AO574" s="54">
        <f>$AU574+$AB$7*SIN(AP574)</f>
        <v>14.310066615709859</v>
      </c>
      <c r="AP574" s="54">
        <f>$AU574+$AB$7*SIN(AQ574)</f>
        <v>14.310066625552022</v>
      </c>
      <c r="AQ574" s="54">
        <f>$AU574+$AB$7*SIN(AR574)</f>
        <v>14.310066455137331</v>
      </c>
      <c r="AR574" s="54">
        <f>$AU574+$AB$7*SIN(AS574)</f>
        <v>14.310069405803704</v>
      </c>
      <c r="AS574" s="54">
        <f>$AU574+$AB$7*SIN(AT574)</f>
        <v>14.310018309079808</v>
      </c>
      <c r="AT574" s="54">
        <f>$AU574+$AB$7*SIN(AU574)</f>
        <v>14.310901049680179</v>
      </c>
      <c r="AU574" s="54">
        <f>RADIANS($AB$9)+$AB$18*(F574-AB$15)</f>
        <v>13.979368753913439</v>
      </c>
    </row>
    <row r="575" spans="1:47" ht="12.95" customHeight="1" x14ac:dyDescent="0.2">
      <c r="A575" s="102" t="s">
        <v>1134</v>
      </c>
      <c r="B575" s="102" t="s">
        <v>1122</v>
      </c>
      <c r="C575" s="103">
        <v>46712.578600000001</v>
      </c>
      <c r="D575" s="104">
        <v>1.2999999999999999E-3</v>
      </c>
      <c r="E575" s="113">
        <f>+(C575-C$7)/C$8</f>
        <v>2925.0073415702345</v>
      </c>
      <c r="F575" s="109">
        <f>ROUND(2*E575,0)/2</f>
        <v>2925</v>
      </c>
      <c r="G575" s="48">
        <f>+C575-(C$7+F575*C$8)</f>
        <v>1.0035000006610062E-2</v>
      </c>
      <c r="K575" s="48">
        <f>G575</f>
        <v>1.0035000006610062E-2</v>
      </c>
      <c r="O575" s="48">
        <f ca="1">+C$11+C$12*F575</f>
        <v>6.7555335262384636E-3</v>
      </c>
      <c r="Q575" s="100">
        <f>+C575-15018.5</f>
        <v>31694.078600000001</v>
      </c>
      <c r="S575" s="53">
        <f>S$16</f>
        <v>1</v>
      </c>
      <c r="Z575" s="48">
        <f>F575</f>
        <v>2925</v>
      </c>
      <c r="AA575" s="54">
        <f>AB$3+AB$4*Z575+AB$5*Z575^2+AH575</f>
        <v>9.3307860200632937E-3</v>
      </c>
      <c r="AB575" s="54">
        <f>IF(S575&lt;&gt;0,G575-AH575, -9999)</f>
        <v>1.8145141740857768E-2</v>
      </c>
      <c r="AC575" s="54">
        <f>+G575-P575</f>
        <v>1.0035000006610062E-2</v>
      </c>
      <c r="AD575" s="54">
        <f>IF(S575&lt;&gt;0,G575-AA575, -9999)</f>
        <v>7.042139865467683E-4</v>
      </c>
      <c r="AE575" s="54">
        <f>+(G575-AA575)^2*S575</f>
        <v>4.9591733884809194E-7</v>
      </c>
      <c r="AF575" s="48">
        <f>IF(S575&lt;&gt;0,G575-P575, -9999)</f>
        <v>1.0035000006610062E-2</v>
      </c>
      <c r="AG575" s="3"/>
      <c r="AH575" s="48">
        <f>$AB$6*($AB$11/AI575*AJ575+$AB$12)</f>
        <v>-8.1101417342477038E-3</v>
      </c>
      <c r="AI575" s="48">
        <f>1+$AB$7*COS(AL575)</f>
        <v>0.8384194089652216</v>
      </c>
      <c r="AJ575" s="48">
        <f>SIN(AL575+RADIANS($AB$9))</f>
        <v>-0.99419493022287697</v>
      </c>
      <c r="AK575" s="48">
        <f>$AB$7*SIN(AL575)</f>
        <v>0.29425896344640134</v>
      </c>
      <c r="AL575" s="48">
        <f>2*ATAN(AM575)</f>
        <v>2.0729561143686861</v>
      </c>
      <c r="AM575" s="48">
        <f>SQRT((1+$AB$7)/(1-$AB$7))*TAN(AN575/2)</f>
        <v>1.6899528397364763</v>
      </c>
      <c r="AN575" s="54">
        <f>$AU575+$AB$7*SIN(AO575)</f>
        <v>14.311732116772372</v>
      </c>
      <c r="AO575" s="54">
        <f>$AU575+$AB$7*SIN(AP575)</f>
        <v>14.311732116040517</v>
      </c>
      <c r="AP575" s="54">
        <f>$AU575+$AB$7*SIN(AQ575)</f>
        <v>14.3117321285927</v>
      </c>
      <c r="AQ575" s="54">
        <f>$AU575+$AB$7*SIN(AR575)</f>
        <v>14.311731913307414</v>
      </c>
      <c r="AR575" s="54">
        <f>$AU575+$AB$7*SIN(AS575)</f>
        <v>14.311735605677221</v>
      </c>
      <c r="AS575" s="54">
        <f>$AU575+$AB$7*SIN(AT575)</f>
        <v>14.31167226692817</v>
      </c>
      <c r="AT575" s="54">
        <f>$AU575+$AB$7*SIN(AU575)</f>
        <v>14.312755643683188</v>
      </c>
      <c r="AU575" s="54">
        <f>RADIANS($AB$9)+$AB$18*(F575-AB$15)</f>
        <v>13.981130902679093</v>
      </c>
    </row>
    <row r="576" spans="1:47" ht="12.95" customHeight="1" x14ac:dyDescent="0.2">
      <c r="A576" s="4" t="s">
        <v>994</v>
      </c>
      <c r="B576" s="4"/>
      <c r="C576" s="5">
        <v>46712.578999999998</v>
      </c>
      <c r="D576" s="5"/>
      <c r="E576" s="109">
        <f>+(C576-C$7)/C$8</f>
        <v>2925.0076342088064</v>
      </c>
      <c r="F576" s="109">
        <f>ROUND(2*E576,0)/2</f>
        <v>2925</v>
      </c>
      <c r="G576" s="48">
        <f>+C576-(C$7+F576*C$8)</f>
        <v>1.043500000378117E-2</v>
      </c>
      <c r="I576" s="48">
        <f>G576</f>
        <v>1.043500000378117E-2</v>
      </c>
      <c r="Q576" s="100">
        <f>+C576-15018.5</f>
        <v>31694.078999999998</v>
      </c>
      <c r="S576" s="53">
        <f>S$14</f>
        <v>0.1</v>
      </c>
      <c r="Z576" s="48">
        <f>F576</f>
        <v>2925</v>
      </c>
      <c r="AA576" s="54">
        <f>AB$3+AB$4*Z576+AB$5*Z576^2+AH576</f>
        <v>9.3307860200632937E-3</v>
      </c>
      <c r="AB576" s="54">
        <f>IF(S576&lt;&gt;0,G576-AH576, -9999)</f>
        <v>1.8545141738028875E-2</v>
      </c>
      <c r="AC576" s="54">
        <f>+G576-P576</f>
        <v>1.043500000378117E-2</v>
      </c>
      <c r="AD576" s="54">
        <f>IF(S576&lt;&gt;0,G576-AA576, -9999)</f>
        <v>1.104213983717876E-3</v>
      </c>
      <c r="AE576" s="54">
        <f>+(G576-AA576)^2*S576</f>
        <v>1.2192885218381017E-7</v>
      </c>
      <c r="AF576" s="48">
        <f>IF(S576&lt;&gt;0,G576-P576, -9999)</f>
        <v>1.043500000378117E-2</v>
      </c>
      <c r="AG576" s="3"/>
      <c r="AH576" s="48">
        <f>$AB$6*($AB$11/AI576*AJ576+$AB$12)</f>
        <v>-8.1101417342477038E-3</v>
      </c>
      <c r="AI576" s="48">
        <f>1+$AB$7*COS(AL576)</f>
        <v>0.8384194089652216</v>
      </c>
      <c r="AJ576" s="48">
        <f>SIN(AL576+RADIANS($AB$9))</f>
        <v>-0.99419493022287697</v>
      </c>
      <c r="AK576" s="48">
        <f>$AB$7*SIN(AL576)</f>
        <v>0.29425896344640134</v>
      </c>
      <c r="AL576" s="48">
        <f>2*ATAN(AM576)</f>
        <v>2.0729561143686861</v>
      </c>
      <c r="AM576" s="48">
        <f>SQRT((1+$AB$7)/(1-$AB$7))*TAN(AN576/2)</f>
        <v>1.6899528397364763</v>
      </c>
      <c r="AN576" s="54">
        <f>$AU576+$AB$7*SIN(AO576)</f>
        <v>14.311732116772372</v>
      </c>
      <c r="AO576" s="54">
        <f>$AU576+$AB$7*SIN(AP576)</f>
        <v>14.311732116040517</v>
      </c>
      <c r="AP576" s="54">
        <f>$AU576+$AB$7*SIN(AQ576)</f>
        <v>14.3117321285927</v>
      </c>
      <c r="AQ576" s="54">
        <f>$AU576+$AB$7*SIN(AR576)</f>
        <v>14.311731913307414</v>
      </c>
      <c r="AR576" s="54">
        <f>$AU576+$AB$7*SIN(AS576)</f>
        <v>14.311735605677221</v>
      </c>
      <c r="AS576" s="54">
        <f>$AU576+$AB$7*SIN(AT576)</f>
        <v>14.31167226692817</v>
      </c>
      <c r="AT576" s="54">
        <f>$AU576+$AB$7*SIN(AU576)</f>
        <v>14.312755643683188</v>
      </c>
      <c r="AU576" s="54">
        <f>RADIANS($AB$9)+$AB$18*(F576-AB$15)</f>
        <v>13.981130902679093</v>
      </c>
    </row>
    <row r="577" spans="1:64" ht="12.95" customHeight="1" x14ac:dyDescent="0.2">
      <c r="A577" s="98" t="s">
        <v>120</v>
      </c>
      <c r="B577" s="99" t="s">
        <v>1142</v>
      </c>
      <c r="C577" s="98">
        <v>46734.442000000003</v>
      </c>
      <c r="D577" s="98" t="s">
        <v>1190</v>
      </c>
      <c r="E577" s="107">
        <f>+(C577-C$7)/C$8</f>
        <v>2941.0025270804126</v>
      </c>
      <c r="F577" s="109">
        <f>ROUND(2*E577,0)/2</f>
        <v>2941</v>
      </c>
      <c r="G577" s="48">
        <f>+C577-(C$7+F577*C$8)</f>
        <v>3.4542000066721812E-3</v>
      </c>
      <c r="I577" s="48">
        <f>G577</f>
        <v>3.4542000066721812E-3</v>
      </c>
      <c r="Q577" s="100">
        <f>+C577-15018.5</f>
        <v>31715.942000000003</v>
      </c>
      <c r="S577" s="53">
        <f>S$14</f>
        <v>0.1</v>
      </c>
      <c r="Z577" s="48">
        <f>F577</f>
        <v>2941</v>
      </c>
      <c r="AA577" s="54">
        <f>AB$3+AB$4*Z577+AB$5*Z577^2+AH577</f>
        <v>9.4582051733314732E-3</v>
      </c>
      <c r="AB577" s="54">
        <f>IF(S577&lt;&gt;0,G577-AH577, -9999)</f>
        <v>1.15817331902379E-2</v>
      </c>
      <c r="AC577" s="54">
        <f>+G577-P577</f>
        <v>3.4542000066721812E-3</v>
      </c>
      <c r="AD577" s="54">
        <f>IF(S577&lt;&gt;0,G577-AA577, -9999)</f>
        <v>-6.004005166659292E-3</v>
      </c>
      <c r="AE577" s="54">
        <f>+(G577-AA577)^2*S577</f>
        <v>3.6048078041271478E-6</v>
      </c>
      <c r="AF577" s="48">
        <f>IF(S577&lt;&gt;0,G577-P577, -9999)</f>
        <v>3.4542000066721812E-3</v>
      </c>
      <c r="AG577" s="3"/>
      <c r="AH577" s="48">
        <f>$AB$6*($AB$11/AI577*AJ577+$AB$12)</f>
        <v>-8.1275331835657192E-3</v>
      </c>
      <c r="AI577" s="48">
        <f>1+$AB$7*COS(AL577)</f>
        <v>0.83610500756024209</v>
      </c>
      <c r="AJ577" s="48">
        <f>SIN(AL577+RADIANS($AB$9))</f>
        <v>-0.9933159640542536</v>
      </c>
      <c r="AK577" s="48">
        <f>$AB$7*SIN(AL577)</f>
        <v>0.29297620453011297</v>
      </c>
      <c r="AL577" s="48">
        <f>2*ATAN(AM577)</f>
        <v>2.0808384400472542</v>
      </c>
      <c r="AM577" s="48">
        <f>SQRT((1+$AB$7)/(1-$AB$7))*TAN(AN577/2)</f>
        <v>1.7052517049990903</v>
      </c>
      <c r="AN577" s="54">
        <f>$AU577+$AB$7*SIN(AO577)</f>
        <v>14.320600198082426</v>
      </c>
      <c r="AO577" s="54">
        <f>$AU577+$AB$7*SIN(AP577)</f>
        <v>14.320600196218852</v>
      </c>
      <c r="AP577" s="54">
        <f>$AU577+$AB$7*SIN(AQ577)</f>
        <v>14.320600226652301</v>
      </c>
      <c r="AQ577" s="54">
        <f>$AU577+$AB$7*SIN(AR577)</f>
        <v>14.320599729652278</v>
      </c>
      <c r="AR577" s="54">
        <f>$AU577+$AB$7*SIN(AS577)</f>
        <v>14.320607845851848</v>
      </c>
      <c r="AS577" s="54">
        <f>$AU577+$AB$7*SIN(AT577)</f>
        <v>14.320475260746687</v>
      </c>
      <c r="AT577" s="54">
        <f>$AU577+$AB$7*SIN(AU577)</f>
        <v>14.322629413500092</v>
      </c>
      <c r="AU577" s="54">
        <f>RADIANS($AB$9)+$AB$18*(F577-AB$15)</f>
        <v>13.990529029429245</v>
      </c>
    </row>
    <row r="578" spans="1:64" ht="12.95" customHeight="1" x14ac:dyDescent="0.2">
      <c r="A578" s="4" t="s">
        <v>994</v>
      </c>
      <c r="B578" s="4"/>
      <c r="C578" s="5">
        <v>46735.817999999999</v>
      </c>
      <c r="D578" s="5"/>
      <c r="E578" s="109">
        <f>+(C578-C$7)/C$8</f>
        <v>2942.0092037758004</v>
      </c>
      <c r="F578" s="109">
        <f>ROUND(2*E578,0)/2</f>
        <v>2942</v>
      </c>
      <c r="G578" s="48">
        <f>+C578-(C$7+F578*C$8)</f>
        <v>1.2580400005390402E-2</v>
      </c>
      <c r="I578" s="48">
        <f>G578</f>
        <v>1.2580400005390402E-2</v>
      </c>
      <c r="Q578" s="100">
        <f>+C578-15018.5</f>
        <v>31717.317999999999</v>
      </c>
      <c r="S578" s="53">
        <f>S$14</f>
        <v>0.1</v>
      </c>
      <c r="Z578" s="48">
        <f>F578</f>
        <v>2942</v>
      </c>
      <c r="AA578" s="54">
        <f>AB$3+AB$4*Z578+AB$5*Z578^2+AH578</f>
        <v>9.4662020722154384E-3</v>
      </c>
      <c r="AB578" s="54">
        <f>IF(S578&lt;&gt;0,G578-AH578, -9999)</f>
        <v>2.0708997385733039E-2</v>
      </c>
      <c r="AC578" s="54">
        <f>+G578-P578</f>
        <v>1.2580400005390402E-2</v>
      </c>
      <c r="AD578" s="54">
        <f>IF(S578&lt;&gt;0,G578-AA578, -9999)</f>
        <v>3.1141979331749635E-3</v>
      </c>
      <c r="AE578" s="54">
        <f>+(G578-AA578)^2*S578</f>
        <v>9.698228766991215E-7</v>
      </c>
      <c r="AF578" s="48">
        <f>IF(S578&lt;&gt;0,G578-P578, -9999)</f>
        <v>1.2580400005390402E-2</v>
      </c>
      <c r="AG578" s="3"/>
      <c r="AH578" s="48">
        <f>$AB$6*($AB$11/AI578*AJ578+$AB$12)</f>
        <v>-8.1285973803426372E-3</v>
      </c>
      <c r="AI578" s="48">
        <f>1+$AB$7*COS(AL578)</f>
        <v>0.83596111687659724</v>
      </c>
      <c r="AJ578" s="48">
        <f>SIN(AL578+RADIANS($AB$9))</f>
        <v>-0.99325914625730005</v>
      </c>
      <c r="AK578" s="48">
        <f>$AB$7*SIN(AL578)</f>
        <v>0.29289566366084269</v>
      </c>
      <c r="AL578" s="48">
        <f>2*ATAN(AM578)</f>
        <v>2.0813296419245386</v>
      </c>
      <c r="AM578" s="48">
        <f>SQRT((1+$AB$7)/(1-$AB$7))*TAN(AN578/2)</f>
        <v>1.7062118869791685</v>
      </c>
      <c r="AN578" s="54">
        <f>$AU578+$AB$7*SIN(AO578)</f>
        <v>14.321153640745992</v>
      </c>
      <c r="AO578" s="54">
        <f>$AU578+$AB$7*SIN(AP578)</f>
        <v>14.321153638795405</v>
      </c>
      <c r="AP578" s="54">
        <f>$AU578+$AB$7*SIN(AQ578)</f>
        <v>14.321153670555104</v>
      </c>
      <c r="AQ578" s="54">
        <f>$AU578+$AB$7*SIN(AR578)</f>
        <v>14.321153153439058</v>
      </c>
      <c r="AR578" s="54">
        <f>$AU578+$AB$7*SIN(AS578)</f>
        <v>14.321161573019253</v>
      </c>
      <c r="AS578" s="54">
        <f>$AU578+$AB$7*SIN(AT578)</f>
        <v>14.321024439670834</v>
      </c>
      <c r="AT578" s="54">
        <f>$AU578+$AB$7*SIN(AU578)</f>
        <v>14.32324555060571</v>
      </c>
      <c r="AU578" s="54">
        <f>RADIANS($AB$9)+$AB$18*(F578-AB$15)</f>
        <v>13.991116412351129</v>
      </c>
    </row>
    <row r="579" spans="1:64" ht="12.95" customHeight="1" x14ac:dyDescent="0.2">
      <c r="A579" s="102" t="s">
        <v>1134</v>
      </c>
      <c r="B579" s="102" t="s">
        <v>1122</v>
      </c>
      <c r="C579" s="103">
        <v>46735.817999999999</v>
      </c>
      <c r="D579" s="104">
        <v>4.6999999999999999E-4</v>
      </c>
      <c r="E579" s="107">
        <f>+(C579-C$7)/C$8</f>
        <v>2942.0092037758004</v>
      </c>
      <c r="F579" s="109">
        <f>ROUND(2*E579,0)/2</f>
        <v>2942</v>
      </c>
      <c r="G579" s="48">
        <f>+C579-(C$7+F579*C$8)</f>
        <v>1.2580400005390402E-2</v>
      </c>
      <c r="K579" s="48">
        <f>G579</f>
        <v>1.2580400005390402E-2</v>
      </c>
      <c r="O579" s="48">
        <f ca="1">+C$11+C$12*F579</f>
        <v>7.0098398698418898E-3</v>
      </c>
      <c r="Q579" s="100">
        <f>+C579-15018.5</f>
        <v>31717.317999999999</v>
      </c>
      <c r="S579" s="53">
        <f>S$16</f>
        <v>1</v>
      </c>
      <c r="Z579" s="48">
        <f>F579</f>
        <v>2942</v>
      </c>
      <c r="AA579" s="54">
        <f>AB$3+AB$4*Z579+AB$5*Z579^2+AH579</f>
        <v>9.4662020722154384E-3</v>
      </c>
      <c r="AB579" s="54">
        <f>IF(S579&lt;&gt;0,G579-AH579, -9999)</f>
        <v>2.0708997385733039E-2</v>
      </c>
      <c r="AC579" s="54">
        <f>+G579-P579</f>
        <v>1.2580400005390402E-2</v>
      </c>
      <c r="AD579" s="54">
        <f>IF(S579&lt;&gt;0,G579-AA579, -9999)</f>
        <v>3.1141979331749635E-3</v>
      </c>
      <c r="AE579" s="54">
        <f>+(G579-AA579)^2*S579</f>
        <v>9.698228766991215E-6</v>
      </c>
      <c r="AF579" s="48">
        <f>IF(S579&lt;&gt;0,G579-P579, -9999)</f>
        <v>1.2580400005390402E-2</v>
      </c>
      <c r="AG579" s="3"/>
      <c r="AH579" s="48">
        <f>$AB$6*($AB$11/AI579*AJ579+$AB$12)</f>
        <v>-8.1285973803426372E-3</v>
      </c>
      <c r="AI579" s="48">
        <f>1+$AB$7*COS(AL579)</f>
        <v>0.83596111687659724</v>
      </c>
      <c r="AJ579" s="48">
        <f>SIN(AL579+RADIANS($AB$9))</f>
        <v>-0.99325914625730005</v>
      </c>
      <c r="AK579" s="48">
        <f>$AB$7*SIN(AL579)</f>
        <v>0.29289566366084269</v>
      </c>
      <c r="AL579" s="48">
        <f>2*ATAN(AM579)</f>
        <v>2.0813296419245386</v>
      </c>
      <c r="AM579" s="48">
        <f>SQRT((1+$AB$7)/(1-$AB$7))*TAN(AN579/2)</f>
        <v>1.7062118869791685</v>
      </c>
      <c r="AN579" s="54">
        <f>$AU579+$AB$7*SIN(AO579)</f>
        <v>14.321153640745992</v>
      </c>
      <c r="AO579" s="54">
        <f>$AU579+$AB$7*SIN(AP579)</f>
        <v>14.321153638795405</v>
      </c>
      <c r="AP579" s="54">
        <f>$AU579+$AB$7*SIN(AQ579)</f>
        <v>14.321153670555104</v>
      </c>
      <c r="AQ579" s="54">
        <f>$AU579+$AB$7*SIN(AR579)</f>
        <v>14.321153153439058</v>
      </c>
      <c r="AR579" s="54">
        <f>$AU579+$AB$7*SIN(AS579)</f>
        <v>14.321161573019253</v>
      </c>
      <c r="AS579" s="54">
        <f>$AU579+$AB$7*SIN(AT579)</f>
        <v>14.321024439670834</v>
      </c>
      <c r="AT579" s="54">
        <f>$AU579+$AB$7*SIN(AU579)</f>
        <v>14.32324555060571</v>
      </c>
      <c r="AU579" s="54">
        <f>RADIANS($AB$9)+$AB$18*(F579-AB$15)</f>
        <v>13.991116412351129</v>
      </c>
    </row>
    <row r="580" spans="1:64" ht="12.95" customHeight="1" x14ac:dyDescent="0.2">
      <c r="A580" s="4" t="s">
        <v>1066</v>
      </c>
      <c r="B580" s="4"/>
      <c r="C580" s="5">
        <v>46745.383000000002</v>
      </c>
      <c r="D580" s="5"/>
      <c r="E580" s="109">
        <f>+(C580-C$7)/C$8</f>
        <v>2949.006923682351</v>
      </c>
      <c r="F580" s="109">
        <f>ROUND(2*E580,0)/2</f>
        <v>2949</v>
      </c>
      <c r="G580" s="48">
        <f>+C580-(C$7+F580*C$8)</f>
        <v>9.4638000082341023E-3</v>
      </c>
      <c r="I580" s="48">
        <f>G580</f>
        <v>9.4638000082341023E-3</v>
      </c>
      <c r="Q580" s="100">
        <f>+C580-15018.5</f>
        <v>31726.883000000002</v>
      </c>
      <c r="S580" s="53">
        <f>S$14</f>
        <v>0.1</v>
      </c>
      <c r="Z580" s="48">
        <f>F580</f>
        <v>2949</v>
      </c>
      <c r="AA580" s="54">
        <f>AB$3+AB$4*Z580+AB$5*Z580^2+AH580</f>
        <v>9.5222894945995104E-3</v>
      </c>
      <c r="AB580" s="54">
        <f>IF(S580&lt;&gt;0,G580-AH580, -9999)</f>
        <v>1.7599772003345778E-2</v>
      </c>
      <c r="AC580" s="54">
        <f>+G580-P580</f>
        <v>9.4638000082341023E-3</v>
      </c>
      <c r="AD580" s="54">
        <f>IF(S580&lt;&gt;0,G580-AA580, -9999)</f>
        <v>-5.8489486365408128E-5</v>
      </c>
      <c r="AE580" s="54">
        <f>+(G580-AA580)^2*S580</f>
        <v>3.4210200152892637E-10</v>
      </c>
      <c r="AF580" s="48">
        <f>IF(S580&lt;&gt;0,G580-P580, -9999)</f>
        <v>9.4638000082341023E-3</v>
      </c>
      <c r="AG580" s="3"/>
      <c r="AH580" s="48">
        <f>$AB$6*($AB$11/AI580*AJ580+$AB$12)</f>
        <v>-8.1359719951116759E-3</v>
      </c>
      <c r="AI580" s="48">
        <f>1+$AB$7*COS(AL580)</f>
        <v>0.83495637350044549</v>
      </c>
      <c r="AJ580" s="48">
        <f>SIN(AL580+RADIANS($AB$9))</f>
        <v>-0.99285527598975942</v>
      </c>
      <c r="AK580" s="48">
        <f>$AB$7*SIN(AL580)</f>
        <v>0.29233067974397492</v>
      </c>
      <c r="AL580" s="48">
        <f>2*ATAN(AM580)</f>
        <v>2.0847633301044919</v>
      </c>
      <c r="AM580" s="48">
        <f>SQRT((1+$AB$7)/(1-$AB$7))*TAN(AN580/2)</f>
        <v>1.7129464714325957</v>
      </c>
      <c r="AN580" s="54">
        <f>$AU580+$AB$7*SIN(AO580)</f>
        <v>14.325025076416274</v>
      </c>
      <c r="AO580" s="54">
        <f>$AU580+$AB$7*SIN(AP580)</f>
        <v>14.325025073795581</v>
      </c>
      <c r="AP580" s="54">
        <f>$AU580+$AB$7*SIN(AQ580)</f>
        <v>14.325025115596715</v>
      </c>
      <c r="AQ580" s="54">
        <f>$AU580+$AB$7*SIN(AR580)</f>
        <v>14.325024448850282</v>
      </c>
      <c r="AR580" s="54">
        <f>$AU580+$AB$7*SIN(AS580)</f>
        <v>14.325035083469899</v>
      </c>
      <c r="AS580" s="54">
        <f>$AU580+$AB$7*SIN(AT580)</f>
        <v>14.324865390072057</v>
      </c>
      <c r="AT580" s="54">
        <f>$AU580+$AB$7*SIN(AU580)</f>
        <v>14.327555301253209</v>
      </c>
      <c r="AU580" s="54">
        <f>RADIANS($AB$9)+$AB$18*(F580-AB$15)</f>
        <v>13.995228092804322</v>
      </c>
    </row>
    <row r="581" spans="1:64" ht="12.95" customHeight="1" x14ac:dyDescent="0.2">
      <c r="A581" s="4" t="s">
        <v>1066</v>
      </c>
      <c r="B581" s="4"/>
      <c r="C581" s="5">
        <v>46764.52</v>
      </c>
      <c r="D581" s="5"/>
      <c r="E581" s="109">
        <f>+(C581-C$7)/C$8</f>
        <v>2963.0074846704943</v>
      </c>
      <c r="F581" s="109">
        <f>ROUND(2*E581,0)/2</f>
        <v>2963</v>
      </c>
      <c r="G581" s="48">
        <f>+C581-(C$7+F581*C$8)</f>
        <v>1.0230599997157697E-2</v>
      </c>
      <c r="I581" s="48">
        <f>G581</f>
        <v>1.0230599997157697E-2</v>
      </c>
      <c r="Q581" s="100">
        <f>+C581-15018.5</f>
        <v>31746.019999999997</v>
      </c>
      <c r="S581" s="53">
        <f>S$14</f>
        <v>0.1</v>
      </c>
      <c r="Z581" s="48">
        <f>F581</f>
        <v>2963</v>
      </c>
      <c r="AA581" s="54">
        <f>AB$3+AB$4*Z581+AB$5*Z581^2+AH581</f>
        <v>9.6350361181932343E-3</v>
      </c>
      <c r="AB581" s="54">
        <f>IF(S581&lt;&gt;0,G581-AH581, -9999)</f>
        <v>1.8380929872498245E-2</v>
      </c>
      <c r="AC581" s="54">
        <f>+G581-P581</f>
        <v>1.0230599997157697E-2</v>
      </c>
      <c r="AD581" s="54">
        <f>IF(S581&lt;&gt;0,G581-AA581, -9999)</f>
        <v>5.9556387896446232E-4</v>
      </c>
      <c r="AE581" s="54">
        <f>+(G581-AA581)^2*S581</f>
        <v>3.5469633392719677E-8</v>
      </c>
      <c r="AF581" s="48">
        <f>IF(S581&lt;&gt;0,G581-P581, -9999)</f>
        <v>1.0230599997157697E-2</v>
      </c>
      <c r="AG581" s="3"/>
      <c r="AH581" s="48">
        <f>$AB$6*($AB$11/AI581*AJ581+$AB$12)</f>
        <v>-8.1503298753405461E-3</v>
      </c>
      <c r="AI581" s="48">
        <f>1+$AB$7*COS(AL581)</f>
        <v>0.83295991784243817</v>
      </c>
      <c r="AJ581" s="48">
        <f>SIN(AL581+RADIANS($AB$9))</f>
        <v>-0.99201553310926838</v>
      </c>
      <c r="AK581" s="48">
        <f>$AB$7*SIN(AL581)</f>
        <v>0.29119449843788925</v>
      </c>
      <c r="AL581" s="48">
        <f>2*ATAN(AM581)</f>
        <v>2.0916060438131372</v>
      </c>
      <c r="AM581" s="48">
        <f>SQRT((1+$AB$7)/(1-$AB$7))*TAN(AN581/2)</f>
        <v>1.7264861277046921</v>
      </c>
      <c r="AN581" s="54">
        <f>$AU581+$AB$7*SIN(AO581)</f>
        <v>14.332754030487052</v>
      </c>
      <c r="AO581" s="54">
        <f>$AU581+$AB$7*SIN(AP581)</f>
        <v>14.332754026166633</v>
      </c>
      <c r="AP581" s="54">
        <f>$AU581+$AB$7*SIN(AQ581)</f>
        <v>14.332754092388699</v>
      </c>
      <c r="AQ581" s="54">
        <f>$AU581+$AB$7*SIN(AR581)</f>
        <v>14.332753077354802</v>
      </c>
      <c r="AR581" s="54">
        <f>$AU581+$AB$7*SIN(AS581)</f>
        <v>14.332768634948431</v>
      </c>
      <c r="AS581" s="54">
        <f>$AU581+$AB$7*SIN(AT581)</f>
        <v>14.332530046828326</v>
      </c>
      <c r="AT581" s="54">
        <f>$AU581+$AB$7*SIN(AU581)</f>
        <v>14.336157944430621</v>
      </c>
      <c r="AU581" s="54">
        <f>RADIANS($AB$9)+$AB$18*(F581-AB$15)</f>
        <v>14.003451453710703</v>
      </c>
    </row>
    <row r="582" spans="1:64" ht="12.95" customHeight="1" x14ac:dyDescent="0.2">
      <c r="A582" s="4" t="s">
        <v>994</v>
      </c>
      <c r="B582" s="4"/>
      <c r="C582" s="5">
        <v>46768.620999999999</v>
      </c>
      <c r="D582" s="5"/>
      <c r="E582" s="109">
        <f>+(C582-C$7)/C$8</f>
        <v>2966.0077616529065</v>
      </c>
      <c r="F582" s="109">
        <f>ROUND(2*E582,0)/2</f>
        <v>2966</v>
      </c>
      <c r="G582" s="48">
        <f>+C582-(C$7+F582*C$8)</f>
        <v>1.0609200006001629E-2</v>
      </c>
      <c r="I582" s="48">
        <f>G582</f>
        <v>1.0609200006001629E-2</v>
      </c>
      <c r="Q582" s="100">
        <f>+C582-15018.5</f>
        <v>31750.120999999999</v>
      </c>
      <c r="S582" s="53">
        <f>S$14</f>
        <v>0.1</v>
      </c>
      <c r="Z582" s="48">
        <f>F582</f>
        <v>2966</v>
      </c>
      <c r="AA582" s="54">
        <f>AB$3+AB$4*Z582+AB$5*Z582^2+AH582</f>
        <v>9.6592950768852378E-3</v>
      </c>
      <c r="AB582" s="54">
        <f>IF(S582&lt;&gt;0,G582-AH582, -9999)</f>
        <v>1.8762538901038468E-2</v>
      </c>
      <c r="AC582" s="54">
        <f>+G582-P582</f>
        <v>1.0609200006001629E-2</v>
      </c>
      <c r="AD582" s="54">
        <f>IF(S582&lt;&gt;0,G582-AA582, -9999)</f>
        <v>9.4990492911639114E-4</v>
      </c>
      <c r="AE582" s="54">
        <f>+(G582-AA582)^2*S582</f>
        <v>9.0231937435961618E-8</v>
      </c>
      <c r="AF582" s="48">
        <f>IF(S582&lt;&gt;0,G582-P582, -9999)</f>
        <v>1.0609200006001629E-2</v>
      </c>
      <c r="AG582" s="3"/>
      <c r="AH582" s="48">
        <f>$AB$6*($AB$11/AI582*AJ582+$AB$12)</f>
        <v>-8.1533388950368376E-3</v>
      </c>
      <c r="AI582" s="48">
        <f>1+$AB$7*COS(AL582)</f>
        <v>0.83253435718626645</v>
      </c>
      <c r="AJ582" s="48">
        <f>SIN(AL582+RADIANS($AB$9))</f>
        <v>-0.99183008607485179</v>
      </c>
      <c r="AK582" s="48">
        <f>$AB$7*SIN(AL582)</f>
        <v>0.29094996725327515</v>
      </c>
      <c r="AL582" s="48">
        <f>2*ATAN(AM582)</f>
        <v>2.0930680883929509</v>
      </c>
      <c r="AM582" s="48">
        <f>SQRT((1+$AB$7)/(1-$AB$7))*TAN(AN582/2)</f>
        <v>1.7293998257614485</v>
      </c>
      <c r="AN582" s="54">
        <f>$AU582+$AB$7*SIN(AO582)</f>
        <v>14.334407832660196</v>
      </c>
      <c r="AO582" s="54">
        <f>$AU582+$AB$7*SIN(AP582)</f>
        <v>14.334407827905286</v>
      </c>
      <c r="AP582" s="54">
        <f>$AU582+$AB$7*SIN(AQ582)</f>
        <v>14.334407900183825</v>
      </c>
      <c r="AQ582" s="54">
        <f>$AU582+$AB$7*SIN(AR582)</f>
        <v>14.334406801487614</v>
      </c>
      <c r="AR582" s="54">
        <f>$AU582+$AB$7*SIN(AS582)</f>
        <v>14.334423501966828</v>
      </c>
      <c r="AS582" s="54">
        <f>$AU582+$AB$7*SIN(AT582)</f>
        <v>14.334169499364778</v>
      </c>
      <c r="AT582" s="54">
        <f>$AU582+$AB$7*SIN(AU582)</f>
        <v>14.33799844168642</v>
      </c>
      <c r="AU582" s="54">
        <f>RADIANS($AB$9)+$AB$18*(F582-AB$15)</f>
        <v>14.005213602476358</v>
      </c>
    </row>
    <row r="583" spans="1:64" ht="12.95" customHeight="1" x14ac:dyDescent="0.2">
      <c r="A583" s="102" t="s">
        <v>1134</v>
      </c>
      <c r="B583" s="102" t="s">
        <v>1122</v>
      </c>
      <c r="C583" s="103">
        <v>46768.621149999999</v>
      </c>
      <c r="D583" s="104">
        <v>7.7999999999999999E-4</v>
      </c>
      <c r="E583" s="107">
        <f>+(C583-C$7)/C$8</f>
        <v>2966.0078713923717</v>
      </c>
      <c r="F583" s="109">
        <f>ROUND(2*E583,0)/2</f>
        <v>2966</v>
      </c>
      <c r="G583" s="48">
        <f>+C583-(C$7+F583*C$8)</f>
        <v>1.0759200005850289E-2</v>
      </c>
      <c r="K583" s="48">
        <f>G583</f>
        <v>1.0759200005850289E-2</v>
      </c>
      <c r="O583" s="48">
        <f ca="1">+C$11+C$12*F583</f>
        <v>7.3688605902232016E-3</v>
      </c>
      <c r="Q583" s="100">
        <f>+C583-15018.5</f>
        <v>31750.121149999999</v>
      </c>
      <c r="S583" s="53">
        <f>S$16</f>
        <v>1</v>
      </c>
      <c r="Z583" s="48">
        <f>F583</f>
        <v>2966</v>
      </c>
      <c r="AA583" s="54">
        <f>AB$3+AB$4*Z583+AB$5*Z583^2+AH583</f>
        <v>9.6592950768852378E-3</v>
      </c>
      <c r="AB583" s="54">
        <f>IF(S583&lt;&gt;0,G583-AH583, -9999)</f>
        <v>1.8912538900887128E-2</v>
      </c>
      <c r="AC583" s="54">
        <f>+G583-P583</f>
        <v>1.0759200005850289E-2</v>
      </c>
      <c r="AD583" s="54">
        <f>IF(S583&lt;&gt;0,G583-AA583, -9999)</f>
        <v>1.0999049289650512E-3</v>
      </c>
      <c r="AE583" s="54">
        <f>+(G583-AA583)^2*S583</f>
        <v>1.2097908527616144E-6</v>
      </c>
      <c r="AF583" s="48">
        <f>IF(S583&lt;&gt;0,G583-P583, -9999)</f>
        <v>1.0759200005850289E-2</v>
      </c>
      <c r="AG583" s="3"/>
      <c r="AH583" s="48">
        <f>$AB$6*($AB$11/AI583*AJ583+$AB$12)</f>
        <v>-8.1533388950368376E-3</v>
      </c>
      <c r="AI583" s="48">
        <f>1+$AB$7*COS(AL583)</f>
        <v>0.83253435718626645</v>
      </c>
      <c r="AJ583" s="48">
        <f>SIN(AL583+RADIANS($AB$9))</f>
        <v>-0.99183008607485179</v>
      </c>
      <c r="AK583" s="48">
        <f>$AB$7*SIN(AL583)</f>
        <v>0.29094996725327515</v>
      </c>
      <c r="AL583" s="48">
        <f>2*ATAN(AM583)</f>
        <v>2.0930680883929509</v>
      </c>
      <c r="AM583" s="48">
        <f>SQRT((1+$AB$7)/(1-$AB$7))*TAN(AN583/2)</f>
        <v>1.7293998257614485</v>
      </c>
      <c r="AN583" s="54">
        <f>$AU583+$AB$7*SIN(AO583)</f>
        <v>14.334407832660196</v>
      </c>
      <c r="AO583" s="54">
        <f>$AU583+$AB$7*SIN(AP583)</f>
        <v>14.334407827905286</v>
      </c>
      <c r="AP583" s="54">
        <f>$AU583+$AB$7*SIN(AQ583)</f>
        <v>14.334407900183825</v>
      </c>
      <c r="AQ583" s="54">
        <f>$AU583+$AB$7*SIN(AR583)</f>
        <v>14.334406801487614</v>
      </c>
      <c r="AR583" s="54">
        <f>$AU583+$AB$7*SIN(AS583)</f>
        <v>14.334423501966828</v>
      </c>
      <c r="AS583" s="54">
        <f>$AU583+$AB$7*SIN(AT583)</f>
        <v>14.334169499364778</v>
      </c>
      <c r="AT583" s="54">
        <f>$AU583+$AB$7*SIN(AU583)</f>
        <v>14.33799844168642</v>
      </c>
      <c r="AU583" s="54">
        <f>RADIANS($AB$9)+$AB$18*(F583-AB$15)</f>
        <v>14.005213602476358</v>
      </c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</row>
    <row r="584" spans="1:64" ht="12.95" customHeight="1" x14ac:dyDescent="0.2">
      <c r="A584" s="102" t="s">
        <v>1134</v>
      </c>
      <c r="B584" s="102" t="s">
        <v>1122</v>
      </c>
      <c r="C584" s="103">
        <v>46779.5527</v>
      </c>
      <c r="D584" s="104">
        <v>1.2999999999999999E-3</v>
      </c>
      <c r="E584" s="107">
        <f>+(C584-C$7)/C$8</f>
        <v>2974.0053544079956</v>
      </c>
      <c r="F584" s="109">
        <f>ROUND(2*E584,0)/2</f>
        <v>2974</v>
      </c>
      <c r="G584" s="48">
        <f>+C584-(C$7+F584*C$8)</f>
        <v>7.3188000023947097E-3</v>
      </c>
      <c r="K584" s="48">
        <f>G584</f>
        <v>7.3188000023947097E-3</v>
      </c>
      <c r="O584" s="48">
        <f ca="1">+C$11+C$12*F584</f>
        <v>7.4885341636836411E-3</v>
      </c>
      <c r="Q584" s="100">
        <f>+C584-15018.5</f>
        <v>31761.0527</v>
      </c>
      <c r="S584" s="53">
        <f>S$16</f>
        <v>1</v>
      </c>
      <c r="Z584" s="48">
        <f>F584</f>
        <v>2974</v>
      </c>
      <c r="AA584" s="54">
        <f>AB$3+AB$4*Z584+AB$5*Z584^2+AH584</f>
        <v>9.7241560101196112E-3</v>
      </c>
      <c r="AB584" s="54">
        <f>IF(S584&lt;&gt;0,G584-AH584, -9999)</f>
        <v>1.5480046579346363E-2</v>
      </c>
      <c r="AC584" s="54">
        <f>+G584-P584</f>
        <v>7.3188000023947097E-3</v>
      </c>
      <c r="AD584" s="54">
        <f>IF(S584&lt;&gt;0,G584-AA584, -9999)</f>
        <v>-2.4053560077249014E-3</v>
      </c>
      <c r="AE584" s="54">
        <f>+(G584-AA584)^2*S584</f>
        <v>5.7857375238982761E-6</v>
      </c>
      <c r="AF584" s="48">
        <f>IF(S584&lt;&gt;0,G584-P584, -9999)</f>
        <v>7.3188000023947097E-3</v>
      </c>
      <c r="AG584" s="3"/>
      <c r="AH584" s="48">
        <f>$AB$6*($AB$11/AI584*AJ584+$AB$12)</f>
        <v>-8.1612465769516536E-3</v>
      </c>
      <c r="AI584" s="48">
        <f>1+$AB$7*COS(AL584)</f>
        <v>0.83140339675878938</v>
      </c>
      <c r="AJ584" s="48">
        <f>SIN(AL584+RADIANS($AB$9))</f>
        <v>-0.99132615450357353</v>
      </c>
      <c r="AK584" s="48">
        <f>$AB$7*SIN(AL584)</f>
        <v>0.29029607359250431</v>
      </c>
      <c r="AL584" s="48">
        <f>2*ATAN(AM584)</f>
        <v>2.096959586728429</v>
      </c>
      <c r="AM584" s="48">
        <f>SQRT((1+$AB$7)/(1-$AB$7))*TAN(AN584/2)</f>
        <v>1.7371911953879471</v>
      </c>
      <c r="AN584" s="54">
        <f>$AU584+$AB$7*SIN(AO584)</f>
        <v>14.338813848084763</v>
      </c>
      <c r="AO584" s="54">
        <f>$AU584+$AB$7*SIN(AP584)</f>
        <v>14.338813842034646</v>
      </c>
      <c r="AP584" s="54">
        <f>$AU584+$AB$7*SIN(AQ584)</f>
        <v>14.338813932018333</v>
      </c>
      <c r="AQ584" s="54">
        <f>$AU584+$AB$7*SIN(AR584)</f>
        <v>14.338812593682279</v>
      </c>
      <c r="AR584" s="54">
        <f>$AU584+$AB$7*SIN(AS584)</f>
        <v>14.338832497979825</v>
      </c>
      <c r="AS584" s="54">
        <f>$AU584+$AB$7*SIN(AT584)</f>
        <v>14.338536272683688</v>
      </c>
      <c r="AT584" s="54">
        <f>$AU584+$AB$7*SIN(AU584)</f>
        <v>14.342901381771616</v>
      </c>
      <c r="AU584" s="54">
        <f>RADIANS($AB$9)+$AB$18*(F584-AB$15)</f>
        <v>14.009912665851433</v>
      </c>
    </row>
    <row r="585" spans="1:64" ht="12.95" customHeight="1" x14ac:dyDescent="0.2">
      <c r="A585" s="4" t="s">
        <v>994</v>
      </c>
      <c r="B585" s="4"/>
      <c r="C585" s="5">
        <v>46779.555</v>
      </c>
      <c r="D585" s="5"/>
      <c r="E585" s="109">
        <f>+(C585-C$7)/C$8</f>
        <v>2974.0070370797976</v>
      </c>
      <c r="F585" s="109">
        <f>ROUND(2*E585,0)/2</f>
        <v>2974</v>
      </c>
      <c r="G585" s="48">
        <f>+C585-(C$7+F585*C$8)</f>
        <v>9.6188000024994835E-3</v>
      </c>
      <c r="I585" s="48">
        <f>G585</f>
        <v>9.6188000024994835E-3</v>
      </c>
      <c r="Q585" s="100">
        <f>+C585-15018.5</f>
        <v>31761.055</v>
      </c>
      <c r="S585" s="53">
        <f>S$14</f>
        <v>0.1</v>
      </c>
      <c r="Z585" s="48">
        <f>F585</f>
        <v>2974</v>
      </c>
      <c r="AA585" s="54">
        <f>AB$3+AB$4*Z585+AB$5*Z585^2+AH585</f>
        <v>9.7241560101196112E-3</v>
      </c>
      <c r="AB585" s="54">
        <f>IF(S585&lt;&gt;0,G585-AH585, -9999)</f>
        <v>1.7780046579451137E-2</v>
      </c>
      <c r="AC585" s="54">
        <f>+G585-P585</f>
        <v>9.6188000024994835E-3</v>
      </c>
      <c r="AD585" s="54">
        <f>IF(S585&lt;&gt;0,G585-AA585, -9999)</f>
        <v>-1.0535600762012765E-4</v>
      </c>
      <c r="AE585" s="54">
        <f>+(G585-AA585)^2*S585</f>
        <v>1.1099888341652394E-9</v>
      </c>
      <c r="AF585" s="48">
        <f>IF(S585&lt;&gt;0,G585-P585, -9999)</f>
        <v>9.6188000024994835E-3</v>
      </c>
      <c r="AG585" s="3"/>
      <c r="AH585" s="48">
        <f>$AB$6*($AB$11/AI585*AJ585+$AB$12)</f>
        <v>-8.1612465769516536E-3</v>
      </c>
      <c r="AI585" s="48">
        <f>1+$AB$7*COS(AL585)</f>
        <v>0.83140339675878938</v>
      </c>
      <c r="AJ585" s="48">
        <f>SIN(AL585+RADIANS($AB$9))</f>
        <v>-0.99132615450357353</v>
      </c>
      <c r="AK585" s="48">
        <f>$AB$7*SIN(AL585)</f>
        <v>0.29029607359250431</v>
      </c>
      <c r="AL585" s="48">
        <f>2*ATAN(AM585)</f>
        <v>2.096959586728429</v>
      </c>
      <c r="AM585" s="48">
        <f>SQRT((1+$AB$7)/(1-$AB$7))*TAN(AN585/2)</f>
        <v>1.7371911953879471</v>
      </c>
      <c r="AN585" s="54">
        <f>$AU585+$AB$7*SIN(AO585)</f>
        <v>14.338813848084763</v>
      </c>
      <c r="AO585" s="54">
        <f>$AU585+$AB$7*SIN(AP585)</f>
        <v>14.338813842034646</v>
      </c>
      <c r="AP585" s="54">
        <f>$AU585+$AB$7*SIN(AQ585)</f>
        <v>14.338813932018333</v>
      </c>
      <c r="AQ585" s="54">
        <f>$AU585+$AB$7*SIN(AR585)</f>
        <v>14.338812593682279</v>
      </c>
      <c r="AR585" s="54">
        <f>$AU585+$AB$7*SIN(AS585)</f>
        <v>14.338832497979825</v>
      </c>
      <c r="AS585" s="54">
        <f>$AU585+$AB$7*SIN(AT585)</f>
        <v>14.338536272683688</v>
      </c>
      <c r="AT585" s="54">
        <f>$AU585+$AB$7*SIN(AU585)</f>
        <v>14.342901381771616</v>
      </c>
      <c r="AU585" s="54">
        <f>RADIANS($AB$9)+$AB$18*(F585-AB$15)</f>
        <v>14.009912665851433</v>
      </c>
    </row>
    <row r="586" spans="1:64" ht="12.95" customHeight="1" x14ac:dyDescent="0.2">
      <c r="A586" s="4" t="s">
        <v>1067</v>
      </c>
      <c r="B586" s="4"/>
      <c r="C586" s="5">
        <v>46797.324000000001</v>
      </c>
      <c r="D586" s="5"/>
      <c r="E586" s="109">
        <f>+(C586-C$7)/C$8</f>
        <v>2987.0067741440389</v>
      </c>
      <c r="F586" s="109">
        <f>ROUND(2*E586,0)/2</f>
        <v>2987</v>
      </c>
      <c r="G586" s="48">
        <f>+C586-(C$7+F586*C$8)</f>
        <v>9.2594000016106293E-3</v>
      </c>
      <c r="I586" s="48">
        <f>G586</f>
        <v>9.2594000016106293E-3</v>
      </c>
      <c r="Q586" s="100">
        <f>+C586-15018.5</f>
        <v>31778.824000000001</v>
      </c>
      <c r="S586" s="53">
        <f>S$14</f>
        <v>0.1</v>
      </c>
      <c r="Z586" s="48">
        <f>F586</f>
        <v>2987</v>
      </c>
      <c r="AA586" s="54">
        <f>AB$3+AB$4*Z586+AB$5*Z586^2+AH586</f>
        <v>9.8300824185015324E-3</v>
      </c>
      <c r="AB586" s="54">
        <f>IF(S586&lt;&gt;0,G586-AH586, -9999)</f>
        <v>1.7433136711491576E-2</v>
      </c>
      <c r="AC586" s="54">
        <f>+G586-P586</f>
        <v>9.2594000016106293E-3</v>
      </c>
      <c r="AD586" s="54">
        <f>IF(S586&lt;&gt;0,G586-AA586, -9999)</f>
        <v>-5.7068241689090318E-4</v>
      </c>
      <c r="AE586" s="54">
        <f>+(G586-AA586)^2*S586</f>
        <v>3.2567842094844264E-8</v>
      </c>
      <c r="AF586" s="48">
        <f>IF(S586&lt;&gt;0,G586-P586, -9999)</f>
        <v>9.2594000016106293E-3</v>
      </c>
      <c r="AG586" s="3"/>
      <c r="AH586" s="48">
        <f>$AB$6*($AB$11/AI586*AJ586+$AB$12)</f>
        <v>-8.1737367098809466E-3</v>
      </c>
      <c r="AI586" s="48">
        <f>1+$AB$7*COS(AL586)</f>
        <v>0.82957753640951659</v>
      </c>
      <c r="AJ586" s="48">
        <f>SIN(AL586+RADIANS($AB$9))</f>
        <v>-0.99047834347203789</v>
      </c>
      <c r="AK586" s="48">
        <f>$AB$7*SIN(AL586)</f>
        <v>0.28922795312944638</v>
      </c>
      <c r="AL586" s="48">
        <f>2*ATAN(AM586)</f>
        <v>2.1032608071220809</v>
      </c>
      <c r="AM586" s="48">
        <f>SQRT((1+$AB$7)/(1-$AB$7))*TAN(AN586/2)</f>
        <v>1.7499195287785414</v>
      </c>
      <c r="AN586" s="54">
        <f>$AU586+$AB$7*SIN(AO586)</f>
        <v>14.345960893691553</v>
      </c>
      <c r="AO586" s="54">
        <f>$AU586+$AB$7*SIN(AP586)</f>
        <v>14.345960885063192</v>
      </c>
      <c r="AP586" s="54">
        <f>$AU586+$AB$7*SIN(AQ586)</f>
        <v>14.345961009061272</v>
      </c>
      <c r="AQ586" s="54">
        <f>$AU586+$AB$7*SIN(AR586)</f>
        <v>14.345959227079396</v>
      </c>
      <c r="AR586" s="54">
        <f>$AU586+$AB$7*SIN(AS586)</f>
        <v>14.345984834579784</v>
      </c>
      <c r="AS586" s="54">
        <f>$AU586+$AB$7*SIN(AT586)</f>
        <v>14.345616550948408</v>
      </c>
      <c r="AT586" s="54">
        <f>$AU586+$AB$7*SIN(AU586)</f>
        <v>14.350852975383035</v>
      </c>
      <c r="AU586" s="54">
        <f>RADIANS($AB$9)+$AB$18*(F586-AB$15)</f>
        <v>14.017548643835932</v>
      </c>
    </row>
    <row r="587" spans="1:64" ht="12.95" customHeight="1" x14ac:dyDescent="0.2">
      <c r="A587" s="102" t="s">
        <v>1134</v>
      </c>
      <c r="B587" s="102" t="s">
        <v>1122</v>
      </c>
      <c r="C587" s="103">
        <v>46809.628510000002</v>
      </c>
      <c r="D587" s="104">
        <v>6.8999999999999997E-4</v>
      </c>
      <c r="E587" s="113">
        <f>+(C587-C$7)/C$8</f>
        <v>2996.0087098018894</v>
      </c>
      <c r="F587" s="109">
        <f>ROUND(2*E587,0)/2</f>
        <v>2996</v>
      </c>
      <c r="G587" s="48">
        <f>+C587-(C$7+F587*C$8)</f>
        <v>1.1905200008186512E-2</v>
      </c>
      <c r="K587" s="48">
        <f>G587</f>
        <v>1.1905200008186512E-2</v>
      </c>
      <c r="O587" s="48">
        <f ca="1">+C$11+C$12*F587</f>
        <v>7.8176364906998447E-3</v>
      </c>
      <c r="Q587" s="100">
        <f>+C587-15018.5</f>
        <v>31791.128510000002</v>
      </c>
      <c r="S587" s="53">
        <f>S$16</f>
        <v>1</v>
      </c>
      <c r="Z587" s="48">
        <f>F587</f>
        <v>2996</v>
      </c>
      <c r="AA587" s="54">
        <f>AB$3+AB$4*Z587+AB$5*Z587^2+AH587</f>
        <v>9.9037975374284288E-3</v>
      </c>
      <c r="AB587" s="54">
        <f>IF(S587&lt;&gt;0,G587-AH587, -9999)</f>
        <v>2.0087323795342706E-2</v>
      </c>
      <c r="AC587" s="54">
        <f>+G587-P587</f>
        <v>1.1905200008186512E-2</v>
      </c>
      <c r="AD587" s="54">
        <f>IF(S587&lt;&gt;0,G587-AA587, -9999)</f>
        <v>2.0014024707580829E-3</v>
      </c>
      <c r="AE587" s="54">
        <f>+(G587-AA587)^2*S587</f>
        <v>4.0056118499565589E-6</v>
      </c>
      <c r="AF587" s="48">
        <f>IF(S587&lt;&gt;0,G587-P587, -9999)</f>
        <v>1.1905200008186512E-2</v>
      </c>
      <c r="AG587" s="3"/>
      <c r="AH587" s="48">
        <f>$AB$6*($AB$11/AI587*AJ587+$AB$12)</f>
        <v>-8.1821237871561956E-3</v>
      </c>
      <c r="AI587" s="48">
        <f>1+$AB$7*COS(AL587)</f>
        <v>0.82832210199448641</v>
      </c>
      <c r="AJ587" s="48">
        <f>SIN(AL587+RADIANS($AB$9))</f>
        <v>-0.98987065250791739</v>
      </c>
      <c r="AK587" s="48">
        <f>$AB$7*SIN(AL587)</f>
        <v>0.28848453044159467</v>
      </c>
      <c r="AL587" s="48">
        <f>2*ATAN(AM587)</f>
        <v>2.1076070259576034</v>
      </c>
      <c r="AM587" s="48">
        <f>SQRT((1+$AB$7)/(1-$AB$7))*TAN(AN587/2)</f>
        <v>1.758780885367492</v>
      </c>
      <c r="AN587" s="54">
        <f>$AU587+$AB$7*SIN(AO587)</f>
        <v>14.350899673219343</v>
      </c>
      <c r="AO587" s="54">
        <f>$AU587+$AB$7*SIN(AP587)</f>
        <v>14.35089966241395</v>
      </c>
      <c r="AP587" s="54">
        <f>$AU587+$AB$7*SIN(AQ587)</f>
        <v>14.350899814162856</v>
      </c>
      <c r="AQ587" s="54">
        <f>$AU587+$AB$7*SIN(AR587)</f>
        <v>14.350897683020165</v>
      </c>
      <c r="AR587" s="54">
        <f>$AU587+$AB$7*SIN(AS587)</f>
        <v>14.35092761060557</v>
      </c>
      <c r="AS587" s="54">
        <f>$AU587+$AB$7*SIN(AT587)</f>
        <v>14.350506959636652</v>
      </c>
      <c r="AT587" s="54">
        <f>$AU587+$AB$7*SIN(AU587)</f>
        <v>14.356346541295119</v>
      </c>
      <c r="AU587" s="54">
        <f>RADIANS($AB$9)+$AB$18*(F587-AB$15)</f>
        <v>14.022835090132892</v>
      </c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</row>
    <row r="588" spans="1:64" ht="12.95" customHeight="1" x14ac:dyDescent="0.2">
      <c r="A588" s="4" t="s">
        <v>994</v>
      </c>
      <c r="B588" s="4"/>
      <c r="C588" s="5">
        <v>46809.629000000001</v>
      </c>
      <c r="D588" s="5"/>
      <c r="E588" s="109">
        <f>+(C588-C$7)/C$8</f>
        <v>2996.0090682841419</v>
      </c>
      <c r="F588" s="109">
        <f>ROUND(2*E588,0)/2</f>
        <v>2996</v>
      </c>
      <c r="G588" s="48">
        <f>+C588-(C$7+F588*C$8)</f>
        <v>1.2395200006722007E-2</v>
      </c>
      <c r="I588" s="48">
        <f>G588</f>
        <v>1.2395200006722007E-2</v>
      </c>
      <c r="Q588" s="100">
        <f>+C588-15018.5</f>
        <v>31791.129000000001</v>
      </c>
      <c r="S588" s="53">
        <f>S$14</f>
        <v>0.1</v>
      </c>
      <c r="Z588" s="48">
        <f>F588</f>
        <v>2996</v>
      </c>
      <c r="AA588" s="54">
        <f>AB$3+AB$4*Z588+AB$5*Z588^2+AH588</f>
        <v>9.9037975374284288E-3</v>
      </c>
      <c r="AB588" s="54">
        <f>IF(S588&lt;&gt;0,G588-AH588, -9999)</f>
        <v>2.0577323793878201E-2</v>
      </c>
      <c r="AC588" s="54">
        <f>+G588-P588</f>
        <v>1.2395200006722007E-2</v>
      </c>
      <c r="AD588" s="54">
        <f>IF(S588&lt;&gt;0,G588-AA588, -9999)</f>
        <v>2.4914024692935782E-3</v>
      </c>
      <c r="AE588" s="54">
        <f>+(G588-AA588)^2*S588</f>
        <v>6.2070862640021385E-7</v>
      </c>
      <c r="AF588" s="48">
        <f>IF(S588&lt;&gt;0,G588-P588, -9999)</f>
        <v>1.2395200006722007E-2</v>
      </c>
      <c r="AG588" s="3"/>
      <c r="AH588" s="48">
        <f>$AB$6*($AB$11/AI588*AJ588+$AB$12)</f>
        <v>-8.1821237871561956E-3</v>
      </c>
      <c r="AI588" s="48">
        <f>1+$AB$7*COS(AL588)</f>
        <v>0.82832210199448641</v>
      </c>
      <c r="AJ588" s="48">
        <f>SIN(AL588+RADIANS($AB$9))</f>
        <v>-0.98987065250791739</v>
      </c>
      <c r="AK588" s="48">
        <f>$AB$7*SIN(AL588)</f>
        <v>0.28848453044159467</v>
      </c>
      <c r="AL588" s="48">
        <f>2*ATAN(AM588)</f>
        <v>2.1076070259576034</v>
      </c>
      <c r="AM588" s="48">
        <f>SQRT((1+$AB$7)/(1-$AB$7))*TAN(AN588/2)</f>
        <v>1.758780885367492</v>
      </c>
      <c r="AN588" s="54">
        <f>$AU588+$AB$7*SIN(AO588)</f>
        <v>14.350899673219343</v>
      </c>
      <c r="AO588" s="54">
        <f>$AU588+$AB$7*SIN(AP588)</f>
        <v>14.35089966241395</v>
      </c>
      <c r="AP588" s="54">
        <f>$AU588+$AB$7*SIN(AQ588)</f>
        <v>14.350899814162856</v>
      </c>
      <c r="AQ588" s="54">
        <f>$AU588+$AB$7*SIN(AR588)</f>
        <v>14.350897683020165</v>
      </c>
      <c r="AR588" s="54">
        <f>$AU588+$AB$7*SIN(AS588)</f>
        <v>14.35092761060557</v>
      </c>
      <c r="AS588" s="54">
        <f>$AU588+$AB$7*SIN(AT588)</f>
        <v>14.350506959636652</v>
      </c>
      <c r="AT588" s="54">
        <f>$AU588+$AB$7*SIN(AU588)</f>
        <v>14.356346541295119</v>
      </c>
      <c r="AU588" s="54">
        <f>RADIANS($AB$9)+$AB$18*(F588-AB$15)</f>
        <v>14.022835090132892</v>
      </c>
    </row>
    <row r="589" spans="1:64" ht="12.95" customHeight="1" x14ac:dyDescent="0.2">
      <c r="A589" s="4" t="s">
        <v>994</v>
      </c>
      <c r="B589" s="4"/>
      <c r="C589" s="5">
        <v>46835.595999999998</v>
      </c>
      <c r="D589" s="5"/>
      <c r="E589" s="109">
        <f>+(C589-C$7)/C$8</f>
        <v>3015.0064329274592</v>
      </c>
      <c r="F589" s="109">
        <f>ROUND(2*E589,0)/2</f>
        <v>3015</v>
      </c>
      <c r="G589" s="48">
        <f>+C589-(C$7+F589*C$8)</f>
        <v>8.7930000008782372E-3</v>
      </c>
      <c r="I589" s="48">
        <f>G589</f>
        <v>8.7930000008782372E-3</v>
      </c>
      <c r="Q589" s="100">
        <f>+C589-15018.5</f>
        <v>31817.095999999998</v>
      </c>
      <c r="S589" s="53">
        <f>S$14</f>
        <v>0.1</v>
      </c>
      <c r="Z589" s="48">
        <f>F589</f>
        <v>3015</v>
      </c>
      <c r="AA589" s="54">
        <f>AB$3+AB$4*Z589+AB$5*Z589^2+AH589</f>
        <v>1.0060439401647775E-2</v>
      </c>
      <c r="AB589" s="54">
        <f>IF(S589&lt;&gt;0,G589-AH589, -9999)</f>
        <v>1.699213527396988E-2</v>
      </c>
      <c r="AC589" s="54">
        <f>+G589-P589</f>
        <v>8.7930000008782372E-3</v>
      </c>
      <c r="AD589" s="54">
        <f>IF(S589&lt;&gt;0,G589-AA589, -9999)</f>
        <v>-1.2674394007695378E-3</v>
      </c>
      <c r="AE589" s="54">
        <f>+(G589-AA589)^2*S589</f>
        <v>1.6064026346230451E-7</v>
      </c>
      <c r="AF589" s="48">
        <f>IF(S589&lt;&gt;0,G589-P589, -9999)</f>
        <v>8.7930000008782372E-3</v>
      </c>
      <c r="AG589" s="3"/>
      <c r="AH589" s="48">
        <f>$AB$6*($AB$11/AI589*AJ589+$AB$12)</f>
        <v>-8.1991352730916428E-3</v>
      </c>
      <c r="AI589" s="48">
        <f>1+$AB$7*COS(AL589)</f>
        <v>0.82569474559102707</v>
      </c>
      <c r="AJ589" s="48">
        <f>SIN(AL589+RADIANS($AB$9))</f>
        <v>-0.98853284855793888</v>
      </c>
      <c r="AK589" s="48">
        <f>$AB$7*SIN(AL589)</f>
        <v>0.28690469367565619</v>
      </c>
      <c r="AL589" s="48">
        <f>2*ATAN(AM589)</f>
        <v>2.116739411595292</v>
      </c>
      <c r="AM589" s="48">
        <f>SQRT((1+$AB$7)/(1-$AB$7))*TAN(AN589/2)</f>
        <v>1.7776231811840402</v>
      </c>
      <c r="AN589" s="54">
        <f>$AU589+$AB$7*SIN(AO589)</f>
        <v>14.361301542039616</v>
      </c>
      <c r="AO589" s="54">
        <f>$AU589+$AB$7*SIN(AP589)</f>
        <v>14.361301525386491</v>
      </c>
      <c r="AP589" s="54">
        <f>$AU589+$AB$7*SIN(AQ589)</f>
        <v>14.361301748575883</v>
      </c>
      <c r="AQ589" s="54">
        <f>$AU589+$AB$7*SIN(AR589)</f>
        <v>14.36129875731716</v>
      </c>
      <c r="AR589" s="54">
        <f>$AU589+$AB$7*SIN(AS589)</f>
        <v>14.361338843903424</v>
      </c>
      <c r="AS589" s="54">
        <f>$AU589+$AB$7*SIN(AT589)</f>
        <v>14.360801046746611</v>
      </c>
      <c r="AT589" s="54">
        <f>$AU589+$AB$7*SIN(AU589)</f>
        <v>14.367913454683952</v>
      </c>
      <c r="AU589" s="54">
        <f>RADIANS($AB$9)+$AB$18*(F589-AB$15)</f>
        <v>14.033995365648698</v>
      </c>
    </row>
    <row r="590" spans="1:64" ht="12.95" customHeight="1" x14ac:dyDescent="0.2">
      <c r="A590" s="4" t="s">
        <v>1067</v>
      </c>
      <c r="B590" s="4"/>
      <c r="C590" s="5">
        <v>46849.267</v>
      </c>
      <c r="D590" s="5"/>
      <c r="E590" s="109">
        <f>+(C590-C$7)/C$8</f>
        <v>3025.0080877985979</v>
      </c>
      <c r="F590" s="109">
        <f>ROUND(2*E590,0)/2</f>
        <v>3025</v>
      </c>
      <c r="G590" s="48">
        <f>+C590-(C$7+F590*C$8)</f>
        <v>1.1055000002670567E-2</v>
      </c>
      <c r="I590" s="48">
        <f>G590</f>
        <v>1.1055000002670567E-2</v>
      </c>
      <c r="Q590" s="100">
        <f>+C590-15018.5</f>
        <v>31830.767</v>
      </c>
      <c r="S590" s="53">
        <f>S$14</f>
        <v>0.1</v>
      </c>
      <c r="Z590" s="48">
        <f>F590</f>
        <v>3025</v>
      </c>
      <c r="AA590" s="54">
        <f>AB$3+AB$4*Z590+AB$5*Z590^2+AH590</f>
        <v>1.014343713945404E-2</v>
      </c>
      <c r="AB590" s="54">
        <f>IF(S590&lt;&gt;0,G590-AH590, -9999)</f>
        <v>1.9262712012730429E-2</v>
      </c>
      <c r="AC590" s="54">
        <f>+G590-P590</f>
        <v>1.1055000002670567E-2</v>
      </c>
      <c r="AD590" s="54">
        <f>IF(S590&lt;&gt;0,G590-AA590, -9999)</f>
        <v>9.1156286321652721E-4</v>
      </c>
      <c r="AE590" s="54">
        <f>+(G590-AA590)^2*S590</f>
        <v>8.3094685359551311E-8</v>
      </c>
      <c r="AF590" s="48">
        <f>IF(S590&lt;&gt;0,G590-P590, -9999)</f>
        <v>1.1055000002670567E-2</v>
      </c>
      <c r="AG590" s="3"/>
      <c r="AH590" s="48">
        <f>$AB$6*($AB$11/AI590*AJ590+$AB$12)</f>
        <v>-8.2077120100598616E-3</v>
      </c>
      <c r="AI590" s="48">
        <f>1+$AB$7*COS(AL590)</f>
        <v>0.82432438471211111</v>
      </c>
      <c r="AJ590" s="48">
        <f>SIN(AL590+RADIANS($AB$9))</f>
        <v>-0.98779923074882203</v>
      </c>
      <c r="AK590" s="48">
        <f>$AB$7*SIN(AL590)</f>
        <v>0.28606765486667751</v>
      </c>
      <c r="AL590" s="48">
        <f>2*ATAN(AM590)</f>
        <v>2.1215227428312597</v>
      </c>
      <c r="AM590" s="48">
        <f>SQRT((1+$AB$7)/(1-$AB$7))*TAN(AN590/2)</f>
        <v>1.7876148751790815</v>
      </c>
      <c r="AN590" s="54">
        <f>$AU590+$AB$7*SIN(AO590)</f>
        <v>14.366762990182785</v>
      </c>
      <c r="AO590" s="54">
        <f>$AU590+$AB$7*SIN(AP590)</f>
        <v>14.36676296965857</v>
      </c>
      <c r="AP590" s="54">
        <f>$AU590+$AB$7*SIN(AQ590)</f>
        <v>14.366763238297397</v>
      </c>
      <c r="AQ590" s="54">
        <f>$AU590+$AB$7*SIN(AR590)</f>
        <v>14.366759722093596</v>
      </c>
      <c r="AR590" s="54">
        <f>$AU590+$AB$7*SIN(AS590)</f>
        <v>14.366805741372612</v>
      </c>
      <c r="AS590" s="54">
        <f>$AU590+$AB$7*SIN(AT590)</f>
        <v>14.366202732965501</v>
      </c>
      <c r="AT590" s="54">
        <f>$AU590+$AB$7*SIN(AU590)</f>
        <v>14.373984601856314</v>
      </c>
      <c r="AU590" s="54">
        <f>RADIANS($AB$9)+$AB$18*(F590-AB$15)</f>
        <v>14.039869194867542</v>
      </c>
    </row>
    <row r="591" spans="1:64" ht="12.95" customHeight="1" x14ac:dyDescent="0.2">
      <c r="A591" s="4" t="s">
        <v>1069</v>
      </c>
      <c r="B591" s="4"/>
      <c r="C591" s="5">
        <v>46857.464999999997</v>
      </c>
      <c r="D591" s="5"/>
      <c r="E591" s="109">
        <f>+(C591-C$7)/C$8</f>
        <v>3031.0057153776743</v>
      </c>
      <c r="F591" s="109">
        <f>ROUND(2*E591,0)/2</f>
        <v>3031</v>
      </c>
      <c r="G591" s="48">
        <f>+C591-(C$7+F591*C$8)</f>
        <v>7.812199997715652E-3</v>
      </c>
      <c r="I591" s="48">
        <f>G591</f>
        <v>7.812199997715652E-3</v>
      </c>
      <c r="Q591" s="100">
        <f>+C591-15018.5</f>
        <v>31838.964999999997</v>
      </c>
      <c r="S591" s="53">
        <f>S$14</f>
        <v>0.1</v>
      </c>
      <c r="Z591" s="48">
        <f>F591</f>
        <v>3031</v>
      </c>
      <c r="AA591" s="54">
        <f>AB$3+AB$4*Z591+AB$5*Z591^2+AH591</f>
        <v>1.019341880100543E-2</v>
      </c>
      <c r="AB591" s="54">
        <f>IF(S591&lt;&gt;0,G591-AH591, -9999)</f>
        <v>1.6024933946849264E-2</v>
      </c>
      <c r="AC591" s="54">
        <f>+G591-P591</f>
        <v>7.812199997715652E-3</v>
      </c>
      <c r="AD591" s="54">
        <f>IF(S591&lt;&gt;0,G591-AA591, -9999)</f>
        <v>-2.3812188032897776E-3</v>
      </c>
      <c r="AE591" s="54">
        <f>+(G591-AA591)^2*S591</f>
        <v>5.6702029891408013E-7</v>
      </c>
      <c r="AF591" s="48">
        <f>IF(S591&lt;&gt;0,G591-P591, -9999)</f>
        <v>7.812199997715652E-3</v>
      </c>
      <c r="AG591" s="3"/>
      <c r="AH591" s="48">
        <f>$AB$6*($AB$11/AI591*AJ591+$AB$12)</f>
        <v>-8.2127339491336136E-3</v>
      </c>
      <c r="AI591" s="48">
        <f>1+$AB$7*COS(AL591)</f>
        <v>0.82350626734277621</v>
      </c>
      <c r="AJ591" s="48">
        <f>SIN(AL591+RADIANS($AB$9))</f>
        <v>-0.98734941638735452</v>
      </c>
      <c r="AK591" s="48">
        <f>$AB$7*SIN(AL591)</f>
        <v>0.28556363091335579</v>
      </c>
      <c r="AL591" s="48">
        <f>2*ATAN(AM591)</f>
        <v>2.1243851362344781</v>
      </c>
      <c r="AM591" s="48">
        <f>SQRT((1+$AB$7)/(1-$AB$7))*TAN(AN591/2)</f>
        <v>1.7936349628220385</v>
      </c>
      <c r="AN591" s="54">
        <f>$AU591+$AB$7*SIN(AO591)</f>
        <v>14.370035514683199</v>
      </c>
      <c r="AO591" s="54">
        <f>$AU591+$AB$7*SIN(AP591)</f>
        <v>14.370035491536912</v>
      </c>
      <c r="AP591" s="54">
        <f>$AU591+$AB$7*SIN(AQ591)</f>
        <v>14.370035790313802</v>
      </c>
      <c r="AQ591" s="54">
        <f>$AU591+$AB$7*SIN(AR591)</f>
        <v>14.370031933613015</v>
      </c>
      <c r="AR591" s="54">
        <f>$AU591+$AB$7*SIN(AS591)</f>
        <v>14.370081712232553</v>
      </c>
      <c r="AS591" s="54">
        <f>$AU591+$AB$7*SIN(AT591)</f>
        <v>14.369438412342447</v>
      </c>
      <c r="AT591" s="54">
        <f>$AU591+$AB$7*SIN(AU591)</f>
        <v>14.377621757343807</v>
      </c>
      <c r="AU591" s="54">
        <f>RADIANS($AB$9)+$AB$18*(F591-AB$15)</f>
        <v>14.043393492398851</v>
      </c>
    </row>
    <row r="592" spans="1:64" ht="12.95" customHeight="1" x14ac:dyDescent="0.2">
      <c r="A592" s="4" t="s">
        <v>1069</v>
      </c>
      <c r="B592" s="4"/>
      <c r="C592" s="5">
        <v>46939.476000000002</v>
      </c>
      <c r="D592" s="5"/>
      <c r="E592" s="109">
        <f>+(C592-C$7)/C$8</f>
        <v>3091.0046706579683</v>
      </c>
      <c r="F592" s="109">
        <f>ROUND(2*E592,0)/2</f>
        <v>3091</v>
      </c>
      <c r="G592" s="48">
        <f>+C592-(C$7+F592*C$8)</f>
        <v>6.3842000090517104E-3</v>
      </c>
      <c r="I592" s="48">
        <f>G592</f>
        <v>6.3842000090517104E-3</v>
      </c>
      <c r="Q592" s="100">
        <f>+C592-15018.5</f>
        <v>31920.976000000002</v>
      </c>
      <c r="S592" s="53">
        <f>S$14</f>
        <v>0.1</v>
      </c>
      <c r="Z592" s="48">
        <f>F592</f>
        <v>3091</v>
      </c>
      <c r="AA592" s="54">
        <f>AB$3+AB$4*Z592+AB$5*Z592^2+AH592</f>
        <v>1.0700732447817354E-2</v>
      </c>
      <c r="AB592" s="54">
        <f>IF(S592&lt;&gt;0,G592-AH592, -9999)</f>
        <v>1.4642086592743259E-2</v>
      </c>
      <c r="AC592" s="54">
        <f>+G592-P592</f>
        <v>6.3842000090517104E-3</v>
      </c>
      <c r="AD592" s="54">
        <f>IF(S592&lt;&gt;0,G592-AA592, -9999)</f>
        <v>-4.3165324387656433E-3</v>
      </c>
      <c r="AE592" s="54">
        <f>+(G592-AA592)^2*S592</f>
        <v>1.8632452294916074E-6</v>
      </c>
      <c r="AF592" s="48">
        <f>IF(S592&lt;&gt;0,G592-P592, -9999)</f>
        <v>6.3842000090517104E-3</v>
      </c>
      <c r="AG592" s="3"/>
      <c r="AH592" s="48">
        <f>$AB$6*($AB$11/AI592*AJ592+$AB$12)</f>
        <v>-8.257886583691549E-3</v>
      </c>
      <c r="AI592" s="48">
        <f>1+$AB$7*COS(AL592)</f>
        <v>0.81549196375048549</v>
      </c>
      <c r="AJ592" s="48">
        <f>SIN(AL592+RADIANS($AB$9))</f>
        <v>-0.98246436748344212</v>
      </c>
      <c r="AK592" s="48">
        <f>$AB$7*SIN(AL592)</f>
        <v>0.28045215193869827</v>
      </c>
      <c r="AL592" s="48">
        <f>2*ATAN(AM592)</f>
        <v>2.1527015483418697</v>
      </c>
      <c r="AM592" s="48">
        <f>SQRT((1+$AB$7)/(1-$AB$7))*TAN(AN592/2)</f>
        <v>1.8549018522867409</v>
      </c>
      <c r="AN592" s="54">
        <f>$AU592+$AB$7*SIN(AO592)</f>
        <v>14.40258436517488</v>
      </c>
      <c r="AO592" s="54">
        <f>$AU592+$AB$7*SIN(AP592)</f>
        <v>14.402584299549371</v>
      </c>
      <c r="AP592" s="54">
        <f>$AU592+$AB$7*SIN(AQ592)</f>
        <v>14.402585044793238</v>
      </c>
      <c r="AQ592" s="54">
        <f>$AU592+$AB$7*SIN(AR592)</f>
        <v>14.402576581676941</v>
      </c>
      <c r="AR592" s="54">
        <f>$AU592+$AB$7*SIN(AS592)</f>
        <v>14.402672674778467</v>
      </c>
      <c r="AS592" s="54">
        <f>$AU592+$AB$7*SIN(AT592)</f>
        <v>14.401579596618655</v>
      </c>
      <c r="AT592" s="54">
        <f>$AU592+$AB$7*SIN(AU592)</f>
        <v>14.413764782998104</v>
      </c>
      <c r="AU592" s="54">
        <f>RADIANS($AB$9)+$AB$18*(F592-AB$15)</f>
        <v>14.07863646771192</v>
      </c>
    </row>
    <row r="593" spans="1:64" ht="12.95" customHeight="1" x14ac:dyDescent="0.2">
      <c r="A593" s="102" t="s">
        <v>1134</v>
      </c>
      <c r="B593" s="102" t="s">
        <v>1122</v>
      </c>
      <c r="C593" s="103">
        <v>47029.691599999998</v>
      </c>
      <c r="D593" s="104">
        <v>1.1000000000000001E-3</v>
      </c>
      <c r="E593" s="107">
        <f>+(C593-C$7)/C$8</f>
        <v>3157.0060820538092</v>
      </c>
      <c r="F593" s="109">
        <f>ROUND(2*E593,0)/2</f>
        <v>3157</v>
      </c>
      <c r="G593" s="48">
        <f>+C593-(C$7+F593*C$8)</f>
        <v>8.3134000014979392E-3</v>
      </c>
      <c r="K593" s="48">
        <f>G593</f>
        <v>8.3134000014979392E-3</v>
      </c>
      <c r="O593" s="48">
        <f ca="1">+C$11+C$12*F593</f>
        <v>1.0226067156591141E-2</v>
      </c>
      <c r="Q593" s="100">
        <f>+C593-15018.5</f>
        <v>32011.191599999998</v>
      </c>
      <c r="S593" s="53">
        <f>S$16</f>
        <v>1</v>
      </c>
      <c r="Z593" s="48">
        <f>F593</f>
        <v>3157</v>
      </c>
      <c r="AA593" s="54">
        <f>AB$3+AB$4*Z593+AB$5*Z593^2+AH593</f>
        <v>1.1274331666718479E-2</v>
      </c>
      <c r="AB593" s="54">
        <f>IF(S593&lt;&gt;0,G593-AH593, -9999)</f>
        <v>1.6610503853543991E-2</v>
      </c>
      <c r="AC593" s="54">
        <f>+G593-P593</f>
        <v>8.3134000014979392E-3</v>
      </c>
      <c r="AD593" s="54">
        <f>IF(S593&lt;&gt;0,G593-AA593, -9999)</f>
        <v>-2.9609316652205401E-3</v>
      </c>
      <c r="AE593" s="54">
        <f>+(G593-AA593)^2*S593</f>
        <v>8.7671163261056805E-6</v>
      </c>
      <c r="AF593" s="48">
        <f>IF(S593&lt;&gt;0,G593-P593, -9999)</f>
        <v>8.3134000014979392E-3</v>
      </c>
      <c r="AG593" s="3"/>
      <c r="AH593" s="48">
        <f>$AB$6*($AB$11/AI593*AJ593+$AB$12)</f>
        <v>-8.2971038520460536E-3</v>
      </c>
      <c r="AI593" s="48">
        <f>1+$AB$7*COS(AL593)</f>
        <v>0.80701865572296216</v>
      </c>
      <c r="AJ593" s="48">
        <f>SIN(AL593+RADIANS($AB$9))</f>
        <v>-0.97631633527160477</v>
      </c>
      <c r="AK593" s="48">
        <f>$AB$7*SIN(AL593)</f>
        <v>0.27469041797763216</v>
      </c>
      <c r="AL593" s="48">
        <f>2*ATAN(AM593)</f>
        <v>2.1832257796814396</v>
      </c>
      <c r="AM593" s="48">
        <f>SQRT((1+$AB$7)/(1-$AB$7))*TAN(AN593/2)</f>
        <v>1.9246558654239903</v>
      </c>
      <c r="AN593" s="54">
        <f>$AU593+$AB$7*SIN(AO593)</f>
        <v>14.438027738181699</v>
      </c>
      <c r="AO593" s="54">
        <f>$AU593+$AB$7*SIN(AP593)</f>
        <v>14.438027573815818</v>
      </c>
      <c r="AP593" s="54">
        <f>$AU593+$AB$7*SIN(AQ593)</f>
        <v>14.438029226011279</v>
      </c>
      <c r="AQ593" s="54">
        <f>$AU593+$AB$7*SIN(AR593)</f>
        <v>14.438012617846448</v>
      </c>
      <c r="AR593" s="54">
        <f>$AU593+$AB$7*SIN(AS593)</f>
        <v>14.438179525669913</v>
      </c>
      <c r="AS593" s="54">
        <f>$AU593+$AB$7*SIN(AT593)</f>
        <v>14.436498040959211</v>
      </c>
      <c r="AT593" s="54">
        <f>$AU593+$AB$7*SIN(AU593)</f>
        <v>14.453041362387717</v>
      </c>
      <c r="AU593" s="54">
        <f>RADIANS($AB$9)+$AB$18*(F593-AB$15)</f>
        <v>14.117403740556297</v>
      </c>
    </row>
    <row r="594" spans="1:64" ht="12.95" customHeight="1" x14ac:dyDescent="0.2">
      <c r="A594" s="4" t="s">
        <v>994</v>
      </c>
      <c r="B594" s="4"/>
      <c r="C594" s="5">
        <v>47029.692000000003</v>
      </c>
      <c r="D594" s="5"/>
      <c r="E594" s="109">
        <f>+(C594-C$7)/C$8</f>
        <v>3157.0063746923865</v>
      </c>
      <c r="F594" s="109">
        <f>ROUND(2*E594,0)/2</f>
        <v>3157</v>
      </c>
      <c r="G594" s="48">
        <f>+C594-(C$7+F594*C$8)</f>
        <v>8.7134000059450045E-3</v>
      </c>
      <c r="I594" s="48">
        <f>G594</f>
        <v>8.7134000059450045E-3</v>
      </c>
      <c r="Q594" s="100">
        <f>+C594-15018.5</f>
        <v>32011.192000000003</v>
      </c>
      <c r="S594" s="53">
        <f>S$14</f>
        <v>0.1</v>
      </c>
      <c r="Z594" s="48">
        <f>F594</f>
        <v>3157</v>
      </c>
      <c r="AA594" s="54">
        <f>AB$3+AB$4*Z594+AB$5*Z594^2+AH594</f>
        <v>1.1274331666718479E-2</v>
      </c>
      <c r="AB594" s="54">
        <f>IF(S594&lt;&gt;0,G594-AH594, -9999)</f>
        <v>1.7010503857991056E-2</v>
      </c>
      <c r="AC594" s="54">
        <f>+G594-P594</f>
        <v>8.7134000059450045E-3</v>
      </c>
      <c r="AD594" s="54">
        <f>IF(S594&lt;&gt;0,G594-AA594, -9999)</f>
        <v>-2.5609316607734748E-3</v>
      </c>
      <c r="AE594" s="54">
        <f>+(G594-AA594)^2*S594</f>
        <v>6.5583709711519884E-7</v>
      </c>
      <c r="AF594" s="48">
        <f>IF(S594&lt;&gt;0,G594-P594, -9999)</f>
        <v>8.7134000059450045E-3</v>
      </c>
      <c r="AG594" s="3"/>
      <c r="AH594" s="48">
        <f>$AB$6*($AB$11/AI594*AJ594+$AB$12)</f>
        <v>-8.2971038520460536E-3</v>
      </c>
      <c r="AI594" s="48">
        <f>1+$AB$7*COS(AL594)</f>
        <v>0.80701865572296216</v>
      </c>
      <c r="AJ594" s="48">
        <f>SIN(AL594+RADIANS($AB$9))</f>
        <v>-0.97631633527160477</v>
      </c>
      <c r="AK594" s="48">
        <f>$AB$7*SIN(AL594)</f>
        <v>0.27469041797763216</v>
      </c>
      <c r="AL594" s="48">
        <f>2*ATAN(AM594)</f>
        <v>2.1832257796814396</v>
      </c>
      <c r="AM594" s="48">
        <f>SQRT((1+$AB$7)/(1-$AB$7))*TAN(AN594/2)</f>
        <v>1.9246558654239903</v>
      </c>
      <c r="AN594" s="54">
        <f>$AU594+$AB$7*SIN(AO594)</f>
        <v>14.438027738181699</v>
      </c>
      <c r="AO594" s="54">
        <f>$AU594+$AB$7*SIN(AP594)</f>
        <v>14.438027573815818</v>
      </c>
      <c r="AP594" s="54">
        <f>$AU594+$AB$7*SIN(AQ594)</f>
        <v>14.438029226011279</v>
      </c>
      <c r="AQ594" s="54">
        <f>$AU594+$AB$7*SIN(AR594)</f>
        <v>14.438012617846448</v>
      </c>
      <c r="AR594" s="54">
        <f>$AU594+$AB$7*SIN(AS594)</f>
        <v>14.438179525669913</v>
      </c>
      <c r="AS594" s="54">
        <f>$AU594+$AB$7*SIN(AT594)</f>
        <v>14.436498040959211</v>
      </c>
      <c r="AT594" s="54">
        <f>$AU594+$AB$7*SIN(AU594)</f>
        <v>14.453041362387717</v>
      </c>
      <c r="AU594" s="54">
        <f>RADIANS($AB$9)+$AB$18*(F594-AB$15)</f>
        <v>14.117403740556297</v>
      </c>
    </row>
    <row r="595" spans="1:64" ht="12.95" customHeight="1" x14ac:dyDescent="0.2">
      <c r="A595" s="4" t="s">
        <v>1070</v>
      </c>
      <c r="B595" s="4"/>
      <c r="C595" s="5">
        <v>47032.425000000003</v>
      </c>
      <c r="D595" s="5"/>
      <c r="E595" s="109">
        <f>+(C595-C$7)/C$8</f>
        <v>3159.0058277508915</v>
      </c>
      <c r="F595" s="109">
        <f>ROUND(2*E595,0)/2</f>
        <v>3159</v>
      </c>
      <c r="G595" s="48">
        <f>+C595-(C$7+F595*C$8)</f>
        <v>7.9658000031486154E-3</v>
      </c>
      <c r="I595" s="48">
        <f>G595</f>
        <v>7.9658000031486154E-3</v>
      </c>
      <c r="Q595" s="100">
        <f>+C595-15018.5</f>
        <v>32013.925000000003</v>
      </c>
      <c r="S595" s="53">
        <f>S$14</f>
        <v>0.1</v>
      </c>
      <c r="Z595" s="48">
        <f>F595</f>
        <v>3159</v>
      </c>
      <c r="AA595" s="54">
        <f>AB$3+AB$4*Z595+AB$5*Z595^2+AH595</f>
        <v>1.1291964858481159E-2</v>
      </c>
      <c r="AB595" s="54">
        <f>IF(S595&lt;&gt;0,G595-AH595, -9999)</f>
        <v>1.6263924324009461E-2</v>
      </c>
      <c r="AC595" s="54">
        <f>+G595-P595</f>
        <v>7.9658000031486154E-3</v>
      </c>
      <c r="AD595" s="54">
        <f>IF(S595&lt;&gt;0,G595-AA595, -9999)</f>
        <v>-3.3261648553325439E-3</v>
      </c>
      <c r="AE595" s="54">
        <f>+(G595-AA595)^2*S595</f>
        <v>1.1063372644849363E-6</v>
      </c>
      <c r="AF595" s="48">
        <f>IF(S595&lt;&gt;0,G595-P595, -9999)</f>
        <v>7.9658000031486154E-3</v>
      </c>
      <c r="AG595" s="3"/>
      <c r="AH595" s="48">
        <f>$AB$6*($AB$11/AI595*AJ595+$AB$12)</f>
        <v>-8.2981243208608453E-3</v>
      </c>
      <c r="AI595" s="48">
        <f>1+$AB$7*COS(AL595)</f>
        <v>0.80676736353420009</v>
      </c>
      <c r="AJ595" s="48">
        <f>SIN(AL595+RADIANS($AB$9))</f>
        <v>-0.97611794352264702</v>
      </c>
      <c r="AK595" s="48">
        <f>$AB$7*SIN(AL595)</f>
        <v>0.27451370306812534</v>
      </c>
      <c r="AL595" s="48">
        <f>2*ATAN(AM595)</f>
        <v>2.1841408936130207</v>
      </c>
      <c r="AM595" s="48">
        <f>SQRT((1+$AB$7)/(1-$AB$7))*TAN(AN595/2)</f>
        <v>1.9268102481350984</v>
      </c>
      <c r="AN595" s="54">
        <f>$AU595+$AB$7*SIN(AO595)</f>
        <v>14.439096043256601</v>
      </c>
      <c r="AO595" s="54">
        <f>$AU595+$AB$7*SIN(AP595)</f>
        <v>14.43909587470726</v>
      </c>
      <c r="AP595" s="54">
        <f>$AU595+$AB$7*SIN(AQ595)</f>
        <v>14.439097563142168</v>
      </c>
      <c r="AQ595" s="54">
        <f>$AU595+$AB$7*SIN(AR595)</f>
        <v>14.439080648913416</v>
      </c>
      <c r="AR595" s="54">
        <f>$AU595+$AB$7*SIN(AS595)</f>
        <v>14.439250049057055</v>
      </c>
      <c r="AS595" s="54">
        <f>$AU595+$AB$7*SIN(AT595)</f>
        <v>14.437549284229616</v>
      </c>
      <c r="AT595" s="54">
        <f>$AU595+$AB$7*SIN(AU595)</f>
        <v>14.454223690185231</v>
      </c>
      <c r="AU595" s="54">
        <f>RADIANS($AB$9)+$AB$18*(F595-AB$15)</f>
        <v>14.118578506400066</v>
      </c>
    </row>
    <row r="596" spans="1:64" ht="12.95" customHeight="1" x14ac:dyDescent="0.2">
      <c r="A596" s="4" t="s">
        <v>1069</v>
      </c>
      <c r="B596" s="4"/>
      <c r="C596" s="5">
        <v>47032.436999999998</v>
      </c>
      <c r="D596" s="5"/>
      <c r="E596" s="109">
        <f>+(C596-C$7)/C$8</f>
        <v>3159.0146069081152</v>
      </c>
      <c r="F596" s="109">
        <f>ROUND(2*E596,0)/2</f>
        <v>3159</v>
      </c>
      <c r="G596" s="48">
        <f>+C596-(C$7+F596*C$8)</f>
        <v>1.996579999831738E-2</v>
      </c>
      <c r="I596" s="48">
        <f>G596</f>
        <v>1.996579999831738E-2</v>
      </c>
      <c r="Q596" s="100">
        <f>+C596-15018.5</f>
        <v>32013.936999999998</v>
      </c>
      <c r="S596" s="53">
        <f>S$14</f>
        <v>0.1</v>
      </c>
      <c r="Z596" s="48">
        <f>F596</f>
        <v>3159</v>
      </c>
      <c r="AA596" s="54">
        <f>AB$3+AB$4*Z596+AB$5*Z596^2+AH596</f>
        <v>1.1291964858481159E-2</v>
      </c>
      <c r="AB596" s="54">
        <f>IF(S596&lt;&gt;0,G596-AH596, -9999)</f>
        <v>2.8263924319178225E-2</v>
      </c>
      <c r="AC596" s="54">
        <f>+G596-P596</f>
        <v>1.996579999831738E-2</v>
      </c>
      <c r="AD596" s="54">
        <f>IF(S596&lt;&gt;0,G596-AA596, -9999)</f>
        <v>8.6738351398362203E-3</v>
      </c>
      <c r="AE596" s="54">
        <f>+(G596-AA596)^2*S596</f>
        <v>7.5235416033057623E-6</v>
      </c>
      <c r="AF596" s="48">
        <f>IF(S596&lt;&gt;0,G596-P596, -9999)</f>
        <v>1.996579999831738E-2</v>
      </c>
      <c r="AG596" s="3"/>
      <c r="AH596" s="48">
        <f>$AB$6*($AB$11/AI596*AJ596+$AB$12)</f>
        <v>-8.2981243208608453E-3</v>
      </c>
      <c r="AI596" s="48">
        <f>1+$AB$7*COS(AL596)</f>
        <v>0.80676736353420009</v>
      </c>
      <c r="AJ596" s="48">
        <f>SIN(AL596+RADIANS($AB$9))</f>
        <v>-0.97611794352264702</v>
      </c>
      <c r="AK596" s="48">
        <f>$AB$7*SIN(AL596)</f>
        <v>0.27451370306812534</v>
      </c>
      <c r="AL596" s="48">
        <f>2*ATAN(AM596)</f>
        <v>2.1841408936130207</v>
      </c>
      <c r="AM596" s="48">
        <f>SQRT((1+$AB$7)/(1-$AB$7))*TAN(AN596/2)</f>
        <v>1.9268102481350984</v>
      </c>
      <c r="AN596" s="54">
        <f>$AU596+$AB$7*SIN(AO596)</f>
        <v>14.439096043256601</v>
      </c>
      <c r="AO596" s="54">
        <f>$AU596+$AB$7*SIN(AP596)</f>
        <v>14.43909587470726</v>
      </c>
      <c r="AP596" s="54">
        <f>$AU596+$AB$7*SIN(AQ596)</f>
        <v>14.439097563142168</v>
      </c>
      <c r="AQ596" s="54">
        <f>$AU596+$AB$7*SIN(AR596)</f>
        <v>14.439080648913416</v>
      </c>
      <c r="AR596" s="54">
        <f>$AU596+$AB$7*SIN(AS596)</f>
        <v>14.439250049057055</v>
      </c>
      <c r="AS596" s="54">
        <f>$AU596+$AB$7*SIN(AT596)</f>
        <v>14.437549284229616</v>
      </c>
      <c r="AT596" s="54">
        <f>$AU596+$AB$7*SIN(AU596)</f>
        <v>14.454223690185231</v>
      </c>
      <c r="AU596" s="54">
        <f>RADIANS($AB$9)+$AB$18*(F596-AB$15)</f>
        <v>14.118578506400066</v>
      </c>
    </row>
    <row r="597" spans="1:64" ht="12.95" customHeight="1" x14ac:dyDescent="0.2">
      <c r="A597" s="102" t="s">
        <v>1134</v>
      </c>
      <c r="B597" s="102" t="s">
        <v>1122</v>
      </c>
      <c r="C597" s="103">
        <v>47040.627890000003</v>
      </c>
      <c r="D597" s="104">
        <v>5.9000000000000003E-4</v>
      </c>
      <c r="E597" s="113">
        <f>+(C597-C$7)/C$8</f>
        <v>3165.0070328365405</v>
      </c>
      <c r="F597" s="109">
        <f>ROUND(2*E597,0)/2</f>
        <v>3165</v>
      </c>
      <c r="G597" s="48">
        <f>+C597-(C$7+F597*C$8)</f>
        <v>9.6130000092671253E-3</v>
      </c>
      <c r="K597" s="48">
        <f>G597</f>
        <v>9.6130000092671253E-3</v>
      </c>
      <c r="O597" s="48">
        <f ca="1">+C$11+C$12*F597</f>
        <v>1.0345740730051581E-2</v>
      </c>
      <c r="Q597" s="100">
        <f>+C597-15018.5</f>
        <v>32022.127890000003</v>
      </c>
      <c r="S597" s="53">
        <f>S$16</f>
        <v>1</v>
      </c>
      <c r="Z597" s="48">
        <f>F597</f>
        <v>3165</v>
      </c>
      <c r="AA597" s="54">
        <f>AB$3+AB$4*Z597+AB$5*Z597^2+AH597</f>
        <v>1.134495256106487E-2</v>
      </c>
      <c r="AB597" s="54">
        <f>IF(S597&lt;&gt;0,G597-AH597, -9999)</f>
        <v>1.7914127067156897E-2</v>
      </c>
      <c r="AC597" s="54">
        <f>+G597-P597</f>
        <v>9.6130000092671253E-3</v>
      </c>
      <c r="AD597" s="54">
        <f>IF(S597&lt;&gt;0,G597-AA597, -9999)</f>
        <v>-1.7319525517977448E-3</v>
      </c>
      <c r="AE597" s="54">
        <f>+(G597-AA597)^2*S597</f>
        <v>2.9996596416787197E-6</v>
      </c>
      <c r="AF597" s="48">
        <f>IF(S597&lt;&gt;0,G597-P597, -9999)</f>
        <v>9.6130000092671253E-3</v>
      </c>
      <c r="AG597" s="3"/>
      <c r="AH597" s="48">
        <f>$AB$6*($AB$11/AI597*AJ597+$AB$12)</f>
        <v>-8.3011270578897713E-3</v>
      </c>
      <c r="AI597" s="48">
        <f>1+$AB$7*COS(AL597)</f>
        <v>0.80601539399485089</v>
      </c>
      <c r="AJ597" s="48">
        <f>SIN(AL597+RADIANS($AB$9))</f>
        <v>-0.97551861505664161</v>
      </c>
      <c r="AK597" s="48">
        <f>$AB$7*SIN(AL597)</f>
        <v>0.27398284179985788</v>
      </c>
      <c r="AL597" s="48">
        <f>2*ATAN(AM597)</f>
        <v>2.1868828217993159</v>
      </c>
      <c r="AM597" s="48">
        <f>SQRT((1+$AB$7)/(1-$AB$7))*TAN(AN597/2)</f>
        <v>1.933288166459201</v>
      </c>
      <c r="AN597" s="54">
        <f>$AU597+$AB$7*SIN(AO597)</f>
        <v>14.442298965263898</v>
      </c>
      <c r="AO597" s="54">
        <f>$AU597+$AB$7*SIN(AP597)</f>
        <v>14.442298783661995</v>
      </c>
      <c r="AP597" s="54">
        <f>$AU597+$AB$7*SIN(AQ597)</f>
        <v>14.442300584341428</v>
      </c>
      <c r="AQ597" s="54">
        <f>$AU597+$AB$7*SIN(AR597)</f>
        <v>14.442282729192343</v>
      </c>
      <c r="AR597" s="54">
        <f>$AU597+$AB$7*SIN(AS597)</f>
        <v>14.44245973228311</v>
      </c>
      <c r="AS597" s="54">
        <f>$AU597+$AB$7*SIN(AT597)</f>
        <v>14.440700633434854</v>
      </c>
      <c r="AT597" s="54">
        <f>$AU597+$AB$7*SIN(AU597)</f>
        <v>14.45776789424681</v>
      </c>
      <c r="AU597" s="54">
        <f>RADIANS($AB$9)+$AB$18*(F597-AB$15)</f>
        <v>14.122102803931373</v>
      </c>
    </row>
    <row r="598" spans="1:64" ht="12.95" customHeight="1" x14ac:dyDescent="0.2">
      <c r="A598" s="4" t="s">
        <v>994</v>
      </c>
      <c r="B598" s="4"/>
      <c r="C598" s="5">
        <v>47040.627999999997</v>
      </c>
      <c r="D598" s="5"/>
      <c r="E598" s="109">
        <f>+(C598-C$7)/C$8</f>
        <v>3165.0071133121437</v>
      </c>
      <c r="F598" s="109">
        <f>ROUND(2*E598,0)/2</f>
        <v>3165</v>
      </c>
      <c r="G598" s="48">
        <f>+C598-(C$7+F598*C$8)</f>
        <v>9.7230000028503127E-3</v>
      </c>
      <c r="I598" s="48">
        <f>G598</f>
        <v>9.7230000028503127E-3</v>
      </c>
      <c r="Q598" s="100">
        <f>+C598-15018.5</f>
        <v>32022.127999999997</v>
      </c>
      <c r="S598" s="53">
        <f>S$14</f>
        <v>0.1</v>
      </c>
      <c r="Z598" s="48">
        <f>F598</f>
        <v>3165</v>
      </c>
      <c r="AA598" s="54">
        <f>AB$3+AB$4*Z598+AB$5*Z598^2+AH598</f>
        <v>1.134495256106487E-2</v>
      </c>
      <c r="AB598" s="54">
        <f>IF(S598&lt;&gt;0,G598-AH598, -9999)</f>
        <v>1.8024127060740084E-2</v>
      </c>
      <c r="AC598" s="54">
        <f>+G598-P598</f>
        <v>9.7230000028503127E-3</v>
      </c>
      <c r="AD598" s="54">
        <f>IF(S598&lt;&gt;0,G598-AA598, -9999)</f>
        <v>-1.6219525582145573E-3</v>
      </c>
      <c r="AE598" s="54">
        <f>+(G598-AA598)^2*S598</f>
        <v>2.6307301010987473E-7</v>
      </c>
      <c r="AF598" s="48">
        <f>IF(S598&lt;&gt;0,G598-P598, -9999)</f>
        <v>9.7230000028503127E-3</v>
      </c>
      <c r="AG598" s="3"/>
      <c r="AH598" s="48">
        <f>$AB$6*($AB$11/AI598*AJ598+$AB$12)</f>
        <v>-8.3011270578897713E-3</v>
      </c>
      <c r="AI598" s="48">
        <f>1+$AB$7*COS(AL598)</f>
        <v>0.80601539399485089</v>
      </c>
      <c r="AJ598" s="48">
        <f>SIN(AL598+RADIANS($AB$9))</f>
        <v>-0.97551861505664161</v>
      </c>
      <c r="AK598" s="48">
        <f>$AB$7*SIN(AL598)</f>
        <v>0.27398284179985788</v>
      </c>
      <c r="AL598" s="48">
        <f>2*ATAN(AM598)</f>
        <v>2.1868828217993159</v>
      </c>
      <c r="AM598" s="48">
        <f>SQRT((1+$AB$7)/(1-$AB$7))*TAN(AN598/2)</f>
        <v>1.933288166459201</v>
      </c>
      <c r="AN598" s="54">
        <f>$AU598+$AB$7*SIN(AO598)</f>
        <v>14.442298965263898</v>
      </c>
      <c r="AO598" s="54">
        <f>$AU598+$AB$7*SIN(AP598)</f>
        <v>14.442298783661995</v>
      </c>
      <c r="AP598" s="54">
        <f>$AU598+$AB$7*SIN(AQ598)</f>
        <v>14.442300584341428</v>
      </c>
      <c r="AQ598" s="54">
        <f>$AU598+$AB$7*SIN(AR598)</f>
        <v>14.442282729192343</v>
      </c>
      <c r="AR598" s="54">
        <f>$AU598+$AB$7*SIN(AS598)</f>
        <v>14.44245973228311</v>
      </c>
      <c r="AS598" s="54">
        <f>$AU598+$AB$7*SIN(AT598)</f>
        <v>14.440700633434854</v>
      </c>
      <c r="AT598" s="54">
        <f>$AU598+$AB$7*SIN(AU598)</f>
        <v>14.45776789424681</v>
      </c>
      <c r="AU598" s="54">
        <f>RADIANS($AB$9)+$AB$18*(F598-AB$15)</f>
        <v>14.122102803931373</v>
      </c>
    </row>
    <row r="599" spans="1:64" ht="12.95" customHeight="1" x14ac:dyDescent="0.2">
      <c r="A599" s="102" t="s">
        <v>1134</v>
      </c>
      <c r="B599" s="102" t="s">
        <v>1122</v>
      </c>
      <c r="C599" s="103">
        <v>47081.630089999999</v>
      </c>
      <c r="D599" s="104">
        <v>5.5999999999999995E-4</v>
      </c>
      <c r="E599" s="107">
        <f>+(C599-C$7)/C$8</f>
        <v>3195.0040962084445</v>
      </c>
      <c r="F599" s="109">
        <f>ROUND(2*E599,0)/2</f>
        <v>3195</v>
      </c>
      <c r="G599" s="48">
        <f>+C599-(C$7+F599*C$8)</f>
        <v>5.5990000037127174E-3</v>
      </c>
      <c r="K599" s="48">
        <f>G599</f>
        <v>5.5990000037127174E-3</v>
      </c>
      <c r="O599" s="48">
        <f ca="1">+C$11+C$12*F599</f>
        <v>1.0794516630528217E-2</v>
      </c>
      <c r="Q599" s="100">
        <f>+C599-15018.5</f>
        <v>32063.130089999999</v>
      </c>
      <c r="S599" s="53">
        <f>S$16</f>
        <v>1</v>
      </c>
      <c r="Z599" s="48">
        <f>F599</f>
        <v>3195</v>
      </c>
      <c r="AA599" s="54">
        <f>AB$3+AB$4*Z599+AB$5*Z599^2+AH599</f>
        <v>1.1611867049436803E-2</v>
      </c>
      <c r="AB599" s="54">
        <f>IF(S599&lt;&gt;0,G599-AH599, -9999)</f>
        <v>1.391382757359878E-2</v>
      </c>
      <c r="AC599" s="54">
        <f>+G599-P599</f>
        <v>5.5990000037127174E-3</v>
      </c>
      <c r="AD599" s="54">
        <f>IF(S599&lt;&gt;0,G599-AA599, -9999)</f>
        <v>-6.0128670457240858E-3</v>
      </c>
      <c r="AE599" s="54">
        <f>+(G599-AA599)^2*S599</f>
        <v>3.6154570109554698E-5</v>
      </c>
      <c r="AF599" s="48">
        <f>IF(S599&lt;&gt;0,G599-P599, -9999)</f>
        <v>5.5990000037127174E-3</v>
      </c>
      <c r="AG599" s="3"/>
      <c r="AH599" s="48">
        <f>$AB$6*($AB$11/AI599*AJ599+$AB$12)</f>
        <v>-8.3148275698860623E-3</v>
      </c>
      <c r="AI599" s="48">
        <f>1+$AB$7*COS(AL599)</f>
        <v>0.80229816620517813</v>
      </c>
      <c r="AJ599" s="48">
        <f>SIN(AL599+RADIANS($AB$9))</f>
        <v>-0.97242978904181876</v>
      </c>
      <c r="AK599" s="48">
        <f>$AB$7*SIN(AL599)</f>
        <v>0.2713127528920517</v>
      </c>
      <c r="AL599" s="48">
        <f>2*ATAN(AM599)</f>
        <v>2.2005164188698902</v>
      </c>
      <c r="AM599" s="48">
        <f>SQRT((1+$AB$7)/(1-$AB$7))*TAN(AN599/2)</f>
        <v>1.9660152645549593</v>
      </c>
      <c r="AN599" s="54">
        <f>$AU599+$AB$7*SIN(AO599)</f>
        <v>14.458269086205423</v>
      </c>
      <c r="AO599" s="54">
        <f>$AU599+$AB$7*SIN(AP599)</f>
        <v>14.458268826984916</v>
      </c>
      <c r="AP599" s="54">
        <f>$AU599+$AB$7*SIN(AQ599)</f>
        <v>14.458271273558925</v>
      </c>
      <c r="AQ599" s="54">
        <f>$AU599+$AB$7*SIN(AR599)</f>
        <v>14.458248181596694</v>
      </c>
      <c r="AR599" s="54">
        <f>$AU599+$AB$7*SIN(AS599)</f>
        <v>14.458466071026706</v>
      </c>
      <c r="AS599" s="54">
        <f>$AU599+$AB$7*SIN(AT599)</f>
        <v>14.456404412313518</v>
      </c>
      <c r="AT599" s="54">
        <f>$AU599+$AB$7*SIN(AU599)</f>
        <v>14.475426373691565</v>
      </c>
      <c r="AU599" s="54">
        <f>RADIANS($AB$9)+$AB$18*(F599-AB$15)</f>
        <v>14.139724291587909</v>
      </c>
    </row>
    <row r="600" spans="1:64" ht="12.95" customHeight="1" x14ac:dyDescent="0.2">
      <c r="A600" s="4" t="s">
        <v>994</v>
      </c>
      <c r="B600" s="4"/>
      <c r="C600" s="5">
        <v>47081.631999999998</v>
      </c>
      <c r="D600" s="5"/>
      <c r="E600" s="109">
        <f>+(C600-C$7)/C$8</f>
        <v>3195.0054935576359</v>
      </c>
      <c r="F600" s="109">
        <f>ROUND(2*E600,0)/2</f>
        <v>3195</v>
      </c>
      <c r="G600" s="48">
        <f>+C600-(C$7+F600*C$8)</f>
        <v>7.5090000027557835E-3</v>
      </c>
      <c r="I600" s="48">
        <f>G600</f>
        <v>7.5090000027557835E-3</v>
      </c>
      <c r="Q600" s="100">
        <f>+C600-15018.5</f>
        <v>32063.131999999998</v>
      </c>
      <c r="S600" s="53">
        <f>S$14</f>
        <v>0.1</v>
      </c>
      <c r="Z600" s="48">
        <f>F600</f>
        <v>3195</v>
      </c>
      <c r="AA600" s="54">
        <f>AB$3+AB$4*Z600+AB$5*Z600^2+AH600</f>
        <v>1.1611867049436803E-2</v>
      </c>
      <c r="AB600" s="54">
        <f>IF(S600&lt;&gt;0,G600-AH600, -9999)</f>
        <v>1.5823827572641846E-2</v>
      </c>
      <c r="AC600" s="54">
        <f>+G600-P600</f>
        <v>7.5090000027557835E-3</v>
      </c>
      <c r="AD600" s="54">
        <f>IF(S600&lt;&gt;0,G600-AA600, -9999)</f>
        <v>-4.1028670466810198E-3</v>
      </c>
      <c r="AE600" s="54">
        <f>+(G600-AA600)^2*S600</f>
        <v>1.6833518002741034E-6</v>
      </c>
      <c r="AF600" s="48">
        <f>IF(S600&lt;&gt;0,G600-P600, -9999)</f>
        <v>7.5090000027557835E-3</v>
      </c>
      <c r="AG600" s="3"/>
      <c r="AH600" s="48">
        <f>$AB$6*($AB$11/AI600*AJ600+$AB$12)</f>
        <v>-8.3148275698860623E-3</v>
      </c>
      <c r="AI600" s="48">
        <f>1+$AB$7*COS(AL600)</f>
        <v>0.80229816620517813</v>
      </c>
      <c r="AJ600" s="48">
        <f>SIN(AL600+RADIANS($AB$9))</f>
        <v>-0.97242978904181876</v>
      </c>
      <c r="AK600" s="48">
        <f>$AB$7*SIN(AL600)</f>
        <v>0.2713127528920517</v>
      </c>
      <c r="AL600" s="48">
        <f>2*ATAN(AM600)</f>
        <v>2.2005164188698902</v>
      </c>
      <c r="AM600" s="48">
        <f>SQRT((1+$AB$7)/(1-$AB$7))*TAN(AN600/2)</f>
        <v>1.9660152645549593</v>
      </c>
      <c r="AN600" s="54">
        <f>$AU600+$AB$7*SIN(AO600)</f>
        <v>14.458269086205423</v>
      </c>
      <c r="AO600" s="54">
        <f>$AU600+$AB$7*SIN(AP600)</f>
        <v>14.458268826984916</v>
      </c>
      <c r="AP600" s="54">
        <f>$AU600+$AB$7*SIN(AQ600)</f>
        <v>14.458271273558925</v>
      </c>
      <c r="AQ600" s="54">
        <f>$AU600+$AB$7*SIN(AR600)</f>
        <v>14.458248181596694</v>
      </c>
      <c r="AR600" s="54">
        <f>$AU600+$AB$7*SIN(AS600)</f>
        <v>14.458466071026706</v>
      </c>
      <c r="AS600" s="54">
        <f>$AU600+$AB$7*SIN(AT600)</f>
        <v>14.456404412313518</v>
      </c>
      <c r="AT600" s="54">
        <f>$AU600+$AB$7*SIN(AU600)</f>
        <v>14.475426373691565</v>
      </c>
      <c r="AU600" s="54">
        <f>RADIANS($AB$9)+$AB$18*(F600-AB$15)</f>
        <v>14.139724291587909</v>
      </c>
    </row>
    <row r="601" spans="1:64" ht="12.95" customHeight="1" x14ac:dyDescent="0.2">
      <c r="A601" s="102" t="s">
        <v>1134</v>
      </c>
      <c r="B601" s="102" t="s">
        <v>1122</v>
      </c>
      <c r="C601" s="103">
        <v>47085.737500000003</v>
      </c>
      <c r="D601" s="104">
        <v>1.1000000000000001E-3</v>
      </c>
      <c r="E601" s="113">
        <f>+(C601-C$7)/C$8</f>
        <v>3198.0090627240102</v>
      </c>
      <c r="F601" s="109">
        <f>ROUND(2*E601,0)/2</f>
        <v>3198</v>
      </c>
      <c r="G601" s="48">
        <f>+C601-(C$7+F601*C$8)</f>
        <v>1.2387600007059518E-2</v>
      </c>
      <c r="K601" s="48">
        <f>G601</f>
        <v>1.2387600007059518E-2</v>
      </c>
      <c r="O601" s="48">
        <f ca="1">+C$11+C$12*F601</f>
        <v>1.0839394220575886E-2</v>
      </c>
      <c r="Q601" s="100">
        <f>+C601-15018.5</f>
        <v>32067.237500000003</v>
      </c>
      <c r="S601" s="53">
        <f>S$16</f>
        <v>1</v>
      </c>
      <c r="Z601" s="48">
        <f>F601</f>
        <v>3198</v>
      </c>
      <c r="AA601" s="54">
        <f>AB$3+AB$4*Z601+AB$5*Z601^2+AH601</f>
        <v>1.1638738983418244E-2</v>
      </c>
      <c r="AB601" s="54">
        <f>IF(S601&lt;&gt;0,G601-AH601, -9999)</f>
        <v>2.0703677899878925E-2</v>
      </c>
      <c r="AC601" s="54">
        <f>+G601-P601</f>
        <v>1.2387600007059518E-2</v>
      </c>
      <c r="AD601" s="54">
        <f>IF(S601&lt;&gt;0,G601-AA601, -9999)</f>
        <v>7.4886102364127467E-4</v>
      </c>
      <c r="AE601" s="54">
        <f>+(G601-AA601)^2*S601</f>
        <v>5.6079283272905771E-7</v>
      </c>
      <c r="AF601" s="48">
        <f>IF(S601&lt;&gt;0,G601-P601, -9999)</f>
        <v>1.2387600007059518E-2</v>
      </c>
      <c r="AG601" s="3"/>
      <c r="AH601" s="48">
        <f>$AB$6*($AB$11/AI601*AJ601+$AB$12)</f>
        <v>-8.3160778928194085E-3</v>
      </c>
      <c r="AI601" s="48">
        <f>1+$AB$7*COS(AL601)</f>
        <v>0.80193032326370051</v>
      </c>
      <c r="AJ601" s="48">
        <f>SIN(AL601+RADIANS($AB$9))</f>
        <v>-0.97211257363008341</v>
      </c>
      <c r="AK601" s="48">
        <f>$AB$7*SIN(AL601)</f>
        <v>0.27104432870893408</v>
      </c>
      <c r="AL601" s="48">
        <f>2*ATAN(AM601)</f>
        <v>2.201872879023373</v>
      </c>
      <c r="AM601" s="48">
        <f>SQRT((1+$AB$7)/(1-$AB$7))*TAN(AN601/2)</f>
        <v>1.9693194066749158</v>
      </c>
      <c r="AN601" s="54">
        <f>$AU601+$AB$7*SIN(AO601)</f>
        <v>14.459862053658142</v>
      </c>
      <c r="AO601" s="54">
        <f>$AU601+$AB$7*SIN(AP601)</f>
        <v>14.459861785439509</v>
      </c>
      <c r="AP601" s="54">
        <f>$AU601+$AB$7*SIN(AQ601)</f>
        <v>14.459864304876401</v>
      </c>
      <c r="AQ601" s="54">
        <f>$AU601+$AB$7*SIN(AR601)</f>
        <v>14.459840638500449</v>
      </c>
      <c r="AR601" s="54">
        <f>$AU601+$AB$7*SIN(AS601)</f>
        <v>14.460062883038349</v>
      </c>
      <c r="AS601" s="54">
        <f>$AU601+$AB$7*SIN(AT601)</f>
        <v>14.457969990968296</v>
      </c>
      <c r="AT601" s="54">
        <f>$AU601+$AB$7*SIN(AU601)</f>
        <v>14.477186488430537</v>
      </c>
      <c r="AU601" s="54">
        <f>RADIANS($AB$9)+$AB$18*(F601-AB$15)</f>
        <v>14.141486440353562</v>
      </c>
    </row>
    <row r="602" spans="1:64" ht="12.95" customHeight="1" x14ac:dyDescent="0.2">
      <c r="A602" s="4" t="s">
        <v>994</v>
      </c>
      <c r="B602" s="4"/>
      <c r="C602" s="5">
        <v>47085.737999999998</v>
      </c>
      <c r="D602" s="5"/>
      <c r="E602" s="109">
        <f>+(C602-C$7)/C$8</f>
        <v>3198.0094285222244</v>
      </c>
      <c r="F602" s="109">
        <f>ROUND(2*E602,0)/2</f>
        <v>3198</v>
      </c>
      <c r="G602" s="48">
        <f>+C602-(C$7+F602*C$8)</f>
        <v>1.2887600001704413E-2</v>
      </c>
      <c r="I602" s="48">
        <f>G602</f>
        <v>1.2887600001704413E-2</v>
      </c>
      <c r="Q602" s="100">
        <f>+C602-15018.5</f>
        <v>32067.237999999998</v>
      </c>
      <c r="S602" s="53">
        <f>S$14</f>
        <v>0.1</v>
      </c>
      <c r="Z602" s="48">
        <f>F602</f>
        <v>3198</v>
      </c>
      <c r="AA602" s="54">
        <f>AB$3+AB$4*Z602+AB$5*Z602^2+AH602</f>
        <v>1.1638738983418244E-2</v>
      </c>
      <c r="AB602" s="54">
        <f>IF(S602&lt;&gt;0,G602-AH602, -9999)</f>
        <v>2.120367789452382E-2</v>
      </c>
      <c r="AC602" s="54">
        <f>+G602-P602</f>
        <v>1.2887600001704413E-2</v>
      </c>
      <c r="AD602" s="54">
        <f>IF(S602&lt;&gt;0,G602-AA602, -9999)</f>
        <v>1.2488610182861699E-3</v>
      </c>
      <c r="AE602" s="54">
        <f>+(G602-AA602)^2*S602</f>
        <v>1.5596538429947694E-7</v>
      </c>
      <c r="AF602" s="48">
        <f>IF(S602&lt;&gt;0,G602-P602, -9999)</f>
        <v>1.2887600001704413E-2</v>
      </c>
      <c r="AG602" s="3"/>
      <c r="AH602" s="48">
        <f>$AB$6*($AB$11/AI602*AJ602+$AB$12)</f>
        <v>-8.3160778928194085E-3</v>
      </c>
      <c r="AI602" s="48">
        <f>1+$AB$7*COS(AL602)</f>
        <v>0.80193032326370051</v>
      </c>
      <c r="AJ602" s="48">
        <f>SIN(AL602+RADIANS($AB$9))</f>
        <v>-0.97211257363008341</v>
      </c>
      <c r="AK602" s="48">
        <f>$AB$7*SIN(AL602)</f>
        <v>0.27104432870893408</v>
      </c>
      <c r="AL602" s="48">
        <f>2*ATAN(AM602)</f>
        <v>2.201872879023373</v>
      </c>
      <c r="AM602" s="48">
        <f>SQRT((1+$AB$7)/(1-$AB$7))*TAN(AN602/2)</f>
        <v>1.9693194066749158</v>
      </c>
      <c r="AN602" s="54">
        <f>$AU602+$AB$7*SIN(AO602)</f>
        <v>14.459862053658142</v>
      </c>
      <c r="AO602" s="54">
        <f>$AU602+$AB$7*SIN(AP602)</f>
        <v>14.459861785439509</v>
      </c>
      <c r="AP602" s="54">
        <f>$AU602+$AB$7*SIN(AQ602)</f>
        <v>14.459864304876401</v>
      </c>
      <c r="AQ602" s="54">
        <f>$AU602+$AB$7*SIN(AR602)</f>
        <v>14.459840638500449</v>
      </c>
      <c r="AR602" s="54">
        <f>$AU602+$AB$7*SIN(AS602)</f>
        <v>14.460062883038349</v>
      </c>
      <c r="AS602" s="54">
        <f>$AU602+$AB$7*SIN(AT602)</f>
        <v>14.457969990968296</v>
      </c>
      <c r="AT602" s="54">
        <f>$AU602+$AB$7*SIN(AU602)</f>
        <v>14.477186488430537</v>
      </c>
      <c r="AU602" s="54">
        <f>RADIANS($AB$9)+$AB$18*(F602-AB$15)</f>
        <v>14.141486440353562</v>
      </c>
    </row>
    <row r="603" spans="1:64" ht="12.95" customHeight="1" x14ac:dyDescent="0.2">
      <c r="A603" s="4" t="s">
        <v>1071</v>
      </c>
      <c r="B603" s="4"/>
      <c r="C603" s="5">
        <v>47088.474000000002</v>
      </c>
      <c r="D603" s="5"/>
      <c r="E603" s="109">
        <f>+(C603-C$7)/C$8</f>
        <v>3200.0110763700391</v>
      </c>
      <c r="F603" s="109">
        <f>ROUND(2*E603,0)/2</f>
        <v>3200</v>
      </c>
      <c r="G603" s="48">
        <f>+C603-(C$7+F603*C$8)</f>
        <v>1.5140000003157184E-2</v>
      </c>
      <c r="I603" s="48">
        <f>G603</f>
        <v>1.5140000003157184E-2</v>
      </c>
      <c r="Q603" s="100">
        <f>+C603-15018.5</f>
        <v>32069.974000000002</v>
      </c>
      <c r="S603" s="53">
        <f>S$14</f>
        <v>0.1</v>
      </c>
      <c r="Z603" s="48">
        <f>F603</f>
        <v>3200</v>
      </c>
      <c r="AA603" s="54">
        <f>AB$3+AB$4*Z603+AB$5*Z603^2+AH603</f>
        <v>1.1656671778535951E-2</v>
      </c>
      <c r="AB603" s="54">
        <f>IF(S603&lt;&gt;0,G603-AH603, -9999)</f>
        <v>2.3456899409193786E-2</v>
      </c>
      <c r="AC603" s="54">
        <f>+G603-P603</f>
        <v>1.5140000003157184E-2</v>
      </c>
      <c r="AD603" s="54">
        <f>IF(S603&lt;&gt;0,G603-AA603, -9999)</f>
        <v>3.4833282246212321E-3</v>
      </c>
      <c r="AE603" s="54">
        <f>+(G603-AA603)^2*S603</f>
        <v>1.2133575520442906E-6</v>
      </c>
      <c r="AF603" s="48">
        <f>IF(S603&lt;&gt;0,G603-P603, -9999)</f>
        <v>1.5140000003157184E-2</v>
      </c>
      <c r="AG603" s="3"/>
      <c r="AH603" s="48">
        <f>$AB$6*($AB$11/AI603*AJ603+$AB$12)</f>
        <v>-8.3168994060366028E-3</v>
      </c>
      <c r="AI603" s="48">
        <f>1+$AB$7*COS(AL603)</f>
        <v>0.80168548410400298</v>
      </c>
      <c r="AJ603" s="48">
        <f>SIN(AL603+RADIANS($AB$9))</f>
        <v>-0.97190026549233954</v>
      </c>
      <c r="AK603" s="48">
        <f>$AB$7*SIN(AL603)</f>
        <v>0.27086523909988014</v>
      </c>
      <c r="AL603" s="48">
        <f>2*ATAN(AM603)</f>
        <v>2.2027764952633588</v>
      </c>
      <c r="AM603" s="48">
        <f>SQRT((1+$AB$7)/(1-$AB$7))*TAN(AN603/2)</f>
        <v>1.9715253885289445</v>
      </c>
      <c r="AN603" s="54">
        <f>$AU603+$AB$7*SIN(AO603)</f>
        <v>14.460923626432931</v>
      </c>
      <c r="AO603" s="54">
        <f>$AU603+$AB$7*SIN(AP603)</f>
        <v>14.460923352080895</v>
      </c>
      <c r="AP603" s="54">
        <f>$AU603+$AB$7*SIN(AQ603)</f>
        <v>14.46092592097602</v>
      </c>
      <c r="AQ603" s="54">
        <f>$AU603+$AB$7*SIN(AR603)</f>
        <v>14.46090186635795</v>
      </c>
      <c r="AR603" s="54">
        <f>$AU603+$AB$7*SIN(AS603)</f>
        <v>14.461127041490929</v>
      </c>
      <c r="AS603" s="54">
        <f>$AU603+$AB$7*SIN(AT603)</f>
        <v>14.459013230381816</v>
      </c>
      <c r="AT603" s="54">
        <f>$AU603+$AB$7*SIN(AU603)</f>
        <v>14.478359319142179</v>
      </c>
      <c r="AU603" s="54">
        <f>RADIANS($AB$9)+$AB$18*(F603-AB$15)</f>
        <v>14.142661206197332</v>
      </c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</row>
    <row r="604" spans="1:64" ht="12.95" customHeight="1" x14ac:dyDescent="0.2">
      <c r="A604" s="4" t="s">
        <v>994</v>
      </c>
      <c r="B604" s="4"/>
      <c r="C604" s="5">
        <v>47111.705000000002</v>
      </c>
      <c r="D604" s="5"/>
      <c r="E604" s="109">
        <f>+(C604-C$7)/C$8</f>
        <v>3217.0067931655472</v>
      </c>
      <c r="F604" s="109">
        <f>ROUND(2*E604,0)/2</f>
        <v>3217</v>
      </c>
      <c r="G604" s="48">
        <f>+C604-(C$7+F604*C$8)</f>
        <v>9.2854000031366013E-3</v>
      </c>
      <c r="I604" s="48">
        <f>G604</f>
        <v>9.2854000031366013E-3</v>
      </c>
      <c r="Q604" s="100">
        <f>+C604-15018.5</f>
        <v>32093.205000000002</v>
      </c>
      <c r="S604" s="53">
        <f>S$14</f>
        <v>0.1</v>
      </c>
      <c r="Z604" s="48">
        <f>F604</f>
        <v>3217</v>
      </c>
      <c r="AA604" s="54">
        <f>AB$3+AB$4*Z604+AB$5*Z604^2+AH604</f>
        <v>1.1809686327803649E-2</v>
      </c>
      <c r="AB604" s="54">
        <f>IF(S604&lt;&gt;0,G604-AH604, -9999)</f>
        <v>1.7608894707737851E-2</v>
      </c>
      <c r="AC604" s="54">
        <f>+G604-P604</f>
        <v>9.2854000031366013E-3</v>
      </c>
      <c r="AD604" s="54">
        <f>IF(S604&lt;&gt;0,G604-AA604, -9999)</f>
        <v>-2.5242863246670473E-3</v>
      </c>
      <c r="AE604" s="54">
        <f>+(G604-AA604)^2*S604</f>
        <v>6.3720214489010696E-7</v>
      </c>
      <c r="AF604" s="48">
        <f>IF(S604&lt;&gt;0,G604-P604, -9999)</f>
        <v>9.2854000031366013E-3</v>
      </c>
      <c r="AG604" s="3"/>
      <c r="AH604" s="48">
        <f>$AB$6*($AB$11/AI604*AJ604+$AB$12)</f>
        <v>-8.3234947046012496E-3</v>
      </c>
      <c r="AI604" s="48">
        <f>1+$AB$7*COS(AL604)</f>
        <v>0.7996168819307008</v>
      </c>
      <c r="AJ604" s="48">
        <f>SIN(AL604+RADIANS($AB$9))</f>
        <v>-0.97006900839295052</v>
      </c>
      <c r="AK604" s="48">
        <f>$AB$7*SIN(AL604)</f>
        <v>0.26933850627142819</v>
      </c>
      <c r="AL604" s="48">
        <f>2*ATAN(AM604)</f>
        <v>2.2104350577228264</v>
      </c>
      <c r="AM604" s="48">
        <f>SQRT((1+$AB$7)/(1-$AB$7))*TAN(AN604/2)</f>
        <v>1.9903811948390073</v>
      </c>
      <c r="AN604" s="54">
        <f>$AU604+$AB$7*SIN(AO604)</f>
        <v>14.469933957441448</v>
      </c>
      <c r="AO604" s="54">
        <f>$AU604+$AB$7*SIN(AP604)</f>
        <v>14.469933626397735</v>
      </c>
      <c r="AP604" s="54">
        <f>$AU604+$AB$7*SIN(AQ604)</f>
        <v>14.469936645189216</v>
      </c>
      <c r="AQ604" s="54">
        <f>$AU604+$AB$7*SIN(AR604)</f>
        <v>14.469909115818238</v>
      </c>
      <c r="AR604" s="54">
        <f>$AU604+$AB$7*SIN(AS604)</f>
        <v>14.470160084251154</v>
      </c>
      <c r="AS604" s="54">
        <f>$AU604+$AB$7*SIN(AT604)</f>
        <v>14.467865374487582</v>
      </c>
      <c r="AT604" s="54">
        <f>$AU604+$AB$7*SIN(AU604)</f>
        <v>14.488309675358993</v>
      </c>
      <c r="AU604" s="54">
        <f>RADIANS($AB$9)+$AB$18*(F604-AB$15)</f>
        <v>14.152646715869368</v>
      </c>
    </row>
    <row r="605" spans="1:64" ht="12.95" customHeight="1" x14ac:dyDescent="0.2">
      <c r="A605" s="102" t="s">
        <v>1134</v>
      </c>
      <c r="B605" s="102" t="s">
        <v>1122</v>
      </c>
      <c r="C605" s="103">
        <v>47111.70579</v>
      </c>
      <c r="D605" s="104">
        <v>8.0000000000000004E-4</v>
      </c>
      <c r="E605" s="107">
        <f>+(C605-C$7)/C$8</f>
        <v>3217.00737112673</v>
      </c>
      <c r="F605" s="109">
        <f>ROUND(2*E605,0)/2</f>
        <v>3217</v>
      </c>
      <c r="G605" s="48">
        <f>+C605-(C$7+F605*C$8)</f>
        <v>1.0075400001369417E-2</v>
      </c>
      <c r="K605" s="48">
        <f>G605</f>
        <v>1.0075400001369417E-2</v>
      </c>
      <c r="O605" s="48">
        <f ca="1">+C$11+C$12*F605</f>
        <v>1.1123618957544421E-2</v>
      </c>
      <c r="Q605" s="100">
        <f>+C605-15018.5</f>
        <v>32093.20579</v>
      </c>
      <c r="S605" s="53">
        <f>S$16</f>
        <v>1</v>
      </c>
      <c r="Z605" s="48">
        <f>F605</f>
        <v>3217</v>
      </c>
      <c r="AA605" s="54">
        <f>AB$3+AB$4*Z605+AB$5*Z605^2+AH605</f>
        <v>1.1809686327803649E-2</v>
      </c>
      <c r="AB605" s="54">
        <f>IF(S605&lt;&gt;0,G605-AH605, -9999)</f>
        <v>1.8398894705970666E-2</v>
      </c>
      <c r="AC605" s="54">
        <f>+G605-P605</f>
        <v>1.0075400001369417E-2</v>
      </c>
      <c r="AD605" s="54">
        <f>IF(S605&lt;&gt;0,G605-AA605, -9999)</f>
        <v>-1.7342863264342319E-3</v>
      </c>
      <c r="AE605" s="54">
        <f>+(G605-AA605)^2*S605</f>
        <v>3.0077490620567431E-6</v>
      </c>
      <c r="AF605" s="48">
        <f>IF(S605&lt;&gt;0,G605-P605, -9999)</f>
        <v>1.0075400001369417E-2</v>
      </c>
      <c r="AG605" s="3"/>
      <c r="AH605" s="48">
        <f>$AB$6*($AB$11/AI605*AJ605+$AB$12)</f>
        <v>-8.3234947046012496E-3</v>
      </c>
      <c r="AI605" s="48">
        <f>1+$AB$7*COS(AL605)</f>
        <v>0.7996168819307008</v>
      </c>
      <c r="AJ605" s="48">
        <f>SIN(AL605+RADIANS($AB$9))</f>
        <v>-0.97006900839295052</v>
      </c>
      <c r="AK605" s="48">
        <f>$AB$7*SIN(AL605)</f>
        <v>0.26933850627142819</v>
      </c>
      <c r="AL605" s="48">
        <f>2*ATAN(AM605)</f>
        <v>2.2104350577228264</v>
      </c>
      <c r="AM605" s="48">
        <f>SQRT((1+$AB$7)/(1-$AB$7))*TAN(AN605/2)</f>
        <v>1.9903811948390073</v>
      </c>
      <c r="AN605" s="54">
        <f>$AU605+$AB$7*SIN(AO605)</f>
        <v>14.469933957441448</v>
      </c>
      <c r="AO605" s="54">
        <f>$AU605+$AB$7*SIN(AP605)</f>
        <v>14.469933626397735</v>
      </c>
      <c r="AP605" s="54">
        <f>$AU605+$AB$7*SIN(AQ605)</f>
        <v>14.469936645189216</v>
      </c>
      <c r="AQ605" s="54">
        <f>$AU605+$AB$7*SIN(AR605)</f>
        <v>14.469909115818238</v>
      </c>
      <c r="AR605" s="54">
        <f>$AU605+$AB$7*SIN(AS605)</f>
        <v>14.470160084251154</v>
      </c>
      <c r="AS605" s="54">
        <f>$AU605+$AB$7*SIN(AT605)</f>
        <v>14.467865374487582</v>
      </c>
      <c r="AT605" s="54">
        <f>$AU605+$AB$7*SIN(AU605)</f>
        <v>14.488309675358993</v>
      </c>
      <c r="AU605" s="54">
        <f>RADIANS($AB$9)+$AB$18*(F605-AB$15)</f>
        <v>14.152646715869368</v>
      </c>
    </row>
    <row r="606" spans="1:64" ht="12.95" customHeight="1" x14ac:dyDescent="0.2">
      <c r="A606" s="4" t="s">
        <v>994</v>
      </c>
      <c r="B606" s="4"/>
      <c r="C606" s="5">
        <v>47118.540999999997</v>
      </c>
      <c r="D606" s="5"/>
      <c r="E606" s="109">
        <f>+(C606-C$7)/C$8</f>
        <v>3222.0079863993301</v>
      </c>
      <c r="F606" s="109">
        <f>ROUND(2*E606,0)/2</f>
        <v>3222</v>
      </c>
      <c r="G606" s="48">
        <f>+C606-(C$7+F606*C$8)</f>
        <v>1.091640000231564E-2</v>
      </c>
      <c r="I606" s="48">
        <f>G606</f>
        <v>1.091640000231564E-2</v>
      </c>
      <c r="Q606" s="100">
        <f>+C606-15018.5</f>
        <v>32100.040999999997</v>
      </c>
      <c r="S606" s="53">
        <f>S$14</f>
        <v>0.1</v>
      </c>
      <c r="Z606" s="48">
        <f>F606</f>
        <v>3222</v>
      </c>
      <c r="AA606" s="54">
        <f>AB$3+AB$4*Z606+AB$5*Z606^2+AH606</f>
        <v>1.1854889664972784E-2</v>
      </c>
      <c r="AB606" s="54">
        <f>IF(S606&lt;&gt;0,G606-AH606, -9999)</f>
        <v>1.9241702950281804E-2</v>
      </c>
      <c r="AC606" s="54">
        <f>+G606-P606</f>
        <v>1.091640000231564E-2</v>
      </c>
      <c r="AD606" s="54">
        <f>IF(S606&lt;&gt;0,G606-AA606, -9999)</f>
        <v>-9.3848966265714338E-4</v>
      </c>
      <c r="AE606" s="54">
        <f>+(G606-AA606)^2*S606</f>
        <v>8.8076284691431882E-8</v>
      </c>
      <c r="AF606" s="48">
        <f>IF(S606&lt;&gt;0,G606-P606, -9999)</f>
        <v>1.091640000231564E-2</v>
      </c>
      <c r="AG606" s="3"/>
      <c r="AH606" s="48">
        <f>$AB$6*($AB$11/AI606*AJ606+$AB$12)</f>
        <v>-8.3253029479661619E-3</v>
      </c>
      <c r="AI606" s="48">
        <f>1+$AB$7*COS(AL606)</f>
        <v>0.79901271874884383</v>
      </c>
      <c r="AJ606" s="48">
        <f>SIN(AL606+RADIANS($AB$9))</f>
        <v>-0.96952140887481242</v>
      </c>
      <c r="AK606" s="48">
        <f>$AB$7*SIN(AL606)</f>
        <v>0.26888796503928464</v>
      </c>
      <c r="AL606" s="48">
        <f>2*ATAN(AM606)</f>
        <v>2.2126800715239225</v>
      </c>
      <c r="AM606" s="48">
        <f>SQRT((1+$AB$7)/(1-$AB$7))*TAN(AN606/2)</f>
        <v>1.9959631180671287</v>
      </c>
      <c r="AN606" s="54">
        <f>$AU606+$AB$7*SIN(AO606)</f>
        <v>14.472579637316516</v>
      </c>
      <c r="AO606" s="54">
        <f>$AU606+$AB$7*SIN(AP606)</f>
        <v>14.472579287967285</v>
      </c>
      <c r="AP606" s="54">
        <f>$AU606+$AB$7*SIN(AQ606)</f>
        <v>14.47258244949653</v>
      </c>
      <c r="AQ606" s="54">
        <f>$AU606+$AB$7*SIN(AR606)</f>
        <v>14.472553837347981</v>
      </c>
      <c r="AR606" s="54">
        <f>$AU606+$AB$7*SIN(AS606)</f>
        <v>14.472812694597486</v>
      </c>
      <c r="AS606" s="54">
        <f>$AU606+$AB$7*SIN(AT606)</f>
        <v>14.470463743065865</v>
      </c>
      <c r="AT606" s="54">
        <f>$AU606+$AB$7*SIN(AU606)</f>
        <v>14.491229880977306</v>
      </c>
      <c r="AU606" s="54">
        <f>RADIANS($AB$9)+$AB$18*(F606-AB$15)</f>
        <v>14.155583630478789</v>
      </c>
    </row>
    <row r="607" spans="1:64" ht="12.95" customHeight="1" x14ac:dyDescent="0.2">
      <c r="A607" s="102" t="s">
        <v>1134</v>
      </c>
      <c r="B607" s="102" t="s">
        <v>1122</v>
      </c>
      <c r="C607" s="103">
        <v>47118.541700000002</v>
      </c>
      <c r="D607" s="104">
        <v>8.3000000000000001E-4</v>
      </c>
      <c r="E607" s="113">
        <f>+(C607-C$7)/C$8</f>
        <v>3222.0084985168382</v>
      </c>
      <c r="F607" s="109">
        <f>ROUND(2*E607,0)/2</f>
        <v>3222</v>
      </c>
      <c r="G607" s="48">
        <f>+C607-(C$7+F607*C$8)</f>
        <v>1.1616400006460026E-2</v>
      </c>
      <c r="K607" s="48">
        <f>G607</f>
        <v>1.1616400006460026E-2</v>
      </c>
      <c r="O607" s="48">
        <f ca="1">+C$11+C$12*F607</f>
        <v>1.1198414940957198E-2</v>
      </c>
      <c r="Q607" s="100">
        <f>+C607-15018.5</f>
        <v>32100.041700000002</v>
      </c>
      <c r="S607" s="53">
        <f>S$16</f>
        <v>1</v>
      </c>
      <c r="Z607" s="48">
        <f>F607</f>
        <v>3222</v>
      </c>
      <c r="AA607" s="54">
        <f>AB$3+AB$4*Z607+AB$5*Z607^2+AH607</f>
        <v>1.1854889664972784E-2</v>
      </c>
      <c r="AB607" s="54">
        <f>IF(S607&lt;&gt;0,G607-AH607, -9999)</f>
        <v>1.994170295442619E-2</v>
      </c>
      <c r="AC607" s="54">
        <f>+G607-P607</f>
        <v>1.1616400006460026E-2</v>
      </c>
      <c r="AD607" s="54">
        <f>IF(S607&lt;&gt;0,G607-AA607, -9999)</f>
        <v>-2.3848965851275793E-4</v>
      </c>
      <c r="AE607" s="54">
        <f>+(G607-AA607)^2*S607</f>
        <v>5.687731721753189E-8</v>
      </c>
      <c r="AF607" s="48">
        <f>IF(S607&lt;&gt;0,G607-P607, -9999)</f>
        <v>1.1616400006460026E-2</v>
      </c>
      <c r="AG607" s="3"/>
      <c r="AH607" s="48">
        <f>$AB$6*($AB$11/AI607*AJ607+$AB$12)</f>
        <v>-8.3253029479661619E-3</v>
      </c>
      <c r="AI607" s="48">
        <f>1+$AB$7*COS(AL607)</f>
        <v>0.79901271874884383</v>
      </c>
      <c r="AJ607" s="48">
        <f>SIN(AL607+RADIANS($AB$9))</f>
        <v>-0.96952140887481242</v>
      </c>
      <c r="AK607" s="48">
        <f>$AB$7*SIN(AL607)</f>
        <v>0.26888796503928464</v>
      </c>
      <c r="AL607" s="48">
        <f>2*ATAN(AM607)</f>
        <v>2.2126800715239225</v>
      </c>
      <c r="AM607" s="48">
        <f>SQRT((1+$AB$7)/(1-$AB$7))*TAN(AN607/2)</f>
        <v>1.9959631180671287</v>
      </c>
      <c r="AN607" s="54">
        <f>$AU607+$AB$7*SIN(AO607)</f>
        <v>14.472579637316516</v>
      </c>
      <c r="AO607" s="54">
        <f>$AU607+$AB$7*SIN(AP607)</f>
        <v>14.472579287967285</v>
      </c>
      <c r="AP607" s="54">
        <f>$AU607+$AB$7*SIN(AQ607)</f>
        <v>14.47258244949653</v>
      </c>
      <c r="AQ607" s="54">
        <f>$AU607+$AB$7*SIN(AR607)</f>
        <v>14.472553837347981</v>
      </c>
      <c r="AR607" s="54">
        <f>$AU607+$AB$7*SIN(AS607)</f>
        <v>14.472812694597486</v>
      </c>
      <c r="AS607" s="54">
        <f>$AU607+$AB$7*SIN(AT607)</f>
        <v>14.470463743065865</v>
      </c>
      <c r="AT607" s="54">
        <f>$AU607+$AB$7*SIN(AU607)</f>
        <v>14.491229880977306</v>
      </c>
      <c r="AU607" s="54">
        <f>RADIANS($AB$9)+$AB$18*(F607-AB$15)</f>
        <v>14.155583630478789</v>
      </c>
    </row>
    <row r="608" spans="1:64" ht="12.95" customHeight="1" x14ac:dyDescent="0.2">
      <c r="A608" s="4" t="s">
        <v>1071</v>
      </c>
      <c r="B608" s="4"/>
      <c r="C608" s="5">
        <v>47151.343000000001</v>
      </c>
      <c r="D608" s="5"/>
      <c r="E608" s="109">
        <f>+(C608-C$7)/C$8</f>
        <v>3246.0058126800031</v>
      </c>
      <c r="F608" s="109">
        <f>ROUND(2*E608,0)/2</f>
        <v>3246</v>
      </c>
      <c r="G608" s="48">
        <f>+C608-(C$7+F608*C$8)</f>
        <v>7.9452000063611194E-3</v>
      </c>
      <c r="I608" s="48">
        <f>G608</f>
        <v>7.9452000063611194E-3</v>
      </c>
      <c r="Q608" s="100">
        <f>+C608-15018.5</f>
        <v>32132.843000000001</v>
      </c>
      <c r="S608" s="53">
        <f>S$14</f>
        <v>0.1</v>
      </c>
      <c r="Z608" s="48">
        <f>F608</f>
        <v>3246</v>
      </c>
      <c r="AA608" s="54">
        <f>AB$3+AB$4*Z608+AB$5*Z608^2+AH608</f>
        <v>1.207311989504223E-2</v>
      </c>
      <c r="AB608" s="54">
        <f>IF(S608&lt;&gt;0,G608-AH608, -9999)</f>
        <v>1.6278355450084499E-2</v>
      </c>
      <c r="AC608" s="54">
        <f>+G608-P608</f>
        <v>7.9452000063611194E-3</v>
      </c>
      <c r="AD608" s="54">
        <f>IF(S608&lt;&gt;0,G608-AA608, -9999)</f>
        <v>-4.1279198886811103E-3</v>
      </c>
      <c r="AE608" s="54">
        <f>+(G608-AA608)^2*S608</f>
        <v>1.7039722607369071E-6</v>
      </c>
      <c r="AF608" s="48">
        <f>IF(S608&lt;&gt;0,G608-P608, -9999)</f>
        <v>7.9452000063611194E-3</v>
      </c>
      <c r="AG608" s="3"/>
      <c r="AH608" s="48">
        <f>$AB$6*($AB$11/AI608*AJ608+$AB$12)</f>
        <v>-8.333155443723381E-3</v>
      </c>
      <c r="AI608" s="48">
        <f>1+$AB$7*COS(AL608)</f>
        <v>0.79613940211901379</v>
      </c>
      <c r="AJ608" s="48">
        <f>SIN(AL608+RADIANS($AB$9))</f>
        <v>-0.96683694332358239</v>
      </c>
      <c r="AK608" s="48">
        <f>$AB$7*SIN(AL608)</f>
        <v>0.26671610674892837</v>
      </c>
      <c r="AL608" s="48">
        <f>2*ATAN(AM608)</f>
        <v>2.2234092247088948</v>
      </c>
      <c r="AM608" s="48">
        <f>SQRT((1+$AB$7)/(1-$AB$7))*TAN(AN608/2)</f>
        <v>2.0229891037224861</v>
      </c>
      <c r="AN608" s="54">
        <f>$AU608+$AB$7*SIN(AO608)</f>
        <v>14.485251221985182</v>
      </c>
      <c r="AO608" s="54">
        <f>$AU608+$AB$7*SIN(AP608)</f>
        <v>14.485250773443909</v>
      </c>
      <c r="AP608" s="54">
        <f>$AU608+$AB$7*SIN(AQ608)</f>
        <v>14.485254690560327</v>
      </c>
      <c r="AQ608" s="54">
        <f>$AU608+$AB$7*SIN(AR608)</f>
        <v>14.485220480906847</v>
      </c>
      <c r="AR608" s="54">
        <f>$AU608+$AB$7*SIN(AS608)</f>
        <v>14.485519137869753</v>
      </c>
      <c r="AS608" s="54">
        <f>$AU608+$AB$7*SIN(AT608)</f>
        <v>14.482903453602971</v>
      </c>
      <c r="AT608" s="54">
        <f>$AU608+$AB$7*SIN(AU608)</f>
        <v>14.505206571391119</v>
      </c>
      <c r="AU608" s="54">
        <f>RADIANS($AB$9)+$AB$18*(F608-AB$15)</f>
        <v>14.169680820604018</v>
      </c>
    </row>
    <row r="609" spans="1:64" ht="12.95" customHeight="1" x14ac:dyDescent="0.2">
      <c r="A609" s="4" t="s">
        <v>1071</v>
      </c>
      <c r="B609" s="4"/>
      <c r="C609" s="5">
        <v>47151.351999999999</v>
      </c>
      <c r="D609" s="5"/>
      <c r="E609" s="109">
        <f>+(C609-C$7)/C$8</f>
        <v>3246.0123970479226</v>
      </c>
      <c r="F609" s="109">
        <f>ROUND(2*E609,0)/2</f>
        <v>3246</v>
      </c>
      <c r="G609" s="48">
        <f>+C609-(C$7+F609*C$8)</f>
        <v>1.6945200004556682E-2</v>
      </c>
      <c r="I609" s="48">
        <f>G609</f>
        <v>1.6945200004556682E-2</v>
      </c>
      <c r="Q609" s="100">
        <f>+C609-15018.5</f>
        <v>32132.851999999999</v>
      </c>
      <c r="S609" s="53">
        <f>S$14</f>
        <v>0.1</v>
      </c>
      <c r="Z609" s="48">
        <f>F609</f>
        <v>3246</v>
      </c>
      <c r="AA609" s="54">
        <f>AB$3+AB$4*Z609+AB$5*Z609^2+AH609</f>
        <v>1.207311989504223E-2</v>
      </c>
      <c r="AB609" s="54">
        <f>IF(S609&lt;&gt;0,G609-AH609, -9999)</f>
        <v>2.5278355448280061E-2</v>
      </c>
      <c r="AC609" s="54">
        <f>+G609-P609</f>
        <v>1.6945200004556682E-2</v>
      </c>
      <c r="AD609" s="54">
        <f>IF(S609&lt;&gt;0,G609-AA609, -9999)</f>
        <v>4.8720801095144522E-3</v>
      </c>
      <c r="AE609" s="54">
        <f>+(G609-AA609)^2*S609</f>
        <v>2.3737164593526358E-6</v>
      </c>
      <c r="AF609" s="48">
        <f>IF(S609&lt;&gt;0,G609-P609, -9999)</f>
        <v>1.6945200004556682E-2</v>
      </c>
      <c r="AG609" s="3"/>
      <c r="AH609" s="48">
        <f>$AB$6*($AB$11/AI609*AJ609+$AB$12)</f>
        <v>-8.333155443723381E-3</v>
      </c>
      <c r="AI609" s="48">
        <f>1+$AB$7*COS(AL609)</f>
        <v>0.79613940211901379</v>
      </c>
      <c r="AJ609" s="48">
        <f>SIN(AL609+RADIANS($AB$9))</f>
        <v>-0.96683694332358239</v>
      </c>
      <c r="AK609" s="48">
        <f>$AB$7*SIN(AL609)</f>
        <v>0.26671610674892837</v>
      </c>
      <c r="AL609" s="48">
        <f>2*ATAN(AM609)</f>
        <v>2.2234092247088948</v>
      </c>
      <c r="AM609" s="48">
        <f>SQRT((1+$AB$7)/(1-$AB$7))*TAN(AN609/2)</f>
        <v>2.0229891037224861</v>
      </c>
      <c r="AN609" s="54">
        <f>$AU609+$AB$7*SIN(AO609)</f>
        <v>14.485251221985182</v>
      </c>
      <c r="AO609" s="54">
        <f>$AU609+$AB$7*SIN(AP609)</f>
        <v>14.485250773443909</v>
      </c>
      <c r="AP609" s="54">
        <f>$AU609+$AB$7*SIN(AQ609)</f>
        <v>14.485254690560327</v>
      </c>
      <c r="AQ609" s="54">
        <f>$AU609+$AB$7*SIN(AR609)</f>
        <v>14.485220480906847</v>
      </c>
      <c r="AR609" s="54">
        <f>$AU609+$AB$7*SIN(AS609)</f>
        <v>14.485519137869753</v>
      </c>
      <c r="AS609" s="54">
        <f>$AU609+$AB$7*SIN(AT609)</f>
        <v>14.482903453602971</v>
      </c>
      <c r="AT609" s="54">
        <f>$AU609+$AB$7*SIN(AU609)</f>
        <v>14.505206571391119</v>
      </c>
      <c r="AU609" s="54">
        <f>RADIANS($AB$9)+$AB$18*(F609-AB$15)</f>
        <v>14.169680820604018</v>
      </c>
      <c r="AV609" s="54"/>
    </row>
    <row r="610" spans="1:64" ht="12.95" customHeight="1" x14ac:dyDescent="0.2">
      <c r="A610" s="4" t="s">
        <v>994</v>
      </c>
      <c r="B610" s="4"/>
      <c r="C610" s="5">
        <v>47152.714</v>
      </c>
      <c r="D610" s="5"/>
      <c r="E610" s="109">
        <f>+(C610-C$7)/C$8</f>
        <v>3247.0088313932151</v>
      </c>
      <c r="F610" s="109">
        <f>ROUND(2*E610,0)/2</f>
        <v>3247</v>
      </c>
      <c r="G610" s="48">
        <f>+C610-(C$7+F610*C$8)</f>
        <v>1.2071400000422727E-2</v>
      </c>
      <c r="I610" s="48">
        <f>G610</f>
        <v>1.2071400000422727E-2</v>
      </c>
      <c r="Q610" s="100">
        <f>+C610-15018.5</f>
        <v>32134.214</v>
      </c>
      <c r="S610" s="53">
        <f>S$14</f>
        <v>0.1</v>
      </c>
      <c r="Z610" s="48">
        <f>F610</f>
        <v>3247</v>
      </c>
      <c r="AA610" s="54">
        <f>AB$3+AB$4*Z610+AB$5*Z610^2+AH610</f>
        <v>1.2082257748745877E-2</v>
      </c>
      <c r="AB610" s="54">
        <f>IF(S610&lt;&gt;0,G610-AH610, -9999)</f>
        <v>2.0404853046664524E-2</v>
      </c>
      <c r="AC610" s="54">
        <f>+G610-P610</f>
        <v>1.2071400000422727E-2</v>
      </c>
      <c r="AD610" s="54">
        <f>IF(S610&lt;&gt;0,G610-AA610, -9999)</f>
        <v>-1.0857748323149508E-5</v>
      </c>
      <c r="AE610" s="54">
        <f>+(G610-AA610)^2*S610</f>
        <v>1.1789069864885596E-11</v>
      </c>
      <c r="AF610" s="48">
        <f>IF(S610&lt;&gt;0,G610-P610, -9999)</f>
        <v>1.2071400000422727E-2</v>
      </c>
      <c r="AG610" s="3"/>
      <c r="AH610" s="48">
        <f>$AB$6*($AB$11/AI610*AJ610+$AB$12)</f>
        <v>-8.3334530462417962E-3</v>
      </c>
      <c r="AI610" s="48">
        <f>1+$AB$7*COS(AL610)</f>
        <v>0.79602063333806306</v>
      </c>
      <c r="AJ610" s="48">
        <f>SIN(AL610+RADIANS($AB$9))</f>
        <v>-0.96672310082913204</v>
      </c>
      <c r="AK610" s="48">
        <f>$AB$7*SIN(AL610)</f>
        <v>0.26662528564240484</v>
      </c>
      <c r="AL610" s="48">
        <f>2*ATAN(AM610)</f>
        <v>2.223854600900137</v>
      </c>
      <c r="AM610" s="48">
        <f>SQRT((1+$AB$7)/(1-$AB$7))*TAN(AN610/2)</f>
        <v>2.0241236506170437</v>
      </c>
      <c r="AN610" s="54">
        <f>$AU610+$AB$7*SIN(AO610)</f>
        <v>14.485778216801558</v>
      </c>
      <c r="AO610" s="54">
        <f>$AU610+$AB$7*SIN(AP610)</f>
        <v>14.48577776369606</v>
      </c>
      <c r="AP610" s="54">
        <f>$AU610+$AB$7*SIN(AQ610)</f>
        <v>14.485781714933808</v>
      </c>
      <c r="AQ610" s="54">
        <f>$AU610+$AB$7*SIN(AR610)</f>
        <v>14.48574725731846</v>
      </c>
      <c r="AR610" s="54">
        <f>$AU610+$AB$7*SIN(AS610)</f>
        <v>14.486047642444326</v>
      </c>
      <c r="AS610" s="54">
        <f>$AU610+$AB$7*SIN(AT610)</f>
        <v>14.483420619820489</v>
      </c>
      <c r="AT610" s="54">
        <f>$AU610+$AB$7*SIN(AU610)</f>
        <v>14.50578748626954</v>
      </c>
      <c r="AU610" s="54">
        <f>RADIANS($AB$9)+$AB$18*(F610-AB$15)</f>
        <v>14.170268203525902</v>
      </c>
      <c r="AV610" s="54"/>
    </row>
    <row r="611" spans="1:64" ht="12.95" customHeight="1" x14ac:dyDescent="0.2">
      <c r="A611" s="4" t="s">
        <v>1072</v>
      </c>
      <c r="B611" s="4"/>
      <c r="C611" s="5">
        <v>47203.294999999998</v>
      </c>
      <c r="D611" s="5"/>
      <c r="E611" s="109">
        <f>+(C611-C$7)/C$8</f>
        <v>3284.0137107024816</v>
      </c>
      <c r="F611" s="109">
        <f>ROUND(2*E611,0)/2</f>
        <v>3284</v>
      </c>
      <c r="G611" s="48">
        <f>+C611-(C$7+F611*C$8)</f>
        <v>1.874080000561662E-2</v>
      </c>
      <c r="I611" s="48">
        <f>G611</f>
        <v>1.874080000561662E-2</v>
      </c>
      <c r="Q611" s="100">
        <f>+C611-15018.5</f>
        <v>32184.794999999998</v>
      </c>
      <c r="S611" s="53">
        <f>S$14</f>
        <v>0.1</v>
      </c>
      <c r="Z611" s="48">
        <f>F611</f>
        <v>3284</v>
      </c>
      <c r="AA611" s="54">
        <f>AB$3+AB$4*Z611+AB$5*Z611^2+AH611</f>
        <v>1.2422870811374786E-2</v>
      </c>
      <c r="AB611" s="54">
        <f>IF(S611&lt;&gt;0,G611-AH611, -9999)</f>
        <v>2.7083614739853986E-2</v>
      </c>
      <c r="AC611" s="54">
        <f>+G611-P611</f>
        <v>1.874080000561662E-2</v>
      </c>
      <c r="AD611" s="54">
        <f>IF(S611&lt;&gt;0,G611-AA611, -9999)</f>
        <v>6.3179291942418343E-3</v>
      </c>
      <c r="AE611" s="54">
        <f>+(G611-AA611)^2*S611</f>
        <v>3.9916229303453277E-6</v>
      </c>
      <c r="AF611" s="48">
        <f>IF(S611&lt;&gt;0,G611-P611, -9999)</f>
        <v>1.874080000561662E-2</v>
      </c>
      <c r="AG611" s="3"/>
      <c r="AH611" s="48">
        <f>$AB$6*($AB$11/AI611*AJ611+$AB$12)</f>
        <v>-8.3428147342373658E-3</v>
      </c>
      <c r="AI611" s="48">
        <f>1+$AB$7*COS(AL611)</f>
        <v>0.79167918217035438</v>
      </c>
      <c r="AJ611" s="48">
        <f>SIN(AL611+RADIANS($AB$9))</f>
        <v>-0.96240144739281286</v>
      </c>
      <c r="AK611" s="48">
        <f>$AB$7*SIN(AL611)</f>
        <v>0.26324714970249252</v>
      </c>
      <c r="AL611" s="48">
        <f>2*ATAN(AM611)</f>
        <v>2.2402410129211083</v>
      </c>
      <c r="AM611" s="48">
        <f>SQRT((1+$AB$7)/(1-$AB$7))*TAN(AN611/2)</f>
        <v>2.0665902681333916</v>
      </c>
      <c r="AN611" s="54">
        <f>$AU611+$AB$7*SIN(AO611)</f>
        <v>14.50522219586399</v>
      </c>
      <c r="AO611" s="54">
        <f>$AU611+$AB$7*SIN(AP611)</f>
        <v>14.505221546641572</v>
      </c>
      <c r="AP611" s="54">
        <f>$AU611+$AB$7*SIN(AQ611)</f>
        <v>14.505226921569628</v>
      </c>
      <c r="AQ611" s="54">
        <f>$AU611+$AB$7*SIN(AR611)</f>
        <v>14.505182420153089</v>
      </c>
      <c r="AR611" s="54">
        <f>$AU611+$AB$7*SIN(AS611)</f>
        <v>14.505550712526018</v>
      </c>
      <c r="AS611" s="54">
        <f>$AU611+$AB$7*SIN(AT611)</f>
        <v>14.502492067266692</v>
      </c>
      <c r="AT611" s="54">
        <f>$AU611+$AB$7*SIN(AU611)</f>
        <v>14.527199979304473</v>
      </c>
      <c r="AU611" s="54">
        <f>RADIANS($AB$9)+$AB$18*(F611-AB$15)</f>
        <v>14.192001371635628</v>
      </c>
    </row>
    <row r="612" spans="1:64" ht="12.95" customHeight="1" x14ac:dyDescent="0.2">
      <c r="A612" s="4" t="s">
        <v>1073</v>
      </c>
      <c r="B612" s="4"/>
      <c r="C612" s="5">
        <v>47207.385000000002</v>
      </c>
      <c r="D612" s="5"/>
      <c r="E612" s="109">
        <f>+(C612-C$7)/C$8</f>
        <v>3287.0059401241033</v>
      </c>
      <c r="F612" s="109">
        <f>ROUND(2*E612,0)/2</f>
        <v>3287</v>
      </c>
      <c r="G612" s="48">
        <f>+C612-(C$7+F612*C$8)</f>
        <v>8.1194000085815787E-3</v>
      </c>
      <c r="I612" s="48">
        <f>G612</f>
        <v>8.1194000085815787E-3</v>
      </c>
      <c r="Q612" s="100">
        <f>+C612-15018.5</f>
        <v>32188.885000000002</v>
      </c>
      <c r="S612" s="53">
        <f>S$14</f>
        <v>0.1</v>
      </c>
      <c r="Z612" s="48">
        <f>F612</f>
        <v>3287</v>
      </c>
      <c r="AA612" s="54">
        <f>AB$3+AB$4*Z612+AB$5*Z612^2+AH612</f>
        <v>1.2450701723307901E-2</v>
      </c>
      <c r="AB612" s="54">
        <f>IF(S612&lt;&gt;0,G612-AH612, -9999)</f>
        <v>1.6462833806718098E-2</v>
      </c>
      <c r="AC612" s="54">
        <f>+G612-P612</f>
        <v>8.1194000085815787E-3</v>
      </c>
      <c r="AD612" s="54">
        <f>IF(S612&lt;&gt;0,G612-AA612, -9999)</f>
        <v>-4.3313017147263225E-3</v>
      </c>
      <c r="AE612" s="54">
        <f>+(G612-AA612)^2*S612</f>
        <v>1.8760174543991182E-6</v>
      </c>
      <c r="AF612" s="48">
        <f>IF(S612&lt;&gt;0,G612-P612, -9999)</f>
        <v>8.1194000085815787E-3</v>
      </c>
      <c r="AG612" s="3"/>
      <c r="AH612" s="48">
        <f>$AB$6*($AB$11/AI612*AJ612+$AB$12)</f>
        <v>-8.3434337981365195E-3</v>
      </c>
      <c r="AI612" s="48">
        <f>1+$AB$7*COS(AL612)</f>
        <v>0.79133166260807286</v>
      </c>
      <c r="AJ612" s="48">
        <f>SIN(AL612+RADIANS($AB$9))</f>
        <v>-0.96204183297216861</v>
      </c>
      <c r="AK612" s="48">
        <f>$AB$7*SIN(AL612)</f>
        <v>0.26297176642709713</v>
      </c>
      <c r="AL612" s="48">
        <f>2*ATAN(AM612)</f>
        <v>2.2415618301745637</v>
      </c>
      <c r="AM612" s="48">
        <f>SQRT((1+$AB$7)/(1-$AB$7))*TAN(AN612/2)</f>
        <v>2.0700759045257477</v>
      </c>
      <c r="AN612" s="54">
        <f>$AU612+$AB$7*SIN(AO612)</f>
        <v>14.50679409591935</v>
      </c>
      <c r="AO612" s="54">
        <f>$AU612+$AB$7*SIN(AP612)</f>
        <v>14.506793428293822</v>
      </c>
      <c r="AP612" s="54">
        <f>$AU612+$AB$7*SIN(AQ612)</f>
        <v>14.506798933148984</v>
      </c>
      <c r="AQ612" s="54">
        <f>$AU612+$AB$7*SIN(AR612)</f>
        <v>14.506753540950729</v>
      </c>
      <c r="AR612" s="54">
        <f>$AU612+$AB$7*SIN(AS612)</f>
        <v>14.507127679378899</v>
      </c>
      <c r="AS612" s="54">
        <f>$AU612+$AB$7*SIN(AT612)</f>
        <v>14.504033034735286</v>
      </c>
      <c r="AT612" s="54">
        <f>$AU612+$AB$7*SIN(AU612)</f>
        <v>14.528929186118507</v>
      </c>
      <c r="AU612" s="54">
        <f>RADIANS($AB$9)+$AB$18*(F612-AB$15)</f>
        <v>14.193763520401282</v>
      </c>
    </row>
    <row r="613" spans="1:64" ht="12.95" customHeight="1" x14ac:dyDescent="0.2">
      <c r="A613" s="4" t="s">
        <v>1074</v>
      </c>
      <c r="B613" s="4"/>
      <c r="C613" s="5">
        <v>47263.434000000001</v>
      </c>
      <c r="D613" s="5"/>
      <c r="E613" s="109">
        <f>+(C613-C$7)/C$8</f>
        <v>3328.0111887432508</v>
      </c>
      <c r="F613" s="109">
        <f>ROUND(2*E613,0)/2</f>
        <v>3328</v>
      </c>
      <c r="G613" s="48">
        <f>+C613-(C$7+F613*C$8)</f>
        <v>1.5293600001314189E-2</v>
      </c>
      <c r="I613" s="48">
        <f>G613</f>
        <v>1.5293600001314189E-2</v>
      </c>
      <c r="Q613" s="100">
        <f>+C613-15018.5</f>
        <v>32244.934000000001</v>
      </c>
      <c r="S613" s="53">
        <f>S$14</f>
        <v>0.1</v>
      </c>
      <c r="Z613" s="48">
        <f>F613</f>
        <v>3328</v>
      </c>
      <c r="AA613" s="54">
        <f>AB$3+AB$4*Z613+AB$5*Z613^2+AH613</f>
        <v>1.2834245615274105E-2</v>
      </c>
      <c r="AB613" s="54">
        <f>IF(S613&lt;&gt;0,G613-AH613, -9999)</f>
        <v>2.3643413369190666E-2</v>
      </c>
      <c r="AC613" s="54">
        <f>+G613-P613</f>
        <v>1.5293600001314189E-2</v>
      </c>
      <c r="AD613" s="54">
        <f>IF(S613&lt;&gt;0,G613-AA613, -9999)</f>
        <v>2.459354386040084E-3</v>
      </c>
      <c r="AE613" s="54">
        <f>+(G613-AA613)^2*S613</f>
        <v>6.0484239961345988E-7</v>
      </c>
      <c r="AF613" s="48">
        <f>IF(S613&lt;&gt;0,G613-P613, -9999)</f>
        <v>1.5293600001314189E-2</v>
      </c>
      <c r="AG613" s="3"/>
      <c r="AH613" s="48">
        <f>$AB$6*($AB$11/AI613*AJ613+$AB$12)</f>
        <v>-8.3498133678764751E-3</v>
      </c>
      <c r="AI613" s="48">
        <f>1+$AB$7*COS(AL613)</f>
        <v>0.78664876041716481</v>
      </c>
      <c r="AJ613" s="48">
        <f>SIN(AL613+RADIANS($AB$9))</f>
        <v>-0.95699252080583053</v>
      </c>
      <c r="AK613" s="48">
        <f>$AB$7*SIN(AL613)</f>
        <v>0.25918694707906603</v>
      </c>
      <c r="AL613" s="48">
        <f>2*ATAN(AM613)</f>
        <v>2.2594980496618464</v>
      </c>
      <c r="AM613" s="48">
        <f>SQRT((1+$AB$7)/(1-$AB$7))*TAN(AN613/2)</f>
        <v>2.1183721851344757</v>
      </c>
      <c r="AN613" s="54">
        <f>$AU613+$AB$7*SIN(AO613)</f>
        <v>14.528208192160854</v>
      </c>
      <c r="AO613" s="54">
        <f>$AU613+$AB$7*SIN(AP613)</f>
        <v>14.528207229872868</v>
      </c>
      <c r="AP613" s="54">
        <f>$AU613+$AB$7*SIN(AQ613)</f>
        <v>14.528214750417435</v>
      </c>
      <c r="AQ613" s="54">
        <f>$AU613+$AB$7*SIN(AR613)</f>
        <v>14.528155971644821</v>
      </c>
      <c r="AR613" s="54">
        <f>$AU613+$AB$7*SIN(AS613)</f>
        <v>14.528615149456073</v>
      </c>
      <c r="AS613" s="54">
        <f>$AU613+$AB$7*SIN(AT613)</f>
        <v>14.525014348757388</v>
      </c>
      <c r="AT613" s="54">
        <f>$AU613+$AB$7*SIN(AU613)</f>
        <v>14.552457422054658</v>
      </c>
      <c r="AU613" s="54">
        <f>RADIANS($AB$9)+$AB$18*(F613-AB$15)</f>
        <v>14.217846220198547</v>
      </c>
    </row>
    <row r="614" spans="1:64" ht="12.95" customHeight="1" x14ac:dyDescent="0.2">
      <c r="A614" s="4" t="s">
        <v>994</v>
      </c>
      <c r="B614" s="4"/>
      <c r="C614" s="5">
        <v>47316.741999999998</v>
      </c>
      <c r="D614" s="5"/>
      <c r="E614" s="109">
        <f>+(C614-C$7)/C$8</f>
        <v>3367.0111315324075</v>
      </c>
      <c r="F614" s="109">
        <f>ROUND(2*E614,0)/2</f>
        <v>3367</v>
      </c>
      <c r="G614" s="48">
        <f>+C614-(C$7+F614*C$8)</f>
        <v>1.5215400002489332E-2</v>
      </c>
      <c r="I614" s="48">
        <f>G614</f>
        <v>1.5215400002489332E-2</v>
      </c>
      <c r="Q614" s="100">
        <f>+C614-15018.5</f>
        <v>32298.241999999998</v>
      </c>
      <c r="S614" s="53">
        <f>S$14</f>
        <v>0.1</v>
      </c>
      <c r="Z614" s="48">
        <f>F614</f>
        <v>3367</v>
      </c>
      <c r="AA614" s="54">
        <f>AB$3+AB$4*Z614+AB$5*Z614^2+AH614</f>
        <v>1.3204552491699667E-2</v>
      </c>
      <c r="AB614" s="54">
        <f>IF(S614&lt;&gt;0,G614-AH614, -9999)</f>
        <v>2.3567724061192355E-2</v>
      </c>
      <c r="AC614" s="54">
        <f>+G614-P614</f>
        <v>1.5215400002489332E-2</v>
      </c>
      <c r="AD614" s="54">
        <f>IF(S614&lt;&gt;0,G614-AA614, -9999)</f>
        <v>2.0108475107896654E-3</v>
      </c>
      <c r="AE614" s="54">
        <f>+(G614-AA614)^2*S614</f>
        <v>4.0435077116489935E-7</v>
      </c>
      <c r="AF614" s="48">
        <f>IF(S614&lt;&gt;0,G614-P614, -9999)</f>
        <v>1.5215400002489332E-2</v>
      </c>
      <c r="AG614" s="3"/>
      <c r="AH614" s="48">
        <f>$AB$6*($AB$11/AI614*AJ614+$AB$12)</f>
        <v>-8.3523240587030246E-3</v>
      </c>
      <c r="AI614" s="48">
        <f>1+$AB$7*COS(AL614)</f>
        <v>0.78230767187208483</v>
      </c>
      <c r="AJ614" s="48">
        <f>SIN(AL614+RADIANS($AB$9))</f>
        <v>-0.95196337160138034</v>
      </c>
      <c r="AK614" s="48">
        <f>$AB$7*SIN(AL614)</f>
        <v>0.25555170757000822</v>
      </c>
      <c r="AL614" s="48">
        <f>2*ATAN(AM614)</f>
        <v>2.276364805596915</v>
      </c>
      <c r="AM614" s="48">
        <f>SQRT((1+$AB$7)/(1-$AB$7))*TAN(AN614/2)</f>
        <v>2.165493289985911</v>
      </c>
      <c r="AN614" s="54">
        <f>$AU614+$AB$7*SIN(AO614)</f>
        <v>14.548461253406929</v>
      </c>
      <c r="AO614" s="54">
        <f>$AU614+$AB$7*SIN(AP614)</f>
        <v>14.548459925654193</v>
      </c>
      <c r="AP614" s="54">
        <f>$AU614+$AB$7*SIN(AQ614)</f>
        <v>14.548469818464124</v>
      </c>
      <c r="AQ614" s="54">
        <f>$AU614+$AB$7*SIN(AR614)</f>
        <v>14.548396103798511</v>
      </c>
      <c r="AR614" s="54">
        <f>$AU614+$AB$7*SIN(AS614)</f>
        <v>14.548945077564259</v>
      </c>
      <c r="AS614" s="54">
        <f>$AU614+$AB$7*SIN(AT614)</f>
        <v>14.544839981872851</v>
      </c>
      <c r="AT614" s="54">
        <f>$AU614+$AB$7*SIN(AU614)</f>
        <v>14.574657844254563</v>
      </c>
      <c r="AU614" s="54">
        <f>RADIANS($AB$9)+$AB$18*(F614-AB$15)</f>
        <v>14.240754154152043</v>
      </c>
    </row>
    <row r="615" spans="1:64" ht="12.95" customHeight="1" x14ac:dyDescent="0.2">
      <c r="A615" s="4" t="s">
        <v>1074</v>
      </c>
      <c r="B615" s="4"/>
      <c r="C615" s="5">
        <v>47330.411</v>
      </c>
      <c r="D615" s="5"/>
      <c r="E615" s="109">
        <f>+(C615-C$7)/C$8</f>
        <v>3377.0113232106751</v>
      </c>
      <c r="F615" s="109">
        <f>ROUND(2*E615,0)/2</f>
        <v>3377</v>
      </c>
      <c r="G615" s="48">
        <f>+C615-(C$7+F615*C$8)</f>
        <v>1.5477400003874209E-2</v>
      </c>
      <c r="I615" s="48">
        <f>G615</f>
        <v>1.5477400003874209E-2</v>
      </c>
      <c r="Q615" s="100">
        <f>+C615-15018.5</f>
        <v>32311.911</v>
      </c>
      <c r="S615" s="53">
        <f>S$14</f>
        <v>0.1</v>
      </c>
      <c r="Z615" s="48">
        <f>F615</f>
        <v>3377</v>
      </c>
      <c r="AA615" s="54">
        <f>AB$3+AB$4*Z615+AB$5*Z615^2+AH615</f>
        <v>1.3300355445995636E-2</v>
      </c>
      <c r="AB615" s="54">
        <f>IF(S615&lt;&gt;0,G615-AH615, -9999)</f>
        <v>2.3829816072155244E-2</v>
      </c>
      <c r="AC615" s="54">
        <f>+G615-P615</f>
        <v>1.5477400003874209E-2</v>
      </c>
      <c r="AD615" s="54">
        <f>IF(S615&lt;&gt;0,G615-AA615, -9999)</f>
        <v>2.1770445578785727E-3</v>
      </c>
      <c r="AE615" s="54">
        <f>+(G615-AA615)^2*S615</f>
        <v>4.7395230069887101E-7</v>
      </c>
      <c r="AF615" s="48">
        <f>IF(S615&lt;&gt;0,G615-P615, -9999)</f>
        <v>1.5477400003874209E-2</v>
      </c>
      <c r="AG615" s="3"/>
      <c r="AH615" s="48">
        <f>$AB$6*($AB$11/AI615*AJ615+$AB$12)</f>
        <v>-8.352416068281035E-3</v>
      </c>
      <c r="AI615" s="48">
        <f>1+$AB$7*COS(AL615)</f>
        <v>0.78121209516374246</v>
      </c>
      <c r="AJ615" s="48">
        <f>SIN(AL615+RADIANS($AB$9))</f>
        <v>-0.95063942308495453</v>
      </c>
      <c r="AK615" s="48">
        <f>$AB$7*SIN(AL615)</f>
        <v>0.2546143704998986</v>
      </c>
      <c r="AL615" s="48">
        <f>2*ATAN(AM615)</f>
        <v>2.280659779611375</v>
      </c>
      <c r="AM615" s="48">
        <f>SQRT((1+$AB$7)/(1-$AB$7))*TAN(AN615/2)</f>
        <v>2.1777682210433515</v>
      </c>
      <c r="AN615" s="54">
        <f>$AU615+$AB$7*SIN(AO615)</f>
        <v>14.55363640986551</v>
      </c>
      <c r="AO615" s="54">
        <f>$AU615+$AB$7*SIN(AP615)</f>
        <v>14.553634973143803</v>
      </c>
      <c r="AP615" s="54">
        <f>$AU615+$AB$7*SIN(AQ615)</f>
        <v>14.553645552473229</v>
      </c>
      <c r="AQ615" s="54">
        <f>$AU615+$AB$7*SIN(AR615)</f>
        <v>14.553567645437482</v>
      </c>
      <c r="AR615" s="54">
        <f>$AU615+$AB$7*SIN(AS615)</f>
        <v>14.554141037997478</v>
      </c>
      <c r="AS615" s="54">
        <f>$AU615+$AB$7*SIN(AT615)</f>
        <v>14.549903340437551</v>
      </c>
      <c r="AT615" s="54">
        <f>$AU615+$AB$7*SIN(AU615)</f>
        <v>14.580322019803102</v>
      </c>
      <c r="AU615" s="54">
        <f>RADIANS($AB$9)+$AB$18*(F615-AB$15)</f>
        <v>14.246627983370887</v>
      </c>
    </row>
    <row r="616" spans="1:64" ht="12.95" customHeight="1" x14ac:dyDescent="0.2">
      <c r="A616" s="4" t="s">
        <v>1070</v>
      </c>
      <c r="B616" s="4"/>
      <c r="C616" s="5">
        <v>47371.417000000001</v>
      </c>
      <c r="D616" s="5"/>
      <c r="E616" s="109">
        <f>+(C616-C$7)/C$8</f>
        <v>3407.0111666490388</v>
      </c>
      <c r="F616" s="109">
        <f>ROUND(2*E616,0)/2</f>
        <v>3407</v>
      </c>
      <c r="G616" s="48">
        <f>+C616-(C$7+F616*C$8)</f>
        <v>1.5263400004187133E-2</v>
      </c>
      <c r="I616" s="48">
        <f>G616</f>
        <v>1.5263400004187133E-2</v>
      </c>
      <c r="Q616" s="100">
        <f>+C616-15018.5</f>
        <v>32352.917000000001</v>
      </c>
      <c r="S616" s="53">
        <f>S$14</f>
        <v>0.1</v>
      </c>
      <c r="Z616" s="48">
        <f>F616</f>
        <v>3407</v>
      </c>
      <c r="AA616" s="54">
        <f>AB$3+AB$4*Z616+AB$5*Z616^2+AH616</f>
        <v>1.3589837154441684E-2</v>
      </c>
      <c r="AB616" s="54">
        <f>IF(S616&lt;&gt;0,G616-AH616, -9999)</f>
        <v>2.3614755702649655E-2</v>
      </c>
      <c r="AC616" s="54">
        <f>+G616-P616</f>
        <v>1.5263400004187133E-2</v>
      </c>
      <c r="AD616" s="54">
        <f>IF(S616&lt;&gt;0,G616-AA616, -9999)</f>
        <v>1.6735628497454493E-3</v>
      </c>
      <c r="AE616" s="54">
        <f>+(G616-AA616)^2*S616</f>
        <v>2.8008126120481095E-7</v>
      </c>
      <c r="AF616" s="48">
        <f>IF(S616&lt;&gt;0,G616-P616, -9999)</f>
        <v>1.5263400004187133E-2</v>
      </c>
      <c r="AG616" s="3"/>
      <c r="AH616" s="48">
        <f>$AB$6*($AB$11/AI616*AJ616+$AB$12)</f>
        <v>-8.35135569846252E-3</v>
      </c>
      <c r="AI616" s="48">
        <f>1+$AB$7*COS(AL616)</f>
        <v>0.77796767958920354</v>
      </c>
      <c r="AJ616" s="48">
        <f>SIN(AL616+RADIANS($AB$9))</f>
        <v>-0.94658553784539212</v>
      </c>
      <c r="AK616" s="48">
        <f>$AB$7*SIN(AL616)</f>
        <v>0.25179013813232698</v>
      </c>
      <c r="AL616" s="48">
        <f>2*ATAN(AM616)</f>
        <v>2.2934731378241091</v>
      </c>
      <c r="AM616" s="48">
        <f>SQRT((1+$AB$7)/(1-$AB$7))*TAN(AN616/2)</f>
        <v>2.2150807986651997</v>
      </c>
      <c r="AN616" s="54">
        <f>$AU616+$AB$7*SIN(AO616)</f>
        <v>14.569118697944953</v>
      </c>
      <c r="AO616" s="54">
        <f>$AU616+$AB$7*SIN(AP616)</f>
        <v>14.56911689267624</v>
      </c>
      <c r="AP616" s="54">
        <f>$AU616+$AB$7*SIN(AQ616)</f>
        <v>14.569129737764383</v>
      </c>
      <c r="AQ616" s="54">
        <f>$AU616+$AB$7*SIN(AR616)</f>
        <v>14.569038332895685</v>
      </c>
      <c r="AR616" s="54">
        <f>$AU616+$AB$7*SIN(AS616)</f>
        <v>14.569688370536717</v>
      </c>
      <c r="AS616" s="54">
        <f>$AU616+$AB$7*SIN(AT616)</f>
        <v>14.5650454349638</v>
      </c>
      <c r="AT616" s="54">
        <f>$AU616+$AB$7*SIN(AU616)</f>
        <v>14.597245499157895</v>
      </c>
      <c r="AU616" s="54">
        <f>RADIANS($AB$9)+$AB$18*(F616-AB$15)</f>
        <v>14.264249471027423</v>
      </c>
    </row>
    <row r="617" spans="1:64" ht="12.95" customHeight="1" x14ac:dyDescent="0.2">
      <c r="A617" s="4" t="s">
        <v>1074</v>
      </c>
      <c r="B617" s="4"/>
      <c r="C617" s="5">
        <v>47379.610999999997</v>
      </c>
      <c r="D617" s="5"/>
      <c r="E617" s="109">
        <f>+(C617-C$7)/C$8</f>
        <v>3413.005867842372</v>
      </c>
      <c r="F617" s="109">
        <f>ROUND(2*E617,0)/2</f>
        <v>3413</v>
      </c>
      <c r="G617" s="48">
        <f>+C617-(C$7+F617*C$8)</f>
        <v>8.0205999984173104E-3</v>
      </c>
      <c r="I617" s="48">
        <f>G617</f>
        <v>8.0205999984173104E-3</v>
      </c>
      <c r="Q617" s="100">
        <f>+C617-15018.5</f>
        <v>32361.110999999997</v>
      </c>
      <c r="S617" s="53">
        <f>S$14</f>
        <v>0.1</v>
      </c>
      <c r="Z617" s="48">
        <f>F617</f>
        <v>3413</v>
      </c>
      <c r="AA617" s="54">
        <f>AB$3+AB$4*Z617+AB$5*Z617^2+AH617</f>
        <v>1.3648105064663893E-2</v>
      </c>
      <c r="AB617" s="54">
        <f>IF(S617&lt;&gt;0,G617-AH617, -9999)</f>
        <v>1.6371504614844139E-2</v>
      </c>
      <c r="AC617" s="54">
        <f>+G617-P617</f>
        <v>8.0205999984173104E-3</v>
      </c>
      <c r="AD617" s="54">
        <f>IF(S617&lt;&gt;0,G617-AA617, -9999)</f>
        <v>-5.6275050662465825E-3</v>
      </c>
      <c r="AE617" s="54">
        <f>+(G617-AA617)^2*S617</f>
        <v>3.1668813270630957E-6</v>
      </c>
      <c r="AF617" s="48">
        <f>IF(S617&lt;&gt;0,G617-P617, -9999)</f>
        <v>8.0205999984173104E-3</v>
      </c>
      <c r="AG617" s="3"/>
      <c r="AH617" s="48">
        <f>$AB$6*($AB$11/AI617*AJ617+$AB$12)</f>
        <v>-8.350904616426829E-3</v>
      </c>
      <c r="AI617" s="48">
        <f>1+$AB$7*COS(AL617)</f>
        <v>0.77732635113811877</v>
      </c>
      <c r="AJ617" s="48">
        <f>SIN(AL617+RADIANS($AB$9))</f>
        <v>-0.94576022434238227</v>
      </c>
      <c r="AK617" s="48">
        <f>$AB$7*SIN(AL617)</f>
        <v>0.25122314994887407</v>
      </c>
      <c r="AL617" s="48">
        <f>2*ATAN(AM617)</f>
        <v>2.2960230828008168</v>
      </c>
      <c r="AM617" s="48">
        <f>SQRT((1+$AB$7)/(1-$AB$7))*TAN(AN617/2)</f>
        <v>2.2226328617999371</v>
      </c>
      <c r="AN617" s="54">
        <f>$AU617+$AB$7*SIN(AO617)</f>
        <v>14.572207460035164</v>
      </c>
      <c r="AO617" s="54">
        <f>$AU617+$AB$7*SIN(AP617)</f>
        <v>14.5722055731</v>
      </c>
      <c r="AP617" s="54">
        <f>$AU617+$AB$7*SIN(AQ617)</f>
        <v>14.572218909970585</v>
      </c>
      <c r="AQ617" s="54">
        <f>$AU617+$AB$7*SIN(AR617)</f>
        <v>14.572124636669372</v>
      </c>
      <c r="AR617" s="54">
        <f>$AU617+$AB$7*SIN(AS617)</f>
        <v>14.572790609405963</v>
      </c>
      <c r="AS617" s="54">
        <f>$AU617+$AB$7*SIN(AT617)</f>
        <v>14.568065356260673</v>
      </c>
      <c r="AT617" s="54">
        <f>$AU617+$AB$7*SIN(AU617)</f>
        <v>14.600617779744377</v>
      </c>
      <c r="AU617" s="54">
        <f>RADIANS($AB$9)+$AB$18*(F617-AB$15)</f>
        <v>14.26777376855873</v>
      </c>
    </row>
    <row r="618" spans="1:64" ht="12.95" customHeight="1" x14ac:dyDescent="0.2">
      <c r="A618" s="4" t="s">
        <v>1074</v>
      </c>
      <c r="B618" s="4"/>
      <c r="C618" s="5">
        <v>47401.482000000004</v>
      </c>
      <c r="D618" s="5"/>
      <c r="E618" s="109">
        <f>+(C618-C$7)/C$8</f>
        <v>3429.0066134854637</v>
      </c>
      <c r="F618" s="109">
        <f>ROUND(2*E618,0)/2</f>
        <v>3429</v>
      </c>
      <c r="G618" s="48">
        <f>+C618-(C$7+F618*C$8)</f>
        <v>9.0398000102140941E-3</v>
      </c>
      <c r="I618" s="48">
        <f>G618</f>
        <v>9.0398000102140941E-3</v>
      </c>
      <c r="Q618" s="100">
        <f>+C618-15018.5</f>
        <v>32382.982000000004</v>
      </c>
      <c r="S618" s="53">
        <f>S$14</f>
        <v>0.1</v>
      </c>
      <c r="Z618" s="48">
        <f>F618</f>
        <v>3429</v>
      </c>
      <c r="AA618" s="54">
        <f>AB$3+AB$4*Z618+AB$5*Z618^2+AH618</f>
        <v>1.3804088850239329E-2</v>
      </c>
      <c r="AB618" s="54">
        <f>IF(S618&lt;&gt;0,G618-AH618, -9999)</f>
        <v>1.738911507401783E-2</v>
      </c>
      <c r="AC618" s="54">
        <f>+G618-P618</f>
        <v>9.0398000102140941E-3</v>
      </c>
      <c r="AD618" s="54">
        <f>IF(S618&lt;&gt;0,G618-AA618, -9999)</f>
        <v>-4.7642888400252353E-3</v>
      </c>
      <c r="AE618" s="54">
        <f>+(G618-AA618)^2*S618</f>
        <v>2.2698448151189004E-6</v>
      </c>
      <c r="AF618" s="48">
        <f>IF(S618&lt;&gt;0,G618-P618, -9999)</f>
        <v>9.0398000102140941E-3</v>
      </c>
      <c r="AG618" s="3"/>
      <c r="AH618" s="48">
        <f>$AB$6*($AB$11/AI618*AJ618+$AB$12)</f>
        <v>-8.3493150638037361E-3</v>
      </c>
      <c r="AI618" s="48">
        <f>1+$AB$7*COS(AL618)</f>
        <v>0.7756283401830576</v>
      </c>
      <c r="AJ618" s="48">
        <f>SIN(AL618+RADIANS($AB$9))</f>
        <v>-0.94353611593246134</v>
      </c>
      <c r="AK618" s="48">
        <f>$AB$7*SIN(AL618)</f>
        <v>0.24970779571068491</v>
      </c>
      <c r="AL618" s="48">
        <f>2*ATAN(AM618)</f>
        <v>2.3028024781101246</v>
      </c>
      <c r="AM618" s="48">
        <f>SQRT((1+$AB$7)/(1-$AB$7))*TAN(AN618/2)</f>
        <v>2.2429209231626577</v>
      </c>
      <c r="AN618" s="54">
        <f>$AU618+$AB$7*SIN(AO618)</f>
        <v>14.58043175897428</v>
      </c>
      <c r="AO618" s="54">
        <f>$AU618+$AB$7*SIN(AP618)</f>
        <v>14.580429640427004</v>
      </c>
      <c r="AP618" s="54">
        <f>$AU618+$AB$7*SIN(AQ618)</f>
        <v>14.580444354433391</v>
      </c>
      <c r="AQ618" s="54">
        <f>$AU618+$AB$7*SIN(AR618)</f>
        <v>14.580342151411392</v>
      </c>
      <c r="AR618" s="54">
        <f>$AU618+$AB$7*SIN(AS618)</f>
        <v>14.581051596671216</v>
      </c>
      <c r="AS618" s="54">
        <f>$AU618+$AB$7*SIN(AT618)</f>
        <v>14.576104886631999</v>
      </c>
      <c r="AT618" s="54">
        <f>$AU618+$AB$7*SIN(AU618)</f>
        <v>14.609590321903292</v>
      </c>
      <c r="AU618" s="54">
        <f>RADIANS($AB$9)+$AB$18*(F618-AB$15)</f>
        <v>14.277171895308882</v>
      </c>
    </row>
    <row r="619" spans="1:64" ht="12.95" customHeight="1" x14ac:dyDescent="0.2">
      <c r="A619" s="4" t="s">
        <v>994</v>
      </c>
      <c r="B619" s="4"/>
      <c r="C619" s="5">
        <v>47409.686999999998</v>
      </c>
      <c r="D619" s="5"/>
      <c r="E619" s="109">
        <f>+(C619-C$7)/C$8</f>
        <v>3435.0093622395875</v>
      </c>
      <c r="F619" s="109">
        <f>ROUND(2*E619,0)/2</f>
        <v>3435</v>
      </c>
      <c r="G619" s="48">
        <f>+C619-(C$7+F619*C$8)</f>
        <v>1.2797000003047287E-2</v>
      </c>
      <c r="I619" s="48">
        <f>G619</f>
        <v>1.2797000003047287E-2</v>
      </c>
      <c r="Q619" s="100">
        <f>+C619-15018.5</f>
        <v>32391.186999999998</v>
      </c>
      <c r="S619" s="53">
        <f>S$14</f>
        <v>0.1</v>
      </c>
      <c r="Z619" s="48">
        <f>F619</f>
        <v>3435</v>
      </c>
      <c r="AA619" s="54">
        <f>AB$3+AB$4*Z619+AB$5*Z619^2+AH619</f>
        <v>1.3862808211349473E-2</v>
      </c>
      <c r="AB619" s="54">
        <f>IF(S619&lt;&gt;0,G619-AH619, -9999)</f>
        <v>2.1145574552268624E-2</v>
      </c>
      <c r="AC619" s="54">
        <f>+G619-P619</f>
        <v>1.2797000003047287E-2</v>
      </c>
      <c r="AD619" s="54">
        <f>IF(S619&lt;&gt;0,G619-AA619, -9999)</f>
        <v>-1.0658082083021859E-3</v>
      </c>
      <c r="AE619" s="54">
        <f>+(G619-AA619)^2*S619</f>
        <v>1.1359471368843158E-7</v>
      </c>
      <c r="AF619" s="48">
        <f>IF(S619&lt;&gt;0,G619-P619, -9999)</f>
        <v>1.2797000003047287E-2</v>
      </c>
      <c r="AG619" s="3"/>
      <c r="AH619" s="48">
        <f>$AB$6*($AB$11/AI619*AJ619+$AB$12)</f>
        <v>-8.348574549221336E-3</v>
      </c>
      <c r="AI619" s="48">
        <f>1+$AB$7*COS(AL619)</f>
        <v>0.77499613779338328</v>
      </c>
      <c r="AJ619" s="48">
        <f>SIN(AL619+RADIANS($AB$9))</f>
        <v>-0.9426934307080963</v>
      </c>
      <c r="AK619" s="48">
        <f>$AB$7*SIN(AL619)</f>
        <v>0.24913828882731925</v>
      </c>
      <c r="AL619" s="48">
        <f>2*ATAN(AM619)</f>
        <v>2.3053371358765373</v>
      </c>
      <c r="AM619" s="48">
        <f>SQRT((1+$AB$7)/(1-$AB$7))*TAN(AN619/2)</f>
        <v>2.2505855872464031</v>
      </c>
      <c r="AN619" s="54">
        <f>$AU619+$AB$7*SIN(AO619)</f>
        <v>14.583511249320031</v>
      </c>
      <c r="AO619" s="54">
        <f>$AU619+$AB$7*SIN(AP619)</f>
        <v>14.583509038551973</v>
      </c>
      <c r="AP619" s="54">
        <f>$AU619+$AB$7*SIN(AQ619)</f>
        <v>14.583524294178893</v>
      </c>
      <c r="AQ619" s="54">
        <f>$AU619+$AB$7*SIN(AR619)</f>
        <v>14.583419011290692</v>
      </c>
      <c r="AR619" s="54">
        <f>$AU619+$AB$7*SIN(AS619)</f>
        <v>14.58414512378301</v>
      </c>
      <c r="AS619" s="54">
        <f>$AU619+$AB$7*SIN(AT619)</f>
        <v>14.579114664340803</v>
      </c>
      <c r="AT619" s="54">
        <f>$AU619+$AB$7*SIN(AU619)</f>
        <v>14.612947453589126</v>
      </c>
      <c r="AU619" s="54">
        <f>RADIANS($AB$9)+$AB$18*(F619-AB$15)</f>
        <v>14.280696192840189</v>
      </c>
    </row>
    <row r="620" spans="1:64" ht="12.95" customHeight="1" x14ac:dyDescent="0.2">
      <c r="A620" s="4" t="s">
        <v>1074</v>
      </c>
      <c r="B620" s="4"/>
      <c r="C620" s="5">
        <v>47412.427000000003</v>
      </c>
      <c r="D620" s="5"/>
      <c r="E620" s="109">
        <f>+(C620-C$7)/C$8</f>
        <v>3437.0139364731453</v>
      </c>
      <c r="F620" s="109">
        <f>ROUND(2*E620,0)/2</f>
        <v>3437</v>
      </c>
      <c r="G620" s="48">
        <f>+C620-(C$7+F620*C$8)</f>
        <v>1.9049400005314965E-2</v>
      </c>
      <c r="I620" s="48">
        <f>G620</f>
        <v>1.9049400005314965E-2</v>
      </c>
      <c r="Q620" s="100">
        <f>+C620-15018.5</f>
        <v>32393.927000000003</v>
      </c>
      <c r="S620" s="53">
        <f>S$14</f>
        <v>0.1</v>
      </c>
      <c r="Z620" s="48">
        <f>F620</f>
        <v>3437</v>
      </c>
      <c r="AA620" s="54">
        <f>AB$3+AB$4*Z620+AB$5*Z620^2+AH620</f>
        <v>1.3882408599132244E-2</v>
      </c>
      <c r="AB620" s="54">
        <f>IF(S620&lt;&gt;0,U620-AH620, -9999)</f>
        <v>8.3483102629078893E-3</v>
      </c>
      <c r="AC620" s="54">
        <f>+U620-P620</f>
        <v>0</v>
      </c>
      <c r="AD620" s="54">
        <f>IF(S620&lt;&gt;0,G620-AA620, -9999)</f>
        <v>5.1669914061827204E-3</v>
      </c>
      <c r="AE620" s="54">
        <f>+(U620-AA620)^2*S620</f>
        <v>1.9272126851326089E-5</v>
      </c>
      <c r="AF620" s="48">
        <f>IF(S620&lt;&gt;0,G620-P620, -9999)</f>
        <v>1.9049400005314965E-2</v>
      </c>
      <c r="AG620" s="3"/>
      <c r="AH620" s="48">
        <f>$AB$6*($AB$11/AI620*AJ620+$AB$12)</f>
        <v>-8.3483102629078893E-3</v>
      </c>
      <c r="AI620" s="48">
        <f>1+$AB$7*COS(AL620)</f>
        <v>0.77478595304735176</v>
      </c>
      <c r="AJ620" s="48">
        <f>SIN(AL620+RADIANS($AB$9))</f>
        <v>-0.94241149630434162</v>
      </c>
      <c r="AK620" s="48">
        <f>$AB$7*SIN(AL620)</f>
        <v>0.24894830391651446</v>
      </c>
      <c r="AL620" s="48">
        <f>2*ATAN(AM620)</f>
        <v>2.3061811045222211</v>
      </c>
      <c r="AM620" s="48">
        <f>SQRT((1+$AB$7)/(1-$AB$7))*TAN(AN620/2)</f>
        <v>2.2531474124850157</v>
      </c>
      <c r="AN620" s="54">
        <f>$AU620+$AB$7*SIN(AO620)</f>
        <v>14.584537188810627</v>
      </c>
      <c r="AO620" s="54">
        <f>$AU620+$AB$7*SIN(AP620)</f>
        <v>14.584534946633207</v>
      </c>
      <c r="AP620" s="54">
        <f>$AU620+$AB$7*SIN(AQ620)</f>
        <v>14.584550385911037</v>
      </c>
      <c r="AQ620" s="54">
        <f>$AU620+$AB$7*SIN(AR620)</f>
        <v>14.584444063425074</v>
      </c>
      <c r="AR620" s="54">
        <f>$AU620+$AB$7*SIN(AS620)</f>
        <v>14.585175775678051</v>
      </c>
      <c r="AS620" s="54">
        <f>$AU620+$AB$7*SIN(AT620)</f>
        <v>14.580117317227987</v>
      </c>
      <c r="AT620" s="54">
        <f>$AU620+$AB$7*SIN(AU620)</f>
        <v>14.614065580318167</v>
      </c>
      <c r="AU620" s="54">
        <f>RADIANS($AB$9)+$AB$18*(F620-AB$15)</f>
        <v>14.281870958683959</v>
      </c>
      <c r="AV620" s="54"/>
    </row>
    <row r="621" spans="1:64" ht="12.95" customHeight="1" x14ac:dyDescent="0.2">
      <c r="A621" s="4" t="s">
        <v>994</v>
      </c>
      <c r="B621" s="4"/>
      <c r="C621" s="5">
        <v>47420.622000000003</v>
      </c>
      <c r="D621" s="5"/>
      <c r="E621" s="109">
        <f>+(C621-C$7)/C$8</f>
        <v>3443.0093692629171</v>
      </c>
      <c r="F621" s="109">
        <f>ROUND(2*E621,0)/2</f>
        <v>3443</v>
      </c>
      <c r="G621" s="48">
        <f>+C621-(C$7+F621*C$8)</f>
        <v>1.2806600003386848E-2</v>
      </c>
      <c r="I621" s="48">
        <f>G621</f>
        <v>1.2806600003386848E-2</v>
      </c>
      <c r="Q621" s="100">
        <f>+C621-15018.5</f>
        <v>32402.122000000003</v>
      </c>
      <c r="S621" s="53">
        <f>S$14</f>
        <v>0.1</v>
      </c>
      <c r="Z621" s="48">
        <f>F621</f>
        <v>3443</v>
      </c>
      <c r="AA621" s="54">
        <f>AB$3+AB$4*Z621+AB$5*Z621^2+AH621</f>
        <v>1.3941291462051751E-2</v>
      </c>
      <c r="AB621" s="54">
        <f>IF(S621&lt;&gt;0,G621-AH621, -9999)</f>
        <v>2.1154065165663427E-2</v>
      </c>
      <c r="AC621" s="54">
        <f>+G621-P621</f>
        <v>1.2806600003386848E-2</v>
      </c>
      <c r="AD621" s="54">
        <f>IF(S621&lt;&gt;0,G621-AA621, -9999)</f>
        <v>-1.1346914586649031E-3</v>
      </c>
      <c r="AE621" s="54">
        <f>+(G621-AA621)^2*S621</f>
        <v>1.2875247063670855E-7</v>
      </c>
      <c r="AF621" s="48">
        <f>IF(S621&lt;&gt;0,G621-P621, -9999)</f>
        <v>1.2806600003386848E-2</v>
      </c>
      <c r="AG621" s="3"/>
      <c r="AH621" s="48">
        <f>$AB$6*($AB$11/AI621*AJ621+$AB$12)</f>
        <v>-8.3474651622765777E-3</v>
      </c>
      <c r="AI621" s="48">
        <f>1+$AB$7*COS(AL621)</f>
        <v>0.7741570428858302</v>
      </c>
      <c r="AJ621" s="48">
        <f>SIN(AL621+RADIANS($AB$9))</f>
        <v>-0.94156258983512975</v>
      </c>
      <c r="AK621" s="48">
        <f>$AB$7*SIN(AL621)</f>
        <v>0.24837790499484078</v>
      </c>
      <c r="AL621" s="48">
        <f>2*ATAN(AM621)</f>
        <v>2.3087102687408287</v>
      </c>
      <c r="AM621" s="48">
        <f>SQRT((1+$AB$7)/(1-$AB$7))*TAN(AN621/2)</f>
        <v>2.260853826692891</v>
      </c>
      <c r="AN621" s="54">
        <f>$AU621+$AB$7*SIN(AO621)</f>
        <v>14.587613340501049</v>
      </c>
      <c r="AO621" s="54">
        <f>$AU621+$AB$7*SIN(AP621)</f>
        <v>14.587611002055361</v>
      </c>
      <c r="AP621" s="54">
        <f>$AU621+$AB$7*SIN(AQ621)</f>
        <v>14.587627001716784</v>
      </c>
      <c r="AQ621" s="54">
        <f>$AU621+$AB$7*SIN(AR621)</f>
        <v>14.587517521342365</v>
      </c>
      <c r="AR621" s="54">
        <f>$AU621+$AB$7*SIN(AS621)</f>
        <v>14.588266164496153</v>
      </c>
      <c r="AS621" s="54">
        <f>$AU621+$AB$7*SIN(AT621)</f>
        <v>14.583123466109809</v>
      </c>
      <c r="AT621" s="54">
        <f>$AU621+$AB$7*SIN(AU621)</f>
        <v>14.6174172101009</v>
      </c>
      <c r="AU621" s="54">
        <f>RADIANS($AB$9)+$AB$18*(F621-AB$15)</f>
        <v>14.285395256215265</v>
      </c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</row>
    <row r="622" spans="1:64" ht="12.95" customHeight="1" x14ac:dyDescent="0.2">
      <c r="A622" s="102" t="s">
        <v>1134</v>
      </c>
      <c r="B622" s="102" t="s">
        <v>1122</v>
      </c>
      <c r="C622" s="103">
        <v>47420.623149999999</v>
      </c>
      <c r="D622" s="104">
        <v>8.4999999999999995E-4</v>
      </c>
      <c r="E622" s="107">
        <f>+(C622-C$7)/C$8</f>
        <v>3443.0102105988153</v>
      </c>
      <c r="F622" s="109">
        <f>ROUND(2*E622,0)/2</f>
        <v>3443</v>
      </c>
      <c r="G622" s="48">
        <f>+C622-(C$7+F622*C$8)</f>
        <v>1.3956599999801256E-2</v>
      </c>
      <c r="K622" s="48">
        <f>G622</f>
        <v>1.3956599999801256E-2</v>
      </c>
      <c r="O622" s="48">
        <f ca="1">+C$11+C$12*F622</f>
        <v>1.4504397407801774E-2</v>
      </c>
      <c r="Q622" s="100">
        <f>+C622-15018.5</f>
        <v>32402.123149999999</v>
      </c>
      <c r="S622" s="53">
        <f>S$16</f>
        <v>1</v>
      </c>
      <c r="Z622" s="48">
        <f>F622</f>
        <v>3443</v>
      </c>
      <c r="AA622" s="54">
        <f>AB$3+AB$4*Z622+AB$5*Z622^2+AH622</f>
        <v>1.3941291462051751E-2</v>
      </c>
      <c r="AB622" s="54">
        <f>IF(S622&lt;&gt;0,G622-AH622, -9999)</f>
        <v>2.2304065162077835E-2</v>
      </c>
      <c r="AC622" s="54">
        <f>+G622-P622</f>
        <v>1.3956599999801256E-2</v>
      </c>
      <c r="AD622" s="54">
        <f>IF(S622&lt;&gt;0,G622-AA622, -9999)</f>
        <v>1.5308537749504983E-5</v>
      </c>
      <c r="AE622" s="54">
        <f>+(G622-AA622)^2*S622</f>
        <v>2.343513280280191E-10</v>
      </c>
      <c r="AF622" s="48">
        <f>IF(S622&lt;&gt;0,G622-P622, -9999)</f>
        <v>1.3956599999801256E-2</v>
      </c>
      <c r="AG622" s="3"/>
      <c r="AH622" s="48">
        <f>$AB$6*($AB$11/AI622*AJ622+$AB$12)</f>
        <v>-8.3474651622765777E-3</v>
      </c>
      <c r="AI622" s="48">
        <f>1+$AB$7*COS(AL622)</f>
        <v>0.7741570428858302</v>
      </c>
      <c r="AJ622" s="48">
        <f>SIN(AL622+RADIANS($AB$9))</f>
        <v>-0.94156258983512975</v>
      </c>
      <c r="AK622" s="48">
        <f>$AB$7*SIN(AL622)</f>
        <v>0.24837790499484078</v>
      </c>
      <c r="AL622" s="48">
        <f>2*ATAN(AM622)</f>
        <v>2.3087102687408287</v>
      </c>
      <c r="AM622" s="48">
        <f>SQRT((1+$AB$7)/(1-$AB$7))*TAN(AN622/2)</f>
        <v>2.260853826692891</v>
      </c>
      <c r="AN622" s="54">
        <f>$AU622+$AB$7*SIN(AO622)</f>
        <v>14.587613340501049</v>
      </c>
      <c r="AO622" s="54">
        <f>$AU622+$AB$7*SIN(AP622)</f>
        <v>14.587611002055361</v>
      </c>
      <c r="AP622" s="54">
        <f>$AU622+$AB$7*SIN(AQ622)</f>
        <v>14.587627001716784</v>
      </c>
      <c r="AQ622" s="54">
        <f>$AU622+$AB$7*SIN(AR622)</f>
        <v>14.587517521342365</v>
      </c>
      <c r="AR622" s="54">
        <f>$AU622+$AB$7*SIN(AS622)</f>
        <v>14.588266164496153</v>
      </c>
      <c r="AS622" s="54">
        <f>$AU622+$AB$7*SIN(AT622)</f>
        <v>14.583123466109809</v>
      </c>
      <c r="AT622" s="54">
        <f>$AU622+$AB$7*SIN(AU622)</f>
        <v>14.6174172101009</v>
      </c>
      <c r="AU622" s="54">
        <f>RADIANS($AB$9)+$AB$18*(F622-AB$15)</f>
        <v>14.285395256215265</v>
      </c>
    </row>
    <row r="623" spans="1:64" ht="12.95" customHeight="1" x14ac:dyDescent="0.2">
      <c r="A623" s="4" t="s">
        <v>994</v>
      </c>
      <c r="B623" s="4"/>
      <c r="C623" s="5">
        <v>47435.66</v>
      </c>
      <c r="D623" s="5"/>
      <c r="E623" s="109">
        <f>+(C623-C$7)/C$8</f>
        <v>3454.011116461525</v>
      </c>
      <c r="F623" s="109">
        <f>ROUND(2*E623,0)/2</f>
        <v>3454</v>
      </c>
      <c r="G623" s="48">
        <f>+C623-(C$7+F623*C$8)</f>
        <v>1.5194800005701836E-2</v>
      </c>
      <c r="I623" s="48">
        <f>G623</f>
        <v>1.5194800005701836E-2</v>
      </c>
      <c r="Q623" s="100">
        <f>+C623-15018.5</f>
        <v>32417.160000000003</v>
      </c>
      <c r="S623" s="53">
        <f>S$14</f>
        <v>0.1</v>
      </c>
      <c r="Z623" s="48">
        <f>F623</f>
        <v>3454</v>
      </c>
      <c r="AA623" s="54">
        <f>AB$3+AB$4*Z623+AB$5*Z623^2+AH623</f>
        <v>1.4049561123769313E-2</v>
      </c>
      <c r="AB623" s="54">
        <f>IF(S623&lt;&gt;0,G623-AH623, -9999)</f>
        <v>2.3540512833447578E-2</v>
      </c>
      <c r="AC623" s="54">
        <f>+G623-P623</f>
        <v>1.5194800005701836E-2</v>
      </c>
      <c r="AD623" s="54">
        <f>IF(S623&lt;&gt;0,G623-AA623, -9999)</f>
        <v>1.1452388819325234E-3</v>
      </c>
      <c r="AE623" s="54">
        <f>+(G623-AA623)^2*S623</f>
        <v>1.3115720966900563E-7</v>
      </c>
      <c r="AF623" s="48">
        <f>IF(S623&lt;&gt;0,G623-P623, -9999)</f>
        <v>1.5194800005701836E-2</v>
      </c>
      <c r="AG623" s="3"/>
      <c r="AH623" s="48">
        <f>$AB$6*($AB$11/AI623*AJ623+$AB$12)</f>
        <v>-8.3457128277457417E-3</v>
      </c>
      <c r="AI623" s="48">
        <f>1+$AB$7*COS(AL623)</f>
        <v>0.77301042451104629</v>
      </c>
      <c r="AJ623" s="48">
        <f>SIN(AL623+RADIANS($AB$9))</f>
        <v>-0.93999424878746773</v>
      </c>
      <c r="AK623" s="48">
        <f>$AB$7*SIN(AL623)</f>
        <v>0.2473304623111425</v>
      </c>
      <c r="AL623" s="48">
        <f>2*ATAN(AM623)</f>
        <v>2.313336441730689</v>
      </c>
      <c r="AM623" s="48">
        <f>SQRT((1+$AB$7)/(1-$AB$7))*TAN(AN623/2)</f>
        <v>2.2750645031361474</v>
      </c>
      <c r="AN623" s="54">
        <f>$AU623+$AB$7*SIN(AO623)</f>
        <v>14.59324648526821</v>
      </c>
      <c r="AO623" s="54">
        <f>$AU623+$AB$7*SIN(AP623)</f>
        <v>14.59324396220784</v>
      </c>
      <c r="AP623" s="54">
        <f>$AU623+$AB$7*SIN(AQ623)</f>
        <v>14.593261026498068</v>
      </c>
      <c r="AQ623" s="54">
        <f>$AU623+$AB$7*SIN(AR623)</f>
        <v>14.593145603498815</v>
      </c>
      <c r="AR623" s="54">
        <f>$AU623+$AB$7*SIN(AS623)</f>
        <v>14.593925797004895</v>
      </c>
      <c r="AS623" s="54">
        <f>$AU623+$AB$7*SIN(AT623)</f>
        <v>14.588627737353136</v>
      </c>
      <c r="AT623" s="54">
        <f>$AU623+$AB$7*SIN(AU623)</f>
        <v>14.623551155517729</v>
      </c>
      <c r="AU623" s="54">
        <f>RADIANS($AB$9)+$AB$18*(F623-AB$15)</f>
        <v>14.291856468355995</v>
      </c>
      <c r="AV623" s="54"/>
      <c r="AW623" s="54"/>
      <c r="AX623" s="54"/>
    </row>
    <row r="624" spans="1:64" ht="12.95" customHeight="1" x14ac:dyDescent="0.2">
      <c r="A624" s="4" t="s">
        <v>994</v>
      </c>
      <c r="B624" s="4"/>
      <c r="C624" s="5">
        <v>47446.593999999997</v>
      </c>
      <c r="D624" s="5"/>
      <c r="E624" s="109">
        <f>+(C624-C$7)/C$8</f>
        <v>3462.0103918884106</v>
      </c>
      <c r="F624" s="109">
        <f>ROUND(2*E624,0)/2</f>
        <v>3462</v>
      </c>
      <c r="G624" s="48">
        <f>+C624-(C$7+F624*C$8)</f>
        <v>1.4204400002199691E-2</v>
      </c>
      <c r="I624" s="48">
        <f>G624</f>
        <v>1.4204400002199691E-2</v>
      </c>
      <c r="Q624" s="100">
        <f>+C624-15018.5</f>
        <v>32428.093999999997</v>
      </c>
      <c r="S624" s="53">
        <f>S$14</f>
        <v>0.1</v>
      </c>
      <c r="Z624" s="48">
        <f>F624</f>
        <v>3462</v>
      </c>
      <c r="AA624" s="54">
        <f>AB$3+AB$4*Z624+AB$5*Z624^2+AH624</f>
        <v>1.4128560393322571E-2</v>
      </c>
      <c r="AB624" s="54">
        <f>IF(S624&lt;&gt;0,G624-AH624, -9999)</f>
        <v>2.2548673990724438E-2</v>
      </c>
      <c r="AC624" s="54">
        <f>+G624-P624</f>
        <v>1.4204400002199691E-2</v>
      </c>
      <c r="AD624" s="54">
        <f>IF(S624&lt;&gt;0,G624-AA624, -9999)</f>
        <v>7.5839608877120018E-5</v>
      </c>
      <c r="AE624" s="54">
        <f>+(G624-AA624)^2*S624</f>
        <v>5.7516462746345422E-10</v>
      </c>
      <c r="AF624" s="48">
        <f>IF(S624&lt;&gt;0,G624-P624, -9999)</f>
        <v>1.4204400002199691E-2</v>
      </c>
      <c r="AG624" s="3"/>
      <c r="AH624" s="48">
        <f>$AB$6*($AB$11/AI624*AJ624+$AB$12)</f>
        <v>-8.3442739885247474E-3</v>
      </c>
      <c r="AI624" s="48">
        <f>1+$AB$7*COS(AL624)</f>
        <v>0.77218168618342609</v>
      </c>
      <c r="AJ624" s="48">
        <f>SIN(AL624+RADIANS($AB$9))</f>
        <v>-0.93884395484384253</v>
      </c>
      <c r="AK624" s="48">
        <f>$AB$7*SIN(AL624)</f>
        <v>0.24656731506319313</v>
      </c>
      <c r="AL624" s="48">
        <f>2*ATAN(AM624)</f>
        <v>2.3166923489155606</v>
      </c>
      <c r="AM624" s="48">
        <f>SQRT((1+$AB$7)/(1-$AB$7))*TAN(AN624/2)</f>
        <v>2.2854671290536928</v>
      </c>
      <c r="AN624" s="54">
        <f>$AU624+$AB$7*SIN(AO624)</f>
        <v>14.597338090100395</v>
      </c>
      <c r="AO624" s="54">
        <f>$AU624+$AB$7*SIN(AP624)</f>
        <v>14.597335425984458</v>
      </c>
      <c r="AP624" s="54">
        <f>$AU624+$AB$7*SIN(AQ624)</f>
        <v>14.597353295384508</v>
      </c>
      <c r="AQ624" s="54">
        <f>$AU624+$AB$7*SIN(AR624)</f>
        <v>14.597233425106879</v>
      </c>
      <c r="AR624" s="54">
        <f>$AU624+$AB$7*SIN(AS624)</f>
        <v>14.598036976465059</v>
      </c>
      <c r="AS624" s="54">
        <f>$AU624+$AB$7*SIN(AT624)</f>
        <v>14.592625204653345</v>
      </c>
      <c r="AT624" s="54">
        <f>$AU624+$AB$7*SIN(AU624)</f>
        <v>14.628003508451568</v>
      </c>
      <c r="AU624" s="54">
        <f>RADIANS($AB$9)+$AB$18*(F624-AB$15)</f>
        <v>14.296555531731071</v>
      </c>
    </row>
    <row r="625" spans="1:50" ht="12.95" customHeight="1" x14ac:dyDescent="0.2">
      <c r="A625" s="102" t="s">
        <v>1134</v>
      </c>
      <c r="B625" s="102" t="s">
        <v>1122</v>
      </c>
      <c r="C625" s="103">
        <v>47446.594219999999</v>
      </c>
      <c r="D625" s="104">
        <v>4.8999999999999998E-4</v>
      </c>
      <c r="E625" s="113">
        <f>+(C625-C$7)/C$8</f>
        <v>3462.0105528396275</v>
      </c>
      <c r="F625" s="109">
        <f>ROUND(2*E625,0)/2</f>
        <v>3462</v>
      </c>
      <c r="G625" s="48">
        <f>+C625-(C$7+F625*C$8)</f>
        <v>1.4424400003917981E-2</v>
      </c>
      <c r="K625" s="48">
        <f>G625</f>
        <v>1.4424400003917981E-2</v>
      </c>
      <c r="O625" s="48">
        <f ca="1">+C$11+C$12*F625</f>
        <v>1.4788622144770315E-2</v>
      </c>
      <c r="Q625" s="100">
        <f>+C625-15018.5</f>
        <v>32428.094219999999</v>
      </c>
      <c r="S625" s="53">
        <f>S$16</f>
        <v>1</v>
      </c>
      <c r="Z625" s="48">
        <f>F625</f>
        <v>3462</v>
      </c>
      <c r="AA625" s="54">
        <f>AB$3+AB$4*Z625+AB$5*Z625^2+AH625</f>
        <v>1.4128560393322571E-2</v>
      </c>
      <c r="AB625" s="54">
        <f>IF(S625&lt;&gt;0,G625-AH625, -9999)</f>
        <v>2.2768673992442728E-2</v>
      </c>
      <c r="AC625" s="54">
        <f>+G625-P625</f>
        <v>1.4424400003917981E-2</v>
      </c>
      <c r="AD625" s="54">
        <f>IF(S625&lt;&gt;0,G625-AA625, -9999)</f>
        <v>2.9583961059541017E-4</v>
      </c>
      <c r="AE625" s="54">
        <f>+(G625-AA625)^2*S625</f>
        <v>8.7521075197243931E-8</v>
      </c>
      <c r="AF625" s="48">
        <f>IF(S625&lt;&gt;0,G625-P625, -9999)</f>
        <v>1.4424400003917981E-2</v>
      </c>
      <c r="AG625" s="3"/>
      <c r="AH625" s="48">
        <f>$AB$6*($AB$11/AI625*AJ625+$AB$12)</f>
        <v>-8.3442739885247474E-3</v>
      </c>
      <c r="AI625" s="48">
        <f>1+$AB$7*COS(AL625)</f>
        <v>0.77218168618342609</v>
      </c>
      <c r="AJ625" s="48">
        <f>SIN(AL625+RADIANS($AB$9))</f>
        <v>-0.93884395484384253</v>
      </c>
      <c r="AK625" s="48">
        <f>$AB$7*SIN(AL625)</f>
        <v>0.24656731506319313</v>
      </c>
      <c r="AL625" s="48">
        <f>2*ATAN(AM625)</f>
        <v>2.3166923489155606</v>
      </c>
      <c r="AM625" s="48">
        <f>SQRT((1+$AB$7)/(1-$AB$7))*TAN(AN625/2)</f>
        <v>2.2854671290536928</v>
      </c>
      <c r="AN625" s="54">
        <f>$AU625+$AB$7*SIN(AO625)</f>
        <v>14.597338090100395</v>
      </c>
      <c r="AO625" s="54">
        <f>$AU625+$AB$7*SIN(AP625)</f>
        <v>14.597335425984458</v>
      </c>
      <c r="AP625" s="54">
        <f>$AU625+$AB$7*SIN(AQ625)</f>
        <v>14.597353295384508</v>
      </c>
      <c r="AQ625" s="54">
        <f>$AU625+$AB$7*SIN(AR625)</f>
        <v>14.597233425106879</v>
      </c>
      <c r="AR625" s="54">
        <f>$AU625+$AB$7*SIN(AS625)</f>
        <v>14.598036976465059</v>
      </c>
      <c r="AS625" s="54">
        <f>$AU625+$AB$7*SIN(AT625)</f>
        <v>14.592625204653345</v>
      </c>
      <c r="AT625" s="54">
        <f>$AU625+$AB$7*SIN(AU625)</f>
        <v>14.628003508451568</v>
      </c>
      <c r="AU625" s="54">
        <f>RADIANS($AB$9)+$AB$18*(F625-AB$15)</f>
        <v>14.296555531731071</v>
      </c>
    </row>
    <row r="626" spans="1:50" ht="12.95" customHeight="1" x14ac:dyDescent="0.2">
      <c r="A626" s="4" t="s">
        <v>1078</v>
      </c>
      <c r="B626" s="4"/>
      <c r="C626" s="5">
        <v>47460.258999999998</v>
      </c>
      <c r="D626" s="5"/>
      <c r="E626" s="109">
        <f>+(C626-C$7)/C$8</f>
        <v>3472.007657180935</v>
      </c>
      <c r="F626" s="109">
        <f>ROUND(2*E626,0)/2</f>
        <v>3472</v>
      </c>
      <c r="G626" s="48">
        <f>+C626-(C$7+F626*C$8)</f>
        <v>1.046640000276966E-2</v>
      </c>
      <c r="I626" s="48">
        <f>G626</f>
        <v>1.046640000276966E-2</v>
      </c>
      <c r="Q626" s="100">
        <f>+C626-15018.5</f>
        <v>32441.758999999998</v>
      </c>
      <c r="S626" s="53">
        <f>S$14</f>
        <v>0.1</v>
      </c>
      <c r="Z626" s="48">
        <f>F626</f>
        <v>3472</v>
      </c>
      <c r="AA626" s="54">
        <f>AB$3+AB$4*Z626+AB$5*Z626^2+AH626</f>
        <v>1.4227613857236058E-2</v>
      </c>
      <c r="AB626" s="54">
        <f>IF(S626&lt;&gt;0,G626-AH626, -9999)</f>
        <v>1.8808681532347091E-2</v>
      </c>
      <c r="AC626" s="54">
        <f>+G626-P626</f>
        <v>1.046640000276966E-2</v>
      </c>
      <c r="AD626" s="54">
        <f>IF(S626&lt;&gt;0,G626-AA626, -9999)</f>
        <v>-3.761213854466398E-3</v>
      </c>
      <c r="AE626" s="54">
        <f>+(G626-AA626)^2*S626</f>
        <v>1.414672965902998E-6</v>
      </c>
      <c r="AF626" s="48">
        <f>IF(S626&lt;&gt;0,G626-P626, -9999)</f>
        <v>1.046640000276966E-2</v>
      </c>
      <c r="AG626" s="3"/>
      <c r="AH626" s="48">
        <f>$AB$6*($AB$11/AI626*AJ626+$AB$12)</f>
        <v>-8.3422815295774323E-3</v>
      </c>
      <c r="AI626" s="48">
        <f>1+$AB$7*COS(AL626)</f>
        <v>0.77115184962160777</v>
      </c>
      <c r="AJ626" s="48">
        <f>SIN(AL626+RADIANS($AB$9))</f>
        <v>-0.93739473283801467</v>
      </c>
      <c r="AK626" s="48">
        <f>$AB$7*SIN(AL626)</f>
        <v>0.24561178521416205</v>
      </c>
      <c r="AL626" s="48">
        <f>2*ATAN(AM626)</f>
        <v>2.3208771469222897</v>
      </c>
      <c r="AM626" s="48">
        <f>SQRT((1+$AB$7)/(1-$AB$7))*TAN(AN626/2)</f>
        <v>2.2985514711580679</v>
      </c>
      <c r="AN626" s="54">
        <f>$AU626+$AB$7*SIN(AO626)</f>
        <v>14.602446444521352</v>
      </c>
      <c r="AO626" s="54">
        <f>$AU626+$AB$7*SIN(AP626)</f>
        <v>14.602443595785214</v>
      </c>
      <c r="AP626" s="54">
        <f>$AU626+$AB$7*SIN(AQ626)</f>
        <v>14.60246250883195</v>
      </c>
      <c r="AQ626" s="54">
        <f>$AU626+$AB$7*SIN(AR626)</f>
        <v>14.60233692986527</v>
      </c>
      <c r="AR626" s="54">
        <f>$AU626+$AB$7*SIN(AS626)</f>
        <v>14.603170162642822</v>
      </c>
      <c r="AS626" s="54">
        <f>$AU626+$AB$7*SIN(AT626)</f>
        <v>14.597615432383305</v>
      </c>
      <c r="AT626" s="54">
        <f>$AU626+$AB$7*SIN(AU626)</f>
        <v>14.633558658274175</v>
      </c>
      <c r="AU626" s="54">
        <f>RADIANS($AB$9)+$AB$18*(F626-AB$15)</f>
        <v>14.302429360949915</v>
      </c>
    </row>
    <row r="627" spans="1:50" ht="12.95" customHeight="1" x14ac:dyDescent="0.2">
      <c r="A627" s="4" t="s">
        <v>994</v>
      </c>
      <c r="B627" s="4"/>
      <c r="C627" s="5">
        <v>47476.661</v>
      </c>
      <c r="D627" s="5"/>
      <c r="E627" s="109">
        <f>+(C627-C$7)/C$8</f>
        <v>3484.0073019177071</v>
      </c>
      <c r="F627" s="109">
        <f>ROUND(2*E627,0)/2</f>
        <v>3484</v>
      </c>
      <c r="G627" s="48">
        <f>+C627-(C$7+F627*C$8)</f>
        <v>9.9808000013581477E-3</v>
      </c>
      <c r="I627" s="48">
        <f>G627</f>
        <v>9.9808000013581477E-3</v>
      </c>
      <c r="Q627" s="100">
        <f>+C627-15018.5</f>
        <v>32458.161</v>
      </c>
      <c r="S627" s="53">
        <f>S$14</f>
        <v>0.1</v>
      </c>
      <c r="Z627" s="48">
        <f>F627</f>
        <v>3484</v>
      </c>
      <c r="AA627" s="54">
        <f>AB$3+AB$4*Z627+AB$5*Z627^2+AH627</f>
        <v>1.4346923238005054E-2</v>
      </c>
      <c r="AB627" s="54">
        <f>IF(S627&lt;&gt;0,G627-AH627, -9999)</f>
        <v>1.8320407374467225E-2</v>
      </c>
      <c r="AC627" s="54">
        <f>+G627-P627</f>
        <v>9.9808000013581477E-3</v>
      </c>
      <c r="AD627" s="54">
        <f>IF(S627&lt;&gt;0,G627-AA627, -9999)</f>
        <v>-4.3661232366469065E-3</v>
      </c>
      <c r="AE627" s="54">
        <f>+(G627-AA627)^2*S627</f>
        <v>1.906303211758806E-6</v>
      </c>
      <c r="AF627" s="48">
        <f>IF(S627&lt;&gt;0,G627-P627, -9999)</f>
        <v>9.9808000013581477E-3</v>
      </c>
      <c r="AG627" s="3"/>
      <c r="AH627" s="48">
        <f>$AB$6*($AB$11/AI627*AJ627+$AB$12)</f>
        <v>-8.3396073731090772E-3</v>
      </c>
      <c r="AI627" s="48">
        <f>1+$AB$7*COS(AL627)</f>
        <v>0.76992492533633838</v>
      </c>
      <c r="AJ627" s="48">
        <f>SIN(AL627+RADIANS($AB$9))</f>
        <v>-0.9356391796790976</v>
      </c>
      <c r="AK627" s="48">
        <f>$AB$7*SIN(AL627)</f>
        <v>0.24446284991018452</v>
      </c>
      <c r="AL627" s="48">
        <f>2*ATAN(AM627)</f>
        <v>2.3258842280238028</v>
      </c>
      <c r="AM627" s="48">
        <f>SQRT((1+$AB$7)/(1-$AB$7))*TAN(AN627/2)</f>
        <v>2.3143731439394895</v>
      </c>
      <c r="AN627" s="54">
        <f>$AU627+$AB$7*SIN(AO627)</f>
        <v>14.608567506470157</v>
      </c>
      <c r="AO627" s="54">
        <f>$AU627+$AB$7*SIN(AP627)</f>
        <v>14.608564423619185</v>
      </c>
      <c r="AP627" s="54">
        <f>$AU627+$AB$7*SIN(AQ627)</f>
        <v>14.608584644801915</v>
      </c>
      <c r="AQ627" s="54">
        <f>$AU627+$AB$7*SIN(AR627)</f>
        <v>14.608451994429162</v>
      </c>
      <c r="AR627" s="54">
        <f>$AU627+$AB$7*SIN(AS627)</f>
        <v>14.609321548492812</v>
      </c>
      <c r="AS627" s="54">
        <f>$AU627+$AB$7*SIN(AT627)</f>
        <v>14.603594124257009</v>
      </c>
      <c r="AT627" s="54">
        <f>$AU627+$AB$7*SIN(AU627)</f>
        <v>14.640209758654555</v>
      </c>
      <c r="AU627" s="54">
        <f>RADIANS($AB$9)+$AB$18*(F627-AB$15)</f>
        <v>14.309477956012529</v>
      </c>
    </row>
    <row r="628" spans="1:50" ht="12.95" customHeight="1" x14ac:dyDescent="0.2">
      <c r="A628" s="102" t="s">
        <v>1134</v>
      </c>
      <c r="B628" s="102" t="s">
        <v>1122</v>
      </c>
      <c r="C628" s="103">
        <v>47498.533560000003</v>
      </c>
      <c r="D628" s="104">
        <v>4.4000000000000002E-4</v>
      </c>
      <c r="E628" s="107">
        <f>+(C628-C$7)/C$8</f>
        <v>3500.0091888512361</v>
      </c>
      <c r="F628" s="109">
        <f>ROUND(2*E628,0)/2</f>
        <v>3500</v>
      </c>
      <c r="G628" s="48">
        <f>+C628-(C$7+F628*C$8)</f>
        <v>1.2560000010125805E-2</v>
      </c>
      <c r="K628" s="48">
        <f>G628</f>
        <v>1.2560000010125805E-2</v>
      </c>
      <c r="O628" s="48">
        <f ca="1">+C$11+C$12*F628</f>
        <v>1.5357071618707391E-2</v>
      </c>
      <c r="Q628" s="100">
        <f>+C628-15018.5</f>
        <v>32480.033560000003</v>
      </c>
      <c r="S628" s="53">
        <f>S$16</f>
        <v>1</v>
      </c>
      <c r="Z628" s="48">
        <f>F628</f>
        <v>3500</v>
      </c>
      <c r="AA628" s="54">
        <f>AB$3+AB$4*Z628+AB$5*Z628^2+AH628</f>
        <v>1.4506755385622121E-2</v>
      </c>
      <c r="AB628" s="54">
        <f>IF(S628&lt;&gt;0,G628-AH628, -9999)</f>
        <v>2.089556380823409E-2</v>
      </c>
      <c r="AC628" s="54">
        <f>+G628-P628</f>
        <v>1.2560000010125805E-2</v>
      </c>
      <c r="AD628" s="54">
        <f>IF(S628&lt;&gt;0,G628-AA628, -9999)</f>
        <v>-1.946755375496316E-3</v>
      </c>
      <c r="AE628" s="54">
        <f>+(G628-AA628)^2*S628</f>
        <v>3.7898564920238021E-6</v>
      </c>
      <c r="AF628" s="48">
        <f>IF(S628&lt;&gt;0,G628-P628, -9999)</f>
        <v>1.2560000010125805E-2</v>
      </c>
      <c r="AG628" s="3"/>
      <c r="AH628" s="48">
        <f>$AB$6*($AB$11/AI628*AJ628+$AB$12)</f>
        <v>-8.335563798108285E-3</v>
      </c>
      <c r="AI628" s="48">
        <f>1+$AB$7*COS(AL628)</f>
        <v>0.76830399429229856</v>
      </c>
      <c r="AJ628" s="48">
        <f>SIN(AL628+RADIANS($AB$9))</f>
        <v>-0.93327081754554608</v>
      </c>
      <c r="AK628" s="48">
        <f>$AB$7*SIN(AL628)</f>
        <v>0.2429271205666334</v>
      </c>
      <c r="AL628" s="48">
        <f>2*ATAN(AM628)</f>
        <v>2.3325356782634348</v>
      </c>
      <c r="AM628" s="48">
        <f>SQRT((1+$AB$7)/(1-$AB$7))*TAN(AN628/2)</f>
        <v>2.3356765775826451</v>
      </c>
      <c r="AN628" s="54">
        <f>$AU628+$AB$7*SIN(AO628)</f>
        <v>14.616713837955167</v>
      </c>
      <c r="AO628" s="54">
        <f>$AU628+$AB$7*SIN(AP628)</f>
        <v>14.616710420763056</v>
      </c>
      <c r="AP628" s="54">
        <f>$AU628+$AB$7*SIN(AQ628)</f>
        <v>14.616732483095598</v>
      </c>
      <c r="AQ628" s="54">
        <f>$AU628+$AB$7*SIN(AR628)</f>
        <v>14.616590026115739</v>
      </c>
      <c r="AR628" s="54">
        <f>$AU628+$AB$7*SIN(AS628)</f>
        <v>14.617509187654768</v>
      </c>
      <c r="AS628" s="54">
        <f>$AU628+$AB$7*SIN(AT628)</f>
        <v>14.611549685154488</v>
      </c>
      <c r="AT628" s="54">
        <f>$AU628+$AB$7*SIN(AU628)</f>
        <v>14.649052335792963</v>
      </c>
      <c r="AU628" s="54">
        <f>RADIANS($AB$9)+$AB$18*(F628-AB$15)</f>
        <v>14.318876082762682</v>
      </c>
    </row>
    <row r="629" spans="1:50" ht="12.95" customHeight="1" x14ac:dyDescent="0.2">
      <c r="A629" s="4" t="s">
        <v>994</v>
      </c>
      <c r="B629" s="4"/>
      <c r="C629" s="5">
        <v>47498.534</v>
      </c>
      <c r="D629" s="5"/>
      <c r="E629" s="109">
        <f>+(C629-C$7)/C$8</f>
        <v>3500.0095107536649</v>
      </c>
      <c r="F629" s="109">
        <f>ROUND(2*E629,0)/2</f>
        <v>3500</v>
      </c>
      <c r="G629" s="48">
        <f>+C629-(C$7+F629*C$8)</f>
        <v>1.3000000006286427E-2</v>
      </c>
      <c r="I629" s="48">
        <f>G629</f>
        <v>1.3000000006286427E-2</v>
      </c>
      <c r="Q629" s="100">
        <f>+C629-15018.5</f>
        <v>32480.034</v>
      </c>
      <c r="S629" s="53">
        <f>S$14</f>
        <v>0.1</v>
      </c>
      <c r="Z629" s="48">
        <f>F629</f>
        <v>3500</v>
      </c>
      <c r="AA629" s="54">
        <f>AB$3+AB$4*Z629+AB$5*Z629^2+AH629</f>
        <v>1.4506755385622121E-2</v>
      </c>
      <c r="AB629" s="54">
        <f>IF(S629&lt;&gt;0,G629-AH629, -9999)</f>
        <v>2.1335563804394712E-2</v>
      </c>
      <c r="AC629" s="54">
        <f>+G629-P629</f>
        <v>1.3000000006286427E-2</v>
      </c>
      <c r="AD629" s="54">
        <f>IF(S629&lt;&gt;0,G629-AA629, -9999)</f>
        <v>-1.5067553793356933E-3</v>
      </c>
      <c r="AE629" s="54">
        <f>+(G629-AA629)^2*S629</f>
        <v>2.2703117731570493E-7</v>
      </c>
      <c r="AF629" s="48">
        <f>IF(S629&lt;&gt;0,G629-P629, -9999)</f>
        <v>1.3000000006286427E-2</v>
      </c>
      <c r="AG629" s="3"/>
      <c r="AH629" s="48">
        <f>$AB$6*($AB$11/AI629*AJ629+$AB$12)</f>
        <v>-8.335563798108285E-3</v>
      </c>
      <c r="AI629" s="48">
        <f>1+$AB$7*COS(AL629)</f>
        <v>0.76830399429229856</v>
      </c>
      <c r="AJ629" s="48">
        <f>SIN(AL629+RADIANS($AB$9))</f>
        <v>-0.93327081754554608</v>
      </c>
      <c r="AK629" s="48">
        <f>$AB$7*SIN(AL629)</f>
        <v>0.2429271205666334</v>
      </c>
      <c r="AL629" s="48">
        <f>2*ATAN(AM629)</f>
        <v>2.3325356782634348</v>
      </c>
      <c r="AM629" s="48">
        <f>SQRT((1+$AB$7)/(1-$AB$7))*TAN(AN629/2)</f>
        <v>2.3356765775826451</v>
      </c>
      <c r="AN629" s="54">
        <f>$AU629+$AB$7*SIN(AO629)</f>
        <v>14.616713837955167</v>
      </c>
      <c r="AO629" s="54">
        <f>$AU629+$AB$7*SIN(AP629)</f>
        <v>14.616710420763056</v>
      </c>
      <c r="AP629" s="54">
        <f>$AU629+$AB$7*SIN(AQ629)</f>
        <v>14.616732483095598</v>
      </c>
      <c r="AQ629" s="54">
        <f>$AU629+$AB$7*SIN(AR629)</f>
        <v>14.616590026115739</v>
      </c>
      <c r="AR629" s="54">
        <f>$AU629+$AB$7*SIN(AS629)</f>
        <v>14.617509187654768</v>
      </c>
      <c r="AS629" s="54">
        <f>$AU629+$AB$7*SIN(AT629)</f>
        <v>14.611549685154488</v>
      </c>
      <c r="AT629" s="54">
        <f>$AU629+$AB$7*SIN(AU629)</f>
        <v>14.649052335792963</v>
      </c>
      <c r="AU629" s="54">
        <f>RADIANS($AB$9)+$AB$18*(F629-AB$15)</f>
        <v>14.318876082762682</v>
      </c>
      <c r="AV629" s="54"/>
      <c r="AW629" s="54"/>
      <c r="AX629" s="54"/>
    </row>
    <row r="630" spans="1:50" ht="12.95" customHeight="1" x14ac:dyDescent="0.2">
      <c r="A630" s="4" t="s">
        <v>994</v>
      </c>
      <c r="B630" s="4"/>
      <c r="C630" s="5">
        <v>47506.739000000001</v>
      </c>
      <c r="D630" s="5"/>
      <c r="E630" s="109">
        <f>+(C630-C$7)/C$8</f>
        <v>3506.0122595077942</v>
      </c>
      <c r="F630" s="109">
        <f>ROUND(2*E630,0)/2</f>
        <v>3506</v>
      </c>
      <c r="G630" s="48">
        <f>+C630-(C$7+F630*C$8)</f>
        <v>1.6757200006395578E-2</v>
      </c>
      <c r="I630" s="48">
        <f>G630</f>
        <v>1.6757200006395578E-2</v>
      </c>
      <c r="Q630" s="100">
        <f>+C630-15018.5</f>
        <v>32488.239000000001</v>
      </c>
      <c r="S630" s="53">
        <f>S$14</f>
        <v>0.1</v>
      </c>
      <c r="Z630" s="48">
        <f>F630</f>
        <v>3506</v>
      </c>
      <c r="AA630" s="54">
        <f>AB$3+AB$4*Z630+AB$5*Z630^2+AH630</f>
        <v>1.456691362749649E-2</v>
      </c>
      <c r="AB630" s="54">
        <f>IF(S630&lt;&gt;0,G630-AH630, -9999)</f>
        <v>2.509110728653121E-2</v>
      </c>
      <c r="AC630" s="54">
        <f>+G630-P630</f>
        <v>1.6757200006395578E-2</v>
      </c>
      <c r="AD630" s="54">
        <f>IF(S630&lt;&gt;0,G630-AA630, -9999)</f>
        <v>2.1902863788990888E-3</v>
      </c>
      <c r="AE630" s="54">
        <f>+(G630-AA630)^2*S630</f>
        <v>4.7973544215908831E-7</v>
      </c>
      <c r="AF630" s="48">
        <f>IF(S630&lt;&gt;0,G630-P630, -9999)</f>
        <v>1.6757200006395578E-2</v>
      </c>
      <c r="AG630" s="3"/>
      <c r="AH630" s="48">
        <f>$AB$6*($AB$11/AI630*AJ630+$AB$12)</f>
        <v>-8.3339072801356315E-3</v>
      </c>
      <c r="AI630" s="48">
        <f>1+$AB$7*COS(AL630)</f>
        <v>0.76770052909022701</v>
      </c>
      <c r="AJ630" s="48">
        <f>SIN(AL630+RADIANS($AB$9))</f>
        <v>-0.93237463409750743</v>
      </c>
      <c r="AK630" s="48">
        <f>$AB$7*SIN(AL630)</f>
        <v>0.24235012024494318</v>
      </c>
      <c r="AL630" s="48">
        <f>2*ATAN(AM630)</f>
        <v>2.3350227715793892</v>
      </c>
      <c r="AM630" s="48">
        <f>SQRT((1+$AB$7)/(1-$AB$7))*TAN(AN630/2)</f>
        <v>2.3437275384681984</v>
      </c>
      <c r="AN630" s="54">
        <f>$AU630+$AB$7*SIN(AO630)</f>
        <v>14.619764300789246</v>
      </c>
      <c r="AO630" s="54">
        <f>$AU630+$AB$7*SIN(AP630)</f>
        <v>14.619760751455102</v>
      </c>
      <c r="AP630" s="54">
        <f>$AU630+$AB$7*SIN(AQ630)</f>
        <v>14.619783533395577</v>
      </c>
      <c r="AQ630" s="54">
        <f>$AU630+$AB$7*SIN(AR630)</f>
        <v>14.619637286817113</v>
      </c>
      <c r="AR630" s="54">
        <f>$AU630+$AB$7*SIN(AS630)</f>
        <v>14.620575394395534</v>
      </c>
      <c r="AS630" s="54">
        <f>$AU630+$AB$7*SIN(AT630)</f>
        <v>14.614528358534091</v>
      </c>
      <c r="AT630" s="54">
        <f>$AU630+$AB$7*SIN(AU630)</f>
        <v>14.652360781036785</v>
      </c>
      <c r="AU630" s="54">
        <f>RADIANS($AB$9)+$AB$18*(F630-AB$15)</f>
        <v>14.322400380293988</v>
      </c>
    </row>
    <row r="631" spans="1:50" ht="12.95" customHeight="1" x14ac:dyDescent="0.2">
      <c r="A631" s="4" t="s">
        <v>1079</v>
      </c>
      <c r="B631" s="4"/>
      <c r="C631" s="5">
        <v>47542.277000000002</v>
      </c>
      <c r="D631" s="5"/>
      <c r="E631" s="109">
        <f>+(C631-C$7)/C$8</f>
        <v>3532.0117336362769</v>
      </c>
      <c r="F631" s="109">
        <f>ROUND(2*E631,0)/2</f>
        <v>3532</v>
      </c>
      <c r="G631" s="48">
        <f>+C631-(C$7+F631*C$8)</f>
        <v>1.603840000461787E-2</v>
      </c>
      <c r="I631" s="48">
        <f>G631</f>
        <v>1.603840000461787E-2</v>
      </c>
      <c r="Q631" s="100">
        <f>+C631-15018.5</f>
        <v>32523.777000000002</v>
      </c>
      <c r="S631" s="53">
        <f>S$14</f>
        <v>0.1</v>
      </c>
      <c r="Z631" s="48">
        <f>F631</f>
        <v>3532</v>
      </c>
      <c r="AA631" s="54">
        <f>AB$3+AB$4*Z631+AB$5*Z631^2+AH631</f>
        <v>1.4828987544911638E-2</v>
      </c>
      <c r="AB631" s="54">
        <f>IF(S631&lt;&gt;0,G631-AH631, -9999)</f>
        <v>2.4364251440836343E-2</v>
      </c>
      <c r="AC631" s="54">
        <f>+G631-P631</f>
        <v>1.603840000461787E-2</v>
      </c>
      <c r="AD631" s="54">
        <f>IF(S631&lt;&gt;0,G631-AA631, -9999)</f>
        <v>1.2094124597062314E-3</v>
      </c>
      <c r="AE631" s="54">
        <f>+(G631-AA631)^2*S631</f>
        <v>1.462678497692677E-7</v>
      </c>
      <c r="AF631" s="48">
        <f>IF(S631&lt;&gt;0,G631-P631, -9999)</f>
        <v>1.603840000461787E-2</v>
      </c>
      <c r="AG631" s="3"/>
      <c r="AH631" s="48">
        <f>$AB$6*($AB$11/AI631*AJ631+$AB$12)</f>
        <v>-8.3258514362184732E-3</v>
      </c>
      <c r="AI631" s="48">
        <f>1+$AB$7*COS(AL631)</f>
        <v>0.76511291381191637</v>
      </c>
      <c r="AJ631" s="48">
        <f>SIN(AL631+RADIANS($AB$9))</f>
        <v>-0.92844124872612166</v>
      </c>
      <c r="AK631" s="48">
        <f>$AB$7*SIN(AL631)</f>
        <v>0.23984303556653602</v>
      </c>
      <c r="AL631" s="48">
        <f>2*ATAN(AM631)</f>
        <v>2.3457553604121335</v>
      </c>
      <c r="AM631" s="48">
        <f>SQRT((1+$AB$7)/(1-$AB$7))*TAN(AN631/2)</f>
        <v>2.3790153618580798</v>
      </c>
      <c r="AN631" s="54">
        <f>$AU631+$AB$7*SIN(AO631)</f>
        <v>14.632955459232214</v>
      </c>
      <c r="AO631" s="54">
        <f>$AU631+$AB$7*SIN(AP631)</f>
        <v>14.632951292626572</v>
      </c>
      <c r="AP631" s="54">
        <f>$AU631+$AB$7*SIN(AQ631)</f>
        <v>14.632977381990852</v>
      </c>
      <c r="AQ631" s="54">
        <f>$AU631+$AB$7*SIN(AR631)</f>
        <v>14.632814001678732</v>
      </c>
      <c r="AR631" s="54">
        <f>$AU631+$AB$7*SIN(AS631)</f>
        <v>14.633836331967599</v>
      </c>
      <c r="AS631" s="54">
        <f>$AU631+$AB$7*SIN(AT631)</f>
        <v>14.627407095203036</v>
      </c>
      <c r="AT631" s="54">
        <f>$AU631+$AB$7*SIN(AU631)</f>
        <v>14.666650054116838</v>
      </c>
      <c r="AU631" s="54">
        <f>RADIANS($AB$9)+$AB$18*(F631-AB$15)</f>
        <v>14.337672336262985</v>
      </c>
    </row>
    <row r="632" spans="1:50" ht="12.95" customHeight="1" x14ac:dyDescent="0.2">
      <c r="A632" s="4" t="s">
        <v>994</v>
      </c>
      <c r="B632" s="4"/>
      <c r="C632" s="5">
        <v>47554.576000000001</v>
      </c>
      <c r="D632" s="5"/>
      <c r="E632" s="109">
        <f>+(C632-C$7)/C$8</f>
        <v>3541.0096381977651</v>
      </c>
      <c r="F632" s="109">
        <f>ROUND(2*E632,0)/2</f>
        <v>3541</v>
      </c>
      <c r="G632" s="48">
        <f>+C632-(C$7+F632*C$8)</f>
        <v>1.3174200008506887E-2</v>
      </c>
      <c r="I632" s="48">
        <f>G632</f>
        <v>1.3174200008506887E-2</v>
      </c>
      <c r="Q632" s="100">
        <f>+C632-15018.5</f>
        <v>32536.076000000001</v>
      </c>
      <c r="S632" s="53">
        <f>S$14</f>
        <v>0.1</v>
      </c>
      <c r="Z632" s="48">
        <f>F632</f>
        <v>3541</v>
      </c>
      <c r="AA632" s="54">
        <f>AB$3+AB$4*Z632+AB$5*Z632^2+AH632</f>
        <v>1.4920229109560836E-2</v>
      </c>
      <c r="AB632" s="54">
        <f>IF(S632&lt;&gt;0,G632-AH632, -9999)</f>
        <v>2.1496932530549049E-2</v>
      </c>
      <c r="AC632" s="54">
        <f>+G632-P632</f>
        <v>1.3174200008506887E-2</v>
      </c>
      <c r="AD632" s="54">
        <f>IF(S632&lt;&gt;0,G632-AA632, -9999)</f>
        <v>-1.7460291010539496E-3</v>
      </c>
      <c r="AE632" s="54">
        <f>+(G632-AA632)^2*S632</f>
        <v>3.0486176217272635E-7</v>
      </c>
      <c r="AF632" s="48">
        <f>IF(S632&lt;&gt;0,G632-P632, -9999)</f>
        <v>1.3174200008506887E-2</v>
      </c>
      <c r="AG632" s="3"/>
      <c r="AH632" s="48">
        <f>$AB$6*($AB$11/AI632*AJ632+$AB$12)</f>
        <v>-8.3227325220421623E-3</v>
      </c>
      <c r="AI632" s="48">
        <f>1+$AB$7*COS(AL632)</f>
        <v>0.76422750069641388</v>
      </c>
      <c r="AJ632" s="48">
        <f>SIN(AL632+RADIANS($AB$9))</f>
        <v>-0.92706104511177567</v>
      </c>
      <c r="AK632" s="48">
        <f>$AB$7*SIN(AL632)</f>
        <v>0.23897270459163189</v>
      </c>
      <c r="AL632" s="48">
        <f>2*ATAN(AM632)</f>
        <v>2.3494537020999244</v>
      </c>
      <c r="AM632" s="48">
        <f>SQRT((1+$AB$7)/(1-$AB$7))*TAN(AN632/2)</f>
        <v>2.3913847405272946</v>
      </c>
      <c r="AN632" s="54">
        <f>$AU632+$AB$7*SIN(AO632)</f>
        <v>14.637511306233522</v>
      </c>
      <c r="AO632" s="54">
        <f>$AU632+$AB$7*SIN(AP632)</f>
        <v>14.637506908395874</v>
      </c>
      <c r="AP632" s="54">
        <f>$AU632+$AB$7*SIN(AQ632)</f>
        <v>14.637534215872632</v>
      </c>
      <c r="AQ632" s="54">
        <f>$AU632+$AB$7*SIN(AR632)</f>
        <v>14.637364633595519</v>
      </c>
      <c r="AR632" s="54">
        <f>$AU632+$AB$7*SIN(AS632)</f>
        <v>14.638416907823789</v>
      </c>
      <c r="AS632" s="54">
        <f>$AU632+$AB$7*SIN(AT632)</f>
        <v>14.631854369883515</v>
      </c>
      <c r="AT632" s="54">
        <f>$AU632+$AB$7*SIN(AU632)</f>
        <v>14.671578452332547</v>
      </c>
      <c r="AU632" s="54">
        <f>RADIANS($AB$9)+$AB$18*(F632-AB$15)</f>
        <v>14.342958782559947</v>
      </c>
    </row>
    <row r="633" spans="1:50" ht="12.95" customHeight="1" x14ac:dyDescent="0.2">
      <c r="A633" s="102" t="s">
        <v>1134</v>
      </c>
      <c r="B633" s="102" t="s">
        <v>1122</v>
      </c>
      <c r="C633" s="103">
        <v>47554.578200000004</v>
      </c>
      <c r="D633" s="104">
        <v>1.1000000000000001E-3</v>
      </c>
      <c r="E633" s="113">
        <f>+(C633-C$7)/C$8</f>
        <v>3541.0112477099256</v>
      </c>
      <c r="F633" s="109">
        <f>ROUND(2*E633,0)/2</f>
        <v>3541</v>
      </c>
      <c r="G633" s="48">
        <f>+C633-(C$7+F633*C$8)</f>
        <v>1.5374200011137873E-2</v>
      </c>
      <c r="K633" s="48">
        <f>G633</f>
        <v>1.5374200011137873E-2</v>
      </c>
      <c r="O633" s="48">
        <f ca="1">+C$11+C$12*F633</f>
        <v>1.5970398682692129E-2</v>
      </c>
      <c r="Q633" s="100">
        <f>+C633-15018.5</f>
        <v>32536.078200000004</v>
      </c>
      <c r="S633" s="53">
        <f>S$16</f>
        <v>1</v>
      </c>
      <c r="Z633" s="48">
        <f>F633</f>
        <v>3541</v>
      </c>
      <c r="AA633" s="54">
        <f>AB$3+AB$4*Z633+AB$5*Z633^2+AH633</f>
        <v>1.4920229109560836E-2</v>
      </c>
      <c r="AB633" s="54">
        <f>IF(S633&lt;&gt;0,G633-AH633, -9999)</f>
        <v>2.3696932533180035E-2</v>
      </c>
      <c r="AC633" s="54">
        <f>+G633-P633</f>
        <v>1.5374200011137873E-2</v>
      </c>
      <c r="AD633" s="54">
        <f>IF(S633&lt;&gt;0,G633-AA633, -9999)</f>
        <v>4.5397090157703671E-4</v>
      </c>
      <c r="AE633" s="54">
        <f>+(G633-AA633)^2*S633</f>
        <v>2.0608957947866755E-7</v>
      </c>
      <c r="AF633" s="48">
        <f>IF(S633&lt;&gt;0,G633-P633, -9999)</f>
        <v>1.5374200011137873E-2</v>
      </c>
      <c r="AG633" s="3"/>
      <c r="AH633" s="48">
        <f>$AB$6*($AB$11/AI633*AJ633+$AB$12)</f>
        <v>-8.3227325220421623E-3</v>
      </c>
      <c r="AI633" s="48">
        <f>1+$AB$7*COS(AL633)</f>
        <v>0.76422750069641388</v>
      </c>
      <c r="AJ633" s="48">
        <f>SIN(AL633+RADIANS($AB$9))</f>
        <v>-0.92706104511177567</v>
      </c>
      <c r="AK633" s="48">
        <f>$AB$7*SIN(AL633)</f>
        <v>0.23897270459163189</v>
      </c>
      <c r="AL633" s="48">
        <f>2*ATAN(AM633)</f>
        <v>2.3494537020999244</v>
      </c>
      <c r="AM633" s="48">
        <f>SQRT((1+$AB$7)/(1-$AB$7))*TAN(AN633/2)</f>
        <v>2.3913847405272946</v>
      </c>
      <c r="AN633" s="54">
        <f>$AU633+$AB$7*SIN(AO633)</f>
        <v>14.637511306233522</v>
      </c>
      <c r="AO633" s="54">
        <f>$AU633+$AB$7*SIN(AP633)</f>
        <v>14.637506908395874</v>
      </c>
      <c r="AP633" s="54">
        <f>$AU633+$AB$7*SIN(AQ633)</f>
        <v>14.637534215872632</v>
      </c>
      <c r="AQ633" s="54">
        <f>$AU633+$AB$7*SIN(AR633)</f>
        <v>14.637364633595519</v>
      </c>
      <c r="AR633" s="54">
        <f>$AU633+$AB$7*SIN(AS633)</f>
        <v>14.638416907823789</v>
      </c>
      <c r="AS633" s="54">
        <f>$AU633+$AB$7*SIN(AT633)</f>
        <v>14.631854369883515</v>
      </c>
      <c r="AT633" s="54">
        <f>$AU633+$AB$7*SIN(AU633)</f>
        <v>14.671578452332547</v>
      </c>
      <c r="AU633" s="54">
        <f>RADIANS($AB$9)+$AB$18*(F633-AB$15)</f>
        <v>14.342958782559947</v>
      </c>
    </row>
    <row r="634" spans="1:50" ht="12.95" customHeight="1" x14ac:dyDescent="0.2">
      <c r="A634" s="4" t="s">
        <v>1079</v>
      </c>
      <c r="B634" s="4"/>
      <c r="C634" s="5">
        <v>47557.31</v>
      </c>
      <c r="D634" s="5"/>
      <c r="E634" s="109">
        <f>+(C634-C$7)/C$8</f>
        <v>3543.0098228527031</v>
      </c>
      <c r="F634" s="109">
        <f>ROUND(2*E634,0)/2</f>
        <v>3543</v>
      </c>
      <c r="G634" s="48">
        <f>+C634-(C$7+F634*C$8)</f>
        <v>1.3426600002276246E-2</v>
      </c>
      <c r="I634" s="48">
        <f>G634</f>
        <v>1.3426600002276246E-2</v>
      </c>
      <c r="Q634" s="100">
        <f>+C634-15018.5</f>
        <v>32538.809999999998</v>
      </c>
      <c r="S634" s="53">
        <f>S$14</f>
        <v>0.1</v>
      </c>
      <c r="Z634" s="48">
        <f>F634</f>
        <v>3543</v>
      </c>
      <c r="AA634" s="54">
        <f>AB$3+AB$4*Z634+AB$5*Z634^2+AH634</f>
        <v>1.4940541466632954E-2</v>
      </c>
      <c r="AB634" s="54">
        <f>IF(S634&lt;&gt;0,G634-AH634, -9999)</f>
        <v>2.174861647999092E-2</v>
      </c>
      <c r="AC634" s="54">
        <f>+G634-P634</f>
        <v>1.3426600002276246E-2</v>
      </c>
      <c r="AD634" s="54">
        <f>IF(S634&lt;&gt;0,G634-AA634, -9999)</f>
        <v>-1.5139414643567089E-3</v>
      </c>
      <c r="AE634" s="54">
        <f>+(G634-AA634)^2*S634</f>
        <v>2.2920187574985361E-7</v>
      </c>
      <c r="AF634" s="48">
        <f>IF(S634&lt;&gt;0,G634-P634, -9999)</f>
        <v>1.3426600002276246E-2</v>
      </c>
      <c r="AG634" s="3"/>
      <c r="AH634" s="48">
        <f>$AB$6*($AB$11/AI634*AJ634+$AB$12)</f>
        <v>-8.3220164777146766E-3</v>
      </c>
      <c r="AI634" s="48">
        <f>1+$AB$7*COS(AL634)</f>
        <v>0.76403145694161945</v>
      </c>
      <c r="AJ634" s="48">
        <f>SIN(AL634+RADIANS($AB$9))</f>
        <v>-0.92675304666483571</v>
      </c>
      <c r="AK634" s="48">
        <f>$AB$7*SIN(AL634)</f>
        <v>0.23877912734283144</v>
      </c>
      <c r="AL634" s="48">
        <f>2*ATAN(AM634)</f>
        <v>2.350274394897677</v>
      </c>
      <c r="AM634" s="48">
        <f>SQRT((1+$AB$7)/(1-$AB$7))*TAN(AN634/2)</f>
        <v>2.3941444517341415</v>
      </c>
      <c r="AN634" s="54">
        <f>$AU634+$AB$7*SIN(AO634)</f>
        <v>14.638523001561524</v>
      </c>
      <c r="AO634" s="54">
        <f>$AU634+$AB$7*SIN(AP634)</f>
        <v>14.638518551071321</v>
      </c>
      <c r="AP634" s="54">
        <f>$AU634+$AB$7*SIN(AQ634)</f>
        <v>14.63854613445457</v>
      </c>
      <c r="AQ634" s="54">
        <f>$AU634+$AB$7*SIN(AR634)</f>
        <v>14.638375154956986</v>
      </c>
      <c r="AR634" s="54">
        <f>$AU634+$AB$7*SIN(AS634)</f>
        <v>14.639434137641686</v>
      </c>
      <c r="AS634" s="54">
        <f>$AU634+$AB$7*SIN(AT634)</f>
        <v>14.632841913202896</v>
      </c>
      <c r="AT634" s="54">
        <f>$AU634+$AB$7*SIN(AU634)</f>
        <v>14.672672404402388</v>
      </c>
      <c r="AU634" s="54">
        <f>RADIANS($AB$9)+$AB$18*(F634-AB$15)</f>
        <v>14.344133548403715</v>
      </c>
    </row>
    <row r="635" spans="1:50" ht="12.95" customHeight="1" x14ac:dyDescent="0.2">
      <c r="A635" s="4" t="s">
        <v>994</v>
      </c>
      <c r="B635" s="4"/>
      <c r="C635" s="5">
        <v>47569.608</v>
      </c>
      <c r="D635" s="5"/>
      <c r="E635" s="109">
        <f>+(C635-C$7)/C$8</f>
        <v>3552.0069958177587</v>
      </c>
      <c r="F635" s="109">
        <f>ROUND(2*E635,0)/2</f>
        <v>3552</v>
      </c>
      <c r="G635" s="48">
        <f>+C635-(C$7+F635*C$8)</f>
        <v>9.5624000023235567E-3</v>
      </c>
      <c r="I635" s="48">
        <f>G635</f>
        <v>9.5624000023235567E-3</v>
      </c>
      <c r="Q635" s="100">
        <f>+C635-15018.5</f>
        <v>32551.108</v>
      </c>
      <c r="S635" s="53">
        <f>S$14</f>
        <v>0.1</v>
      </c>
      <c r="Z635" s="48">
        <f>F635</f>
        <v>3552</v>
      </c>
      <c r="AA635" s="54">
        <f>AB$3+AB$4*Z635+AB$5*Z635^2+AH635</f>
        <v>1.50321108250975E-2</v>
      </c>
      <c r="AB635" s="54">
        <f>IF(S635&lt;&gt;0,G635-AH635, -9999)</f>
        <v>1.7881091285802501E-2</v>
      </c>
      <c r="AC635" s="54">
        <f>+G635-P635</f>
        <v>9.5624000023235567E-3</v>
      </c>
      <c r="AD635" s="54">
        <f>IF(S635&lt;&gt;0,G635-AA635, -9999)</f>
        <v>-5.4697108227739436E-3</v>
      </c>
      <c r="AE635" s="54">
        <f>+(G635-AA635)^2*S635</f>
        <v>2.9917736484770413E-6</v>
      </c>
      <c r="AF635" s="48">
        <f>IF(S635&lt;&gt;0,G635-P635, -9999)</f>
        <v>9.5624000023235567E-3</v>
      </c>
      <c r="AG635" s="3"/>
      <c r="AH635" s="48">
        <f>$AB$6*($AB$11/AI635*AJ635+$AB$12)</f>
        <v>-8.318691283478943E-3</v>
      </c>
      <c r="AI635" s="48">
        <f>1+$AB$7*COS(AL635)</f>
        <v>0.76315246506418133</v>
      </c>
      <c r="AJ635" s="48">
        <f>SIN(AL635+RADIANS($AB$9))</f>
        <v>-0.92536130214260448</v>
      </c>
      <c r="AK635" s="48">
        <f>$AB$7*SIN(AL635)</f>
        <v>0.23790727219344313</v>
      </c>
      <c r="AL635" s="48">
        <f>2*ATAN(AM635)</f>
        <v>2.3539623158538716</v>
      </c>
      <c r="AM635" s="48">
        <f>SQRT((1+$AB$7)/(1-$AB$7))*TAN(AN635/2)</f>
        <v>2.4066129190437495</v>
      </c>
      <c r="AN635" s="54">
        <f>$AU635+$AB$7*SIN(AO635)</f>
        <v>14.643072426706938</v>
      </c>
      <c r="AO635" s="54">
        <f>$AU635+$AB$7*SIN(AP635)</f>
        <v>14.643067733475855</v>
      </c>
      <c r="AP635" s="54">
        <f>$AU635+$AB$7*SIN(AQ635)</f>
        <v>14.643096582140434</v>
      </c>
      <c r="AQ635" s="54">
        <f>$AU635+$AB$7*SIN(AR635)</f>
        <v>14.642919229481924</v>
      </c>
      <c r="AR635" s="54">
        <f>$AU635+$AB$7*SIN(AS635)</f>
        <v>14.644008641981817</v>
      </c>
      <c r="AS635" s="54">
        <f>$AU635+$AB$7*SIN(AT635)</f>
        <v>14.637282554580757</v>
      </c>
      <c r="AT635" s="54">
        <f>$AU635+$AB$7*SIN(AU635)</f>
        <v>14.677589579415827</v>
      </c>
      <c r="AU635" s="54">
        <f>RADIANS($AB$9)+$AB$18*(F635-AB$15)</f>
        <v>14.349419994700675</v>
      </c>
    </row>
    <row r="636" spans="1:50" ht="12.95" customHeight="1" x14ac:dyDescent="0.2">
      <c r="A636" s="102" t="s">
        <v>1134</v>
      </c>
      <c r="B636" s="102" t="s">
        <v>1122</v>
      </c>
      <c r="C636" s="103">
        <v>47569.612699999998</v>
      </c>
      <c r="D636" s="104">
        <v>1.4E-3</v>
      </c>
      <c r="E636" s="107">
        <f>+(C636-C$7)/C$8</f>
        <v>3552.0104343210041</v>
      </c>
      <c r="F636" s="109">
        <f>ROUND(2*E636,0)/2</f>
        <v>3552</v>
      </c>
      <c r="G636" s="48">
        <f>+C636-(C$7+F636*C$8)</f>
        <v>1.4262400000006892E-2</v>
      </c>
      <c r="K636" s="48">
        <f>G636</f>
        <v>1.4262400000006892E-2</v>
      </c>
      <c r="O636" s="48">
        <f ca="1">+C$11+C$12*F636</f>
        <v>1.6134949846200231E-2</v>
      </c>
      <c r="Q636" s="100">
        <f>+C636-15018.5</f>
        <v>32551.112699999998</v>
      </c>
      <c r="S636" s="53">
        <f>S$16</f>
        <v>1</v>
      </c>
      <c r="Z636" s="48">
        <f>F636</f>
        <v>3552</v>
      </c>
      <c r="AA636" s="54">
        <f>AB$3+AB$4*Z636+AB$5*Z636^2+AH636</f>
        <v>1.50321108250975E-2</v>
      </c>
      <c r="AB636" s="54">
        <f>IF(S636&lt;&gt;0,G636-AH636, -9999)</f>
        <v>2.2581091283485837E-2</v>
      </c>
      <c r="AC636" s="54">
        <f>+G636-P636</f>
        <v>1.4262400000006892E-2</v>
      </c>
      <c r="AD636" s="54">
        <f>IF(S636&lt;&gt;0,G636-AA636, -9999)</f>
        <v>-7.6971082509060852E-4</v>
      </c>
      <c r="AE636" s="54">
        <f>+(G636-AA636)^2*S636</f>
        <v>5.9245475426166534E-7</v>
      </c>
      <c r="AF636" s="48">
        <f>IF(S636&lt;&gt;0,G636-P636, -9999)</f>
        <v>1.4262400000006892E-2</v>
      </c>
      <c r="AG636" s="3"/>
      <c r="AH636" s="48">
        <f>$AB$6*($AB$11/AI636*AJ636+$AB$12)</f>
        <v>-8.318691283478943E-3</v>
      </c>
      <c r="AI636" s="48">
        <f>1+$AB$7*COS(AL636)</f>
        <v>0.76315246506418133</v>
      </c>
      <c r="AJ636" s="48">
        <f>SIN(AL636+RADIANS($AB$9))</f>
        <v>-0.92536130214260448</v>
      </c>
      <c r="AK636" s="48">
        <f>$AB$7*SIN(AL636)</f>
        <v>0.23790727219344313</v>
      </c>
      <c r="AL636" s="48">
        <f>2*ATAN(AM636)</f>
        <v>2.3539623158538716</v>
      </c>
      <c r="AM636" s="48">
        <f>SQRT((1+$AB$7)/(1-$AB$7))*TAN(AN636/2)</f>
        <v>2.4066129190437495</v>
      </c>
      <c r="AN636" s="54">
        <f>$AU636+$AB$7*SIN(AO636)</f>
        <v>14.643072426706938</v>
      </c>
      <c r="AO636" s="54">
        <f>$AU636+$AB$7*SIN(AP636)</f>
        <v>14.643067733475855</v>
      </c>
      <c r="AP636" s="54">
        <f>$AU636+$AB$7*SIN(AQ636)</f>
        <v>14.643096582140434</v>
      </c>
      <c r="AQ636" s="54">
        <f>$AU636+$AB$7*SIN(AR636)</f>
        <v>14.642919229481924</v>
      </c>
      <c r="AR636" s="54">
        <f>$AU636+$AB$7*SIN(AS636)</f>
        <v>14.644008641981817</v>
      </c>
      <c r="AS636" s="54">
        <f>$AU636+$AB$7*SIN(AT636)</f>
        <v>14.637282554580757</v>
      </c>
      <c r="AT636" s="54">
        <f>$AU636+$AB$7*SIN(AU636)</f>
        <v>14.677589579415827</v>
      </c>
      <c r="AU636" s="54">
        <f>RADIANS($AB$9)+$AB$18*(F636-AB$15)</f>
        <v>14.349419994700675</v>
      </c>
    </row>
    <row r="637" spans="1:50" ht="12.95" customHeight="1" x14ac:dyDescent="0.2">
      <c r="A637" s="4" t="s">
        <v>1073</v>
      </c>
      <c r="B637" s="4"/>
      <c r="C637" s="5">
        <v>47613.35</v>
      </c>
      <c r="D637" s="5"/>
      <c r="E637" s="109">
        <f>+(C637-C$7)/C$8</f>
        <v>3584.0084871039317</v>
      </c>
      <c r="F637" s="109">
        <f>ROUND(2*E637,0)/2</f>
        <v>3584</v>
      </c>
      <c r="G637" s="48">
        <f>+C637-(C$7+F637*C$8)</f>
        <v>1.1600800004089251E-2</v>
      </c>
      <c r="I637" s="48">
        <f>G637</f>
        <v>1.1600800004089251E-2</v>
      </c>
      <c r="Q637" s="100">
        <f>+C637-15018.5</f>
        <v>32594.85</v>
      </c>
      <c r="S637" s="53">
        <f>S$14</f>
        <v>0.1</v>
      </c>
      <c r="Z637" s="48">
        <f>F637</f>
        <v>3584</v>
      </c>
      <c r="AA637" s="54">
        <f>AB$3+AB$4*Z637+AB$5*Z637^2+AH637</f>
        <v>1.5359852652221052E-2</v>
      </c>
      <c r="AB637" s="54">
        <f>IF(S637&lt;&gt;0,G637-AH637, -9999)</f>
        <v>1.9906311670873204E-2</v>
      </c>
      <c r="AC637" s="54">
        <f>+G637-P637</f>
        <v>1.1600800004089251E-2</v>
      </c>
      <c r="AD637" s="54">
        <f>IF(S637&lt;&gt;0,G637-AA637, -9999)</f>
        <v>-3.7590526481318005E-3</v>
      </c>
      <c r="AE637" s="54">
        <f>+(G637-AA637)^2*S637</f>
        <v>1.4130476811426703E-6</v>
      </c>
      <c r="AF637" s="48">
        <f>IF(S637&lt;&gt;0,G637-P637, -9999)</f>
        <v>1.1600800004089251E-2</v>
      </c>
      <c r="AG637" s="3"/>
      <c r="AH637" s="48">
        <f>$AB$6*($AB$11/AI637*AJ637+$AB$12)</f>
        <v>-8.3055116667839525E-3</v>
      </c>
      <c r="AI637" s="48">
        <f>1+$AB$7*COS(AL637)</f>
        <v>0.76006931891148322</v>
      </c>
      <c r="AJ637" s="48">
        <f>SIN(AL637+RADIANS($AB$9))</f>
        <v>-0.92033771678899201</v>
      </c>
      <c r="AK637" s="48">
        <f>$AB$7*SIN(AL637)</f>
        <v>0.234797557994327</v>
      </c>
      <c r="AL637" s="48">
        <f>2*ATAN(AM637)</f>
        <v>2.36700683004893</v>
      </c>
      <c r="AM637" s="48">
        <f>SQRT((1+$AB$7)/(1-$AB$7))*TAN(AN637/2)</f>
        <v>2.4516177504784964</v>
      </c>
      <c r="AN637" s="54">
        <f>$AU637+$AB$7*SIN(AO637)</f>
        <v>14.659206103437835</v>
      </c>
      <c r="AO637" s="54">
        <f>$AU637+$AB$7*SIN(AP637)</f>
        <v>14.659200467375125</v>
      </c>
      <c r="AP637" s="54">
        <f>$AU637+$AB$7*SIN(AQ637)</f>
        <v>14.659234135365381</v>
      </c>
      <c r="AQ637" s="54">
        <f>$AU637+$AB$7*SIN(AR637)</f>
        <v>14.65903298455175</v>
      </c>
      <c r="AR637" s="54">
        <f>$AU637+$AB$7*SIN(AS637)</f>
        <v>14.660233725332569</v>
      </c>
      <c r="AS637" s="54">
        <f>$AU637+$AB$7*SIN(AT637)</f>
        <v>14.653028462837987</v>
      </c>
      <c r="AT637" s="54">
        <f>$AU637+$AB$7*SIN(AU637)</f>
        <v>14.694998666810887</v>
      </c>
      <c r="AU637" s="54">
        <f>RADIANS($AB$9)+$AB$18*(F637-AB$15)</f>
        <v>14.36821624820098</v>
      </c>
    </row>
    <row r="638" spans="1:50" ht="12.95" customHeight="1" x14ac:dyDescent="0.2">
      <c r="A638" s="4" t="s">
        <v>1079</v>
      </c>
      <c r="B638" s="4"/>
      <c r="C638" s="5">
        <v>47613.351000000002</v>
      </c>
      <c r="D638" s="5"/>
      <c r="E638" s="109">
        <f>+(C638-C$7)/C$8</f>
        <v>3584.0092187003702</v>
      </c>
      <c r="F638" s="109">
        <f>ROUND(2*E638,0)/2</f>
        <v>3584</v>
      </c>
      <c r="G638" s="48">
        <f>+C638-(C$7+F638*C$8)</f>
        <v>1.2600800007930957E-2</v>
      </c>
      <c r="I638" s="48">
        <f>G638</f>
        <v>1.2600800007930957E-2</v>
      </c>
      <c r="Q638" s="100">
        <f>+C638-15018.5</f>
        <v>32594.851000000002</v>
      </c>
      <c r="S638" s="53">
        <f>S$14</f>
        <v>0.1</v>
      </c>
      <c r="Z638" s="48">
        <f>F638</f>
        <v>3584</v>
      </c>
      <c r="AA638" s="54">
        <f>AB$3+AB$4*Z638+AB$5*Z638^2+AH638</f>
        <v>1.5359852652221052E-2</v>
      </c>
      <c r="AB638" s="54">
        <f>IF(S638&lt;&gt;0,G638-AH638, -9999)</f>
        <v>2.0906311674714909E-2</v>
      </c>
      <c r="AC638" s="54">
        <f>+G638-P638</f>
        <v>1.2600800007930957E-2</v>
      </c>
      <c r="AD638" s="54">
        <f>IF(S638&lt;&gt;0,G638-AA638, -9999)</f>
        <v>-2.7590526442900949E-3</v>
      </c>
      <c r="AE638" s="54">
        <f>+(G638-AA638)^2*S638</f>
        <v>7.6123714939641649E-7</v>
      </c>
      <c r="AF638" s="48">
        <f>IF(S638&lt;&gt;0,G638-P638, -9999)</f>
        <v>1.2600800007930957E-2</v>
      </c>
      <c r="AG638" s="3"/>
      <c r="AH638" s="48">
        <f>$AB$6*($AB$11/AI638*AJ638+$AB$12)</f>
        <v>-8.3055116667839525E-3</v>
      </c>
      <c r="AI638" s="48">
        <f>1+$AB$7*COS(AL638)</f>
        <v>0.76006931891148322</v>
      </c>
      <c r="AJ638" s="48">
        <f>SIN(AL638+RADIANS($AB$9))</f>
        <v>-0.92033771678899201</v>
      </c>
      <c r="AK638" s="48">
        <f>$AB$7*SIN(AL638)</f>
        <v>0.234797557994327</v>
      </c>
      <c r="AL638" s="48">
        <f>2*ATAN(AM638)</f>
        <v>2.36700683004893</v>
      </c>
      <c r="AM638" s="48">
        <f>SQRT((1+$AB$7)/(1-$AB$7))*TAN(AN638/2)</f>
        <v>2.4516177504784964</v>
      </c>
      <c r="AN638" s="54">
        <f>$AU638+$AB$7*SIN(AO638)</f>
        <v>14.659206103437835</v>
      </c>
      <c r="AO638" s="54">
        <f>$AU638+$AB$7*SIN(AP638)</f>
        <v>14.659200467375125</v>
      </c>
      <c r="AP638" s="54">
        <f>$AU638+$AB$7*SIN(AQ638)</f>
        <v>14.659234135365381</v>
      </c>
      <c r="AQ638" s="54">
        <f>$AU638+$AB$7*SIN(AR638)</f>
        <v>14.65903298455175</v>
      </c>
      <c r="AR638" s="54">
        <f>$AU638+$AB$7*SIN(AS638)</f>
        <v>14.660233725332569</v>
      </c>
      <c r="AS638" s="54">
        <f>$AU638+$AB$7*SIN(AT638)</f>
        <v>14.653028462837987</v>
      </c>
      <c r="AT638" s="54">
        <f>$AU638+$AB$7*SIN(AU638)</f>
        <v>14.694998666810887</v>
      </c>
      <c r="AU638" s="54">
        <f>RADIANS($AB$9)+$AB$18*(F638-AB$15)</f>
        <v>14.36821624820098</v>
      </c>
      <c r="AV638" s="54"/>
    </row>
    <row r="639" spans="1:50" ht="12.95" customHeight="1" x14ac:dyDescent="0.2">
      <c r="A639" s="4" t="s">
        <v>1080</v>
      </c>
      <c r="B639" s="4"/>
      <c r="C639" s="5">
        <v>47613.355000000003</v>
      </c>
      <c r="D639" s="5"/>
      <c r="E639" s="109">
        <f>+(C639-C$7)/C$8</f>
        <v>3584.0121450861129</v>
      </c>
      <c r="F639" s="109">
        <f>ROUND(2*E639,0)/2</f>
        <v>3584</v>
      </c>
      <c r="G639" s="48">
        <f>+C639-(C$7+F639*C$8)</f>
        <v>1.6600800008745864E-2</v>
      </c>
      <c r="I639" s="48">
        <f>G639</f>
        <v>1.6600800008745864E-2</v>
      </c>
      <c r="Q639" s="100">
        <f>+C639-15018.5</f>
        <v>32594.855000000003</v>
      </c>
      <c r="S639" s="53">
        <f>S$14</f>
        <v>0.1</v>
      </c>
      <c r="Z639" s="48">
        <f>F639</f>
        <v>3584</v>
      </c>
      <c r="AA639" s="54">
        <f>AB$3+AB$4*Z639+AB$5*Z639^2+AH639</f>
        <v>1.5359852652221052E-2</v>
      </c>
      <c r="AB639" s="54">
        <f>IF(S639&lt;&gt;0,G639-AH639, -9999)</f>
        <v>2.4906311675529817E-2</v>
      </c>
      <c r="AC639" s="54">
        <f>+G639-P639</f>
        <v>1.6600800008745864E-2</v>
      </c>
      <c r="AD639" s="54">
        <f>IF(S639&lt;&gt;0,G639-AA639, -9999)</f>
        <v>1.2409473565248123E-3</v>
      </c>
      <c r="AE639" s="54">
        <f>+(G639-AA639)^2*S639</f>
        <v>1.5399503416659199E-7</v>
      </c>
      <c r="AF639" s="48">
        <f>IF(S639&lt;&gt;0,G639-P639, -9999)</f>
        <v>1.6600800008745864E-2</v>
      </c>
      <c r="AG639" s="3"/>
      <c r="AH639" s="48">
        <f>$AB$6*($AB$11/AI639*AJ639+$AB$12)</f>
        <v>-8.3055116667839525E-3</v>
      </c>
      <c r="AI639" s="48">
        <f>1+$AB$7*COS(AL639)</f>
        <v>0.76006931891148322</v>
      </c>
      <c r="AJ639" s="48">
        <f>SIN(AL639+RADIANS($AB$9))</f>
        <v>-0.92033771678899201</v>
      </c>
      <c r="AK639" s="48">
        <f>$AB$7*SIN(AL639)</f>
        <v>0.234797557994327</v>
      </c>
      <c r="AL639" s="48">
        <f>2*ATAN(AM639)</f>
        <v>2.36700683004893</v>
      </c>
      <c r="AM639" s="48">
        <f>SQRT((1+$AB$7)/(1-$AB$7))*TAN(AN639/2)</f>
        <v>2.4516177504784964</v>
      </c>
      <c r="AN639" s="54">
        <f>$AU639+$AB$7*SIN(AO639)</f>
        <v>14.659206103437835</v>
      </c>
      <c r="AO639" s="54">
        <f>$AU639+$AB$7*SIN(AP639)</f>
        <v>14.659200467375125</v>
      </c>
      <c r="AP639" s="54">
        <f>$AU639+$AB$7*SIN(AQ639)</f>
        <v>14.659234135365381</v>
      </c>
      <c r="AQ639" s="54">
        <f>$AU639+$AB$7*SIN(AR639)</f>
        <v>14.65903298455175</v>
      </c>
      <c r="AR639" s="54">
        <f>$AU639+$AB$7*SIN(AS639)</f>
        <v>14.660233725332569</v>
      </c>
      <c r="AS639" s="54">
        <f>$AU639+$AB$7*SIN(AT639)</f>
        <v>14.653028462837987</v>
      </c>
      <c r="AT639" s="54">
        <f>$AU639+$AB$7*SIN(AU639)</f>
        <v>14.694998666810887</v>
      </c>
      <c r="AU639" s="54">
        <f>RADIANS($AB$9)+$AB$18*(F639-AB$15)</f>
        <v>14.36821624820098</v>
      </c>
    </row>
    <row r="640" spans="1:50" ht="12.95" customHeight="1" x14ac:dyDescent="0.2">
      <c r="A640" s="4" t="s">
        <v>1080</v>
      </c>
      <c r="B640" s="4"/>
      <c r="C640" s="5">
        <v>47654.373</v>
      </c>
      <c r="D640" s="5"/>
      <c r="E640" s="109">
        <f>+(C640-C$7)/C$8</f>
        <v>3614.0207676817004</v>
      </c>
      <c r="F640" s="109">
        <f>ROUND(2*E640,0)/2</f>
        <v>3614</v>
      </c>
      <c r="G640" s="48">
        <f>+C640-(C$7+F640*C$8)</f>
        <v>2.8386800004227553E-2</v>
      </c>
      <c r="I640" s="48">
        <f>G640</f>
        <v>2.8386800004227553E-2</v>
      </c>
      <c r="Q640" s="100">
        <f>+C640-15018.5</f>
        <v>32635.873</v>
      </c>
      <c r="S640" s="53">
        <f>S$14</f>
        <v>0.1</v>
      </c>
      <c r="Z640" s="48">
        <f>F640</f>
        <v>3614</v>
      </c>
      <c r="AA640" s="54">
        <f>AB$3+AB$4*Z640+AB$5*Z640^2+AH640</f>
        <v>1.5670156338372564E-2</v>
      </c>
      <c r="AB640" s="54">
        <f>IF(S640&lt;&gt;0,G640-AH640, -9999)</f>
        <v>3.6678051549995441E-2</v>
      </c>
      <c r="AC640" s="54">
        <f>+G640-P640</f>
        <v>2.8386800004227553E-2</v>
      </c>
      <c r="AD640" s="54">
        <f>IF(S640&lt;&gt;0,G640-AA640, -9999)</f>
        <v>1.2716643665854989E-2</v>
      </c>
      <c r="AE640" s="54">
        <f>+(G640-AA640)^2*S640</f>
        <v>1.6171302612432984E-5</v>
      </c>
      <c r="AF640" s="48">
        <f>IF(S640&lt;&gt;0,G640-P640, -9999)</f>
        <v>2.8386800004227553E-2</v>
      </c>
      <c r="AG640" s="3"/>
      <c r="AH640" s="48">
        <f>$AB$6*($AB$11/AI640*AJ640+$AB$12)</f>
        <v>-8.2912515457678904E-3</v>
      </c>
      <c r="AI640" s="48">
        <f>1+$AB$7*COS(AL640)</f>
        <v>0.75723790534603641</v>
      </c>
      <c r="AJ640" s="48">
        <f>SIN(AL640+RADIANS($AB$9))</f>
        <v>-0.91552397971178923</v>
      </c>
      <c r="AK640" s="48">
        <f>$AB$7*SIN(AL640)</f>
        <v>0.23186890771925187</v>
      </c>
      <c r="AL640" s="48">
        <f>2*ATAN(AM640)</f>
        <v>2.3791413159423245</v>
      </c>
      <c r="AM640" s="48">
        <f>SQRT((1+$AB$7)/(1-$AB$7))*TAN(AN640/2)</f>
        <v>2.4947944948865333</v>
      </c>
      <c r="AN640" s="54">
        <f>$AU640+$AB$7*SIN(AO640)</f>
        <v>14.674272733235231</v>
      </c>
      <c r="AO640" s="54">
        <f>$AU640+$AB$7*SIN(AP640)</f>
        <v>14.674266093655357</v>
      </c>
      <c r="AP640" s="54">
        <f>$AU640+$AB$7*SIN(AQ640)</f>
        <v>14.67430474829944</v>
      </c>
      <c r="AQ640" s="54">
        <f>$AU640+$AB$7*SIN(AR640)</f>
        <v>14.674079671494287</v>
      </c>
      <c r="AR640" s="54">
        <f>$AU640+$AB$7*SIN(AS640)</f>
        <v>14.675389048233065</v>
      </c>
      <c r="AS640" s="54">
        <f>$AU640+$AB$7*SIN(AT640)</f>
        <v>14.667730957507533</v>
      </c>
      <c r="AT640" s="54">
        <f>$AU640+$AB$7*SIN(AU640)</f>
        <v>14.711214825669794</v>
      </c>
      <c r="AU640" s="54">
        <f>RADIANS($AB$9)+$AB$18*(F640-AB$15)</f>
        <v>14.385837735857514</v>
      </c>
    </row>
    <row r="641" spans="1:50" ht="12.95" customHeight="1" x14ac:dyDescent="0.2">
      <c r="A641" s="4" t="s">
        <v>1070</v>
      </c>
      <c r="B641" s="4"/>
      <c r="C641" s="5">
        <v>47725.442000000003</v>
      </c>
      <c r="D641" s="5"/>
      <c r="E641" s="109">
        <f>+(C641-C$7)/C$8</f>
        <v>3666.0145947636179</v>
      </c>
      <c r="F641" s="109">
        <f>ROUND(2*E641,0)/2</f>
        <v>3666</v>
      </c>
      <c r="G641" s="48">
        <f>+C641-(C$7+F641*C$8)</f>
        <v>1.9949200002884027E-2</v>
      </c>
      <c r="I641" s="48">
        <f>G641</f>
        <v>1.9949200002884027E-2</v>
      </c>
      <c r="Q641" s="100">
        <f>+C641-15018.5</f>
        <v>32706.942000000003</v>
      </c>
      <c r="S641" s="53">
        <f>S$14</f>
        <v>0.1</v>
      </c>
      <c r="Z641" s="48">
        <f>F641</f>
        <v>3666</v>
      </c>
      <c r="AA641" s="54">
        <f>AB$3+AB$4*Z641+AB$5*Z641^2+AH641</f>
        <v>1.6214928661986042E-2</v>
      </c>
      <c r="AB641" s="54">
        <f>IF(S641&lt;&gt;0,G641-AH641, -9999)</f>
        <v>2.821143824629976E-2</v>
      </c>
      <c r="AC641" s="54">
        <f>+G641-P641</f>
        <v>1.9949200002884027E-2</v>
      </c>
      <c r="AD641" s="54">
        <f>IF(S641&lt;&gt;0,G641-AA641, -9999)</f>
        <v>3.7342713408979843E-3</v>
      </c>
      <c r="AE641" s="54">
        <f>+(G641-AA641)^2*S641</f>
        <v>1.3944782447452029E-6</v>
      </c>
      <c r="AF641" s="48">
        <f>IF(S641&lt;&gt;0,G641-P641, -9999)</f>
        <v>1.9949200002884027E-2</v>
      </c>
      <c r="AG641" s="3"/>
      <c r="AH641" s="48">
        <f>$AB$6*($AB$11/AI641*AJ641+$AB$12)</f>
        <v>-8.2622382434157336E-3</v>
      </c>
      <c r="AI641" s="48">
        <f>1+$AB$7*COS(AL641)</f>
        <v>0.75246282603871073</v>
      </c>
      <c r="AJ641" s="48">
        <f>SIN(AL641+RADIANS($AB$9))</f>
        <v>-0.9069500546777356</v>
      </c>
      <c r="AK641" s="48">
        <f>$AB$7*SIN(AL641)</f>
        <v>0.22676413401364259</v>
      </c>
      <c r="AL641" s="48">
        <f>2*ATAN(AM641)</f>
        <v>2.3999636568730609</v>
      </c>
      <c r="AM641" s="48">
        <f>SQRT((1+$AB$7)/(1-$AB$7))*TAN(AN641/2)</f>
        <v>2.5720132346219264</v>
      </c>
      <c r="AN641" s="54">
        <f>$AU641+$AB$7*SIN(AO641)</f>
        <v>14.700257049560729</v>
      </c>
      <c r="AO641" s="54">
        <f>$AU641+$AB$7*SIN(AP641)</f>
        <v>14.700248372959051</v>
      </c>
      <c r="AP641" s="54">
        <f>$AU641+$AB$7*SIN(AQ641)</f>
        <v>14.700296790587366</v>
      </c>
      <c r="AQ641" s="54">
        <f>$AU641+$AB$7*SIN(AR641)</f>
        <v>14.700026560517896</v>
      </c>
      <c r="AR641" s="54">
        <f>$AU641+$AB$7*SIN(AS641)</f>
        <v>14.701533301943286</v>
      </c>
      <c r="AS641" s="54">
        <f>$AU641+$AB$7*SIN(AT641)</f>
        <v>14.693085590244269</v>
      </c>
      <c r="AT641" s="54">
        <f>$AU641+$AB$7*SIN(AU641)</f>
        <v>14.739083769359487</v>
      </c>
      <c r="AU641" s="54">
        <f>RADIANS($AB$9)+$AB$18*(F641-AB$15)</f>
        <v>14.416381647795509</v>
      </c>
    </row>
    <row r="642" spans="1:50" ht="12.95" customHeight="1" x14ac:dyDescent="0.2">
      <c r="A642" s="4" t="s">
        <v>1081</v>
      </c>
      <c r="B642" s="4"/>
      <c r="C642" s="5">
        <v>47744.561000000002</v>
      </c>
      <c r="D642" s="5"/>
      <c r="E642" s="109">
        <f>+(C642-C$7)/C$8</f>
        <v>3680.0019870159226</v>
      </c>
      <c r="F642" s="109">
        <f>ROUND(2*E642,0)/2</f>
        <v>3680</v>
      </c>
      <c r="G642" s="48">
        <f>+C642-(C$7+F642*C$8)</f>
        <v>2.7160000026924536E-3</v>
      </c>
      <c r="I642" s="48">
        <f>G642</f>
        <v>2.7160000026924536E-3</v>
      </c>
      <c r="Q642" s="100">
        <f>+C642-15018.5</f>
        <v>32726.061000000002</v>
      </c>
      <c r="S642" s="53">
        <f>S$14</f>
        <v>0.1</v>
      </c>
      <c r="Z642" s="48">
        <f>F642</f>
        <v>3680</v>
      </c>
      <c r="AA642" s="54">
        <f>AB$3+AB$4*Z642+AB$5*Z642^2+AH642</f>
        <v>1.6363083529684762E-2</v>
      </c>
      <c r="AB642" s="54">
        <f>IF(S642&lt;&gt;0,G642-AH642, -9999)</f>
        <v>1.0969508640635671E-2</v>
      </c>
      <c r="AC642" s="54">
        <f>+G642-P642</f>
        <v>2.7160000026924536E-3</v>
      </c>
      <c r="AD642" s="54">
        <f>IF(S642&lt;&gt;0,G642-AA642, -9999)</f>
        <v>-1.3647083526992308E-2</v>
      </c>
      <c r="AE642" s="54">
        <f>+(G642-AA642)^2*S642</f>
        <v>1.8624288879270484E-5</v>
      </c>
      <c r="AF642" s="48">
        <f>IF(S642&lt;&gt;0,G642-P642, -9999)</f>
        <v>2.7160000026924536E-3</v>
      </c>
      <c r="AG642" s="3"/>
      <c r="AH642" s="48">
        <f>$AB$6*($AB$11/AI642*AJ642+$AB$12)</f>
        <v>-8.253508637943217E-3</v>
      </c>
      <c r="AI642" s="48">
        <f>1+$AB$7*COS(AL642)</f>
        <v>0.75120551460883311</v>
      </c>
      <c r="AJ642" s="48">
        <f>SIN(AL642+RADIANS($AB$9))</f>
        <v>-0.90459332952292282</v>
      </c>
      <c r="AK642" s="48">
        <f>$AB$7*SIN(AL642)</f>
        <v>0.22538395907127756</v>
      </c>
      <c r="AL642" s="48">
        <f>2*ATAN(AM642)</f>
        <v>2.4055251452808135</v>
      </c>
      <c r="AM642" s="48">
        <f>SQRT((1+$AB$7)/(1-$AB$7))*TAN(AN642/2)</f>
        <v>2.5933419026759541</v>
      </c>
      <c r="AN642" s="54">
        <f>$AU642+$AB$7*SIN(AO642)</f>
        <v>14.70722500738904</v>
      </c>
      <c r="AO642" s="54">
        <f>$AU642+$AB$7*SIN(AP642)</f>
        <v>14.707215713791419</v>
      </c>
      <c r="AP642" s="54">
        <f>$AU642+$AB$7*SIN(AQ642)</f>
        <v>14.707267009408122</v>
      </c>
      <c r="AQ642" s="54">
        <f>$AU642+$AB$7*SIN(AR642)</f>
        <v>14.706983834218136</v>
      </c>
      <c r="AR642" s="54">
        <f>$AU642+$AB$7*SIN(AS642)</f>
        <v>14.708545533156881</v>
      </c>
      <c r="AS642" s="54">
        <f>$AU642+$AB$7*SIN(AT642)</f>
        <v>14.699884853290888</v>
      </c>
      <c r="AT642" s="54">
        <f>$AU642+$AB$7*SIN(AU642)</f>
        <v>14.746535401721022</v>
      </c>
      <c r="AU642" s="54">
        <f>RADIANS($AB$9)+$AB$18*(F642-AB$15)</f>
        <v>14.424605008701892</v>
      </c>
    </row>
    <row r="643" spans="1:50" ht="12.95" customHeight="1" x14ac:dyDescent="0.2">
      <c r="A643" s="4" t="s">
        <v>994</v>
      </c>
      <c r="B643" s="4"/>
      <c r="C643" s="5">
        <v>47789.682999999997</v>
      </c>
      <c r="D643" s="5"/>
      <c r="E643" s="109">
        <f>+(C643-C$7)/C$8</f>
        <v>3713.013081383227</v>
      </c>
      <c r="F643" s="109">
        <f>ROUND(2*E643,0)/2</f>
        <v>3713</v>
      </c>
      <c r="G643" s="48">
        <f>+C643-(C$7+F643*C$8)</f>
        <v>1.7880599996715318E-2</v>
      </c>
      <c r="I643" s="48">
        <f>G643</f>
        <v>1.7880599996715318E-2</v>
      </c>
      <c r="Q643" s="100">
        <f>+C643-15018.5</f>
        <v>32771.182999999997</v>
      </c>
      <c r="S643" s="53">
        <f>S$14</f>
        <v>0.1</v>
      </c>
      <c r="Z643" s="48">
        <f>F643</f>
        <v>3713</v>
      </c>
      <c r="AA643" s="54">
        <f>AB$3+AB$4*Z643+AB$5*Z643^2+AH643</f>
        <v>1.6714777607504908E-2</v>
      </c>
      <c r="AB643" s="54">
        <f>IF(S643&lt;&gt;0,G643-AH643, -9999)</f>
        <v>2.6112011675554884E-2</v>
      </c>
      <c r="AC643" s="54">
        <f>+G643-P643</f>
        <v>1.7880599996715318E-2</v>
      </c>
      <c r="AD643" s="54">
        <f>IF(S643&lt;&gt;0,G643-AA643, -9999)</f>
        <v>1.1658223892104108E-3</v>
      </c>
      <c r="AE643" s="54">
        <f>+(G643-AA643)^2*S643</f>
        <v>1.3591418431842707E-7</v>
      </c>
      <c r="AF643" s="48">
        <f>IF(S643&lt;&gt;0,G643-P643, -9999)</f>
        <v>1.7880599996715318E-2</v>
      </c>
      <c r="AG643" s="3"/>
      <c r="AH643" s="48">
        <f>$AB$6*($AB$11/AI643*AJ643+$AB$12)</f>
        <v>-8.2314116788395654E-3</v>
      </c>
      <c r="AI643" s="48">
        <f>1+$AB$7*COS(AL643)</f>
        <v>0.7482885387761673</v>
      </c>
      <c r="AJ643" s="48">
        <f>SIN(AL643+RADIANS($AB$9))</f>
        <v>-0.89895951311138889</v>
      </c>
      <c r="AK643" s="48">
        <f>$AB$7*SIN(AL643)</f>
        <v>0.22212151011611161</v>
      </c>
      <c r="AL643" s="48">
        <f>2*ATAN(AM643)</f>
        <v>2.418561564820465</v>
      </c>
      <c r="AM643" s="48">
        <f>SQRT((1+$AB$7)/(1-$AB$7))*TAN(AN643/2)</f>
        <v>2.6445644133075965</v>
      </c>
      <c r="AN643" s="54">
        <f>$AU643+$AB$7*SIN(AO643)</f>
        <v>14.723603813580119</v>
      </c>
      <c r="AO643" s="54">
        <f>$AU643+$AB$7*SIN(AP643)</f>
        <v>14.723592943912015</v>
      </c>
      <c r="AP643" s="54">
        <f>$AU643+$AB$7*SIN(AQ643)</f>
        <v>14.723651451501798</v>
      </c>
      <c r="AQ643" s="54">
        <f>$AU643+$AB$7*SIN(AR643)</f>
        <v>14.723336464983017</v>
      </c>
      <c r="AR643" s="54">
        <f>$AU643+$AB$7*SIN(AS643)</f>
        <v>14.725030495752636</v>
      </c>
      <c r="AS643" s="54">
        <f>$AU643+$AB$7*SIN(AT643)</f>
        <v>14.715868296360549</v>
      </c>
      <c r="AT643" s="54">
        <f>$AU643+$AB$7*SIN(AU643)</f>
        <v>14.76401392414108</v>
      </c>
      <c r="AU643" s="54">
        <f>RADIANS($AB$9)+$AB$18*(F643-AB$15)</f>
        <v>14.443988645124081</v>
      </c>
    </row>
    <row r="644" spans="1:50" ht="12.95" customHeight="1" x14ac:dyDescent="0.2">
      <c r="A644" s="102" t="s">
        <v>1134</v>
      </c>
      <c r="B644" s="102" t="s">
        <v>1122</v>
      </c>
      <c r="C644" s="103">
        <v>47789.686099999999</v>
      </c>
      <c r="D644" s="104">
        <v>1.1999999999999999E-3</v>
      </c>
      <c r="E644" s="113">
        <f>+(C644-C$7)/C$8</f>
        <v>3713.0153493321786</v>
      </c>
      <c r="F644" s="109">
        <f>ROUND(2*E644,0)/2</f>
        <v>3713</v>
      </c>
      <c r="G644" s="48">
        <f>+C644-(C$7+F644*C$8)</f>
        <v>2.0980599998438265E-2</v>
      </c>
      <c r="K644" s="48">
        <f>G644</f>
        <v>2.0980599998438265E-2</v>
      </c>
      <c r="O644" s="48">
        <f ca="1">+C$11+C$12*F644</f>
        <v>1.8543380512091527E-2</v>
      </c>
      <c r="Q644" s="100">
        <f>+C644-15018.5</f>
        <v>32771.186099999999</v>
      </c>
      <c r="S644" s="53">
        <f>S$16</f>
        <v>1</v>
      </c>
      <c r="Z644" s="48">
        <f>F644</f>
        <v>3713</v>
      </c>
      <c r="AA644" s="54">
        <f>AB$3+AB$4*Z644+AB$5*Z644^2+AH644</f>
        <v>1.6714777607504908E-2</v>
      </c>
      <c r="AB644" s="54">
        <f>IF(S644&lt;&gt;0,G644-AH644, -9999)</f>
        <v>2.9212011677277831E-2</v>
      </c>
      <c r="AC644" s="54">
        <f>+G644-P644</f>
        <v>2.0980599998438265E-2</v>
      </c>
      <c r="AD644" s="54">
        <f>IF(S644&lt;&gt;0,G644-AA644, -9999)</f>
        <v>4.2658223909333576E-3</v>
      </c>
      <c r="AE644" s="54">
        <f>+(G644-AA644)^2*S644</f>
        <v>1.8197240670988386E-5</v>
      </c>
      <c r="AF644" s="48">
        <f>IF(S644&lt;&gt;0,G644-P644, -9999)</f>
        <v>2.0980599998438265E-2</v>
      </c>
      <c r="AG644" s="3"/>
      <c r="AH644" s="48">
        <f>$AB$6*($AB$11/AI644*AJ644+$AB$12)</f>
        <v>-8.2314116788395654E-3</v>
      </c>
      <c r="AI644" s="48">
        <f>1+$AB$7*COS(AL644)</f>
        <v>0.7482885387761673</v>
      </c>
      <c r="AJ644" s="48">
        <f>SIN(AL644+RADIANS($AB$9))</f>
        <v>-0.89895951311138889</v>
      </c>
      <c r="AK644" s="48">
        <f>$AB$7*SIN(AL644)</f>
        <v>0.22212151011611161</v>
      </c>
      <c r="AL644" s="48">
        <f>2*ATAN(AM644)</f>
        <v>2.418561564820465</v>
      </c>
      <c r="AM644" s="48">
        <f>SQRT((1+$AB$7)/(1-$AB$7))*TAN(AN644/2)</f>
        <v>2.6445644133075965</v>
      </c>
      <c r="AN644" s="54">
        <f>$AU644+$AB$7*SIN(AO644)</f>
        <v>14.723603813580119</v>
      </c>
      <c r="AO644" s="54">
        <f>$AU644+$AB$7*SIN(AP644)</f>
        <v>14.723592943912015</v>
      </c>
      <c r="AP644" s="54">
        <f>$AU644+$AB$7*SIN(AQ644)</f>
        <v>14.723651451501798</v>
      </c>
      <c r="AQ644" s="54">
        <f>$AU644+$AB$7*SIN(AR644)</f>
        <v>14.723336464983017</v>
      </c>
      <c r="AR644" s="54">
        <f>$AU644+$AB$7*SIN(AS644)</f>
        <v>14.725030495752636</v>
      </c>
      <c r="AS644" s="54">
        <f>$AU644+$AB$7*SIN(AT644)</f>
        <v>14.715868296360549</v>
      </c>
      <c r="AT644" s="54">
        <f>$AU644+$AB$7*SIN(AU644)</f>
        <v>14.76401392414108</v>
      </c>
      <c r="AU644" s="54">
        <f>RADIANS($AB$9)+$AB$18*(F644-AB$15)</f>
        <v>14.443988645124081</v>
      </c>
    </row>
    <row r="645" spans="1:50" ht="12.95" customHeight="1" x14ac:dyDescent="0.2">
      <c r="A645" s="4" t="s">
        <v>1081</v>
      </c>
      <c r="B645" s="4"/>
      <c r="C645" s="5">
        <v>47803.347000000002</v>
      </c>
      <c r="D645" s="5"/>
      <c r="E645" s="109">
        <f>+(C645-C$7)/C$8</f>
        <v>3723.0096150793183</v>
      </c>
      <c r="F645" s="109">
        <f>ROUND(2*E645,0)/2</f>
        <v>3723</v>
      </c>
      <c r="G645" s="48">
        <f>+C645-(C$7+F645*C$8)</f>
        <v>1.3142600007995497E-2</v>
      </c>
      <c r="I645" s="48">
        <f>G645</f>
        <v>1.3142600007995497E-2</v>
      </c>
      <c r="Q645" s="100">
        <f>+C645-15018.5</f>
        <v>32784.847000000002</v>
      </c>
      <c r="S645" s="53">
        <f>S$14</f>
        <v>0.1</v>
      </c>
      <c r="Z645" s="48">
        <f>F645</f>
        <v>3723</v>
      </c>
      <c r="AA645" s="54">
        <f>AB$3+AB$4*Z645+AB$5*Z645^2+AH645</f>
        <v>1.6822033490173541E-2</v>
      </c>
      <c r="AB645" s="54">
        <f>IF(S645&lt;&gt;0,G645-AH645, -9999)</f>
        <v>2.1366897612439345E-2</v>
      </c>
      <c r="AC645" s="54">
        <f>+G645-P645</f>
        <v>1.3142600007995497E-2</v>
      </c>
      <c r="AD645" s="54">
        <f>IF(S645&lt;&gt;0,G645-AA645, -9999)</f>
        <v>-3.6794334821780433E-3</v>
      </c>
      <c r="AE645" s="54">
        <f>+(G645-AA645)^2*S645</f>
        <v>1.3538230749772843E-6</v>
      </c>
      <c r="AF645" s="48">
        <f>IF(S645&lt;&gt;0,G645-P645, -9999)</f>
        <v>1.3142600007995497E-2</v>
      </c>
      <c r="AG645" s="3"/>
      <c r="AH645" s="48">
        <f>$AB$6*($AB$11/AI645*AJ645+$AB$12)</f>
        <v>-8.2242976044438459E-3</v>
      </c>
      <c r="AI645" s="48">
        <f>1+$AB$7*COS(AL645)</f>
        <v>0.74741742584258541</v>
      </c>
      <c r="AJ645" s="48">
        <f>SIN(AL645+RADIANS($AB$9))</f>
        <v>-0.89723086813407338</v>
      </c>
      <c r="AK645" s="48">
        <f>$AB$7*SIN(AL645)</f>
        <v>0.22113043254991621</v>
      </c>
      <c r="AL645" s="48">
        <f>2*ATAN(AM645)</f>
        <v>2.4224921141457134</v>
      </c>
      <c r="AM645" s="48">
        <f>SQRT((1+$AB$7)/(1-$AB$7))*TAN(AN645/2)</f>
        <v>2.6603563662997813</v>
      </c>
      <c r="AN645" s="54">
        <f>$AU645+$AB$7*SIN(AO645)</f>
        <v>14.728554590129765</v>
      </c>
      <c r="AO645" s="54">
        <f>$AU645+$AB$7*SIN(AP645)</f>
        <v>14.72854320813077</v>
      </c>
      <c r="AP645" s="54">
        <f>$AU645+$AB$7*SIN(AQ645)</f>
        <v>14.728604020981917</v>
      </c>
      <c r="AQ645" s="54">
        <f>$AU645+$AB$7*SIN(AR645)</f>
        <v>14.728279040247783</v>
      </c>
      <c r="AR645" s="54">
        <f>$AU645+$AB$7*SIN(AS645)</f>
        <v>14.730013899625225</v>
      </c>
      <c r="AS645" s="54">
        <f>$AU645+$AB$7*SIN(AT645)</f>
        <v>14.720700033233959</v>
      </c>
      <c r="AT645" s="54">
        <f>$AU645+$AB$7*SIN(AU645)</f>
        <v>14.769286673642037</v>
      </c>
      <c r="AU645" s="54">
        <f>RADIANS($AB$9)+$AB$18*(F645-AB$15)</f>
        <v>14.449862474342925</v>
      </c>
    </row>
    <row r="646" spans="1:50" ht="12.95" customHeight="1" x14ac:dyDescent="0.2">
      <c r="A646" s="4" t="s">
        <v>1082</v>
      </c>
      <c r="B646" s="4"/>
      <c r="C646" s="5">
        <v>47818.39</v>
      </c>
      <c r="D646" s="5"/>
      <c r="E646" s="109">
        <f>+(C646-C$7)/C$8</f>
        <v>3734.0150202601021</v>
      </c>
      <c r="F646" s="109">
        <f>ROUND(2*E646,0)/2</f>
        <v>3734</v>
      </c>
      <c r="G646" s="48">
        <f>+C646-(C$7+F646*C$8)</f>
        <v>2.0530800000415184E-2</v>
      </c>
      <c r="I646" s="48">
        <f>G646</f>
        <v>2.0530800000415184E-2</v>
      </c>
      <c r="Q646" s="100">
        <f>+C646-15018.5</f>
        <v>32799.89</v>
      </c>
      <c r="S646" s="53">
        <f>S$14</f>
        <v>0.1</v>
      </c>
      <c r="Z646" s="48">
        <f>F646</f>
        <v>3734</v>
      </c>
      <c r="AA646" s="54">
        <f>AB$3+AB$4*Z646+AB$5*Z646^2+AH646</f>
        <v>1.6940379581746448E-2</v>
      </c>
      <c r="AB646" s="54">
        <f>IF(S646&lt;&gt;0,G646-AH646, -9999)</f>
        <v>2.8747049268434903E-2</v>
      </c>
      <c r="AC646" s="54">
        <f>+G646-P646</f>
        <v>2.0530800000415184E-2</v>
      </c>
      <c r="AD646" s="54">
        <f>IF(S646&lt;&gt;0,G646-AA646, -9999)</f>
        <v>3.5904204186687355E-3</v>
      </c>
      <c r="AE646" s="54">
        <f>+(G646-AA646)^2*S646</f>
        <v>1.2891118782793379E-6</v>
      </c>
      <c r="AF646" s="48">
        <f>IF(S646&lt;&gt;0,G646-P646, -9999)</f>
        <v>2.0530800000415184E-2</v>
      </c>
      <c r="AG646" s="3"/>
      <c r="AH646" s="48">
        <f>$AB$6*($AB$11/AI646*AJ646+$AB$12)</f>
        <v>-8.2162492680197177E-3</v>
      </c>
      <c r="AI646" s="48">
        <f>1+$AB$7*COS(AL646)</f>
        <v>0.74646602568428633</v>
      </c>
      <c r="AJ646" s="48">
        <f>SIN(AL646+RADIANS($AB$9))</f>
        <v>-0.8953180390870209</v>
      </c>
      <c r="AK646" s="48">
        <f>$AB$7*SIN(AL646)</f>
        <v>0.22003897117414883</v>
      </c>
      <c r="AL646" s="48">
        <f>2*ATAN(AM646)</f>
        <v>2.4268051905983818</v>
      </c>
      <c r="AM646" s="48">
        <f>SQRT((1+$AB$7)/(1-$AB$7))*TAN(AN646/2)</f>
        <v>2.6778763372273007</v>
      </c>
      <c r="AN646" s="54">
        <f>$AU646+$AB$7*SIN(AO646)</f>
        <v>14.733993812185659</v>
      </c>
      <c r="AO646" s="54">
        <f>$AU646+$AB$7*SIN(AP646)</f>
        <v>14.733981847486765</v>
      </c>
      <c r="AP646" s="54">
        <f>$AU646+$AB$7*SIN(AQ646)</f>
        <v>14.734045260933513</v>
      </c>
      <c r="AQ646" s="54">
        <f>$AU646+$AB$7*SIN(AR646)</f>
        <v>14.733709099320139</v>
      </c>
      <c r="AR646" s="54">
        <f>$AU646+$AB$7*SIN(AS646)</f>
        <v>14.735489237517381</v>
      </c>
      <c r="AS646" s="54">
        <f>$AU646+$AB$7*SIN(AT646)</f>
        <v>14.72600879260064</v>
      </c>
      <c r="AT646" s="54">
        <f>$AU646+$AB$7*SIN(AU646)</f>
        <v>14.775073969993885</v>
      </c>
      <c r="AU646" s="54">
        <f>RADIANS($AB$9)+$AB$18*(F646-AB$15)</f>
        <v>14.456323686483655</v>
      </c>
    </row>
    <row r="647" spans="1:50" ht="12.95" customHeight="1" x14ac:dyDescent="0.2">
      <c r="A647" s="4" t="s">
        <v>994</v>
      </c>
      <c r="B647" s="4"/>
      <c r="C647" s="5">
        <v>47856.659</v>
      </c>
      <c r="D647" s="5"/>
      <c r="E647" s="109">
        <f>+(C647-C$7)/C$8</f>
        <v>3762.0124842542182</v>
      </c>
      <c r="F647" s="109">
        <f>ROUND(2*E647,0)/2</f>
        <v>3762</v>
      </c>
      <c r="G647" s="48">
        <f>+C647-(C$7+F647*C$8)</f>
        <v>1.706440000270959E-2</v>
      </c>
      <c r="I647" s="48">
        <f>G647</f>
        <v>1.706440000270959E-2</v>
      </c>
      <c r="Q647" s="100">
        <f>+C647-15018.5</f>
        <v>32838.159</v>
      </c>
      <c r="S647" s="53">
        <f>S$14</f>
        <v>0.1</v>
      </c>
      <c r="Z647" s="48">
        <f>F647</f>
        <v>3762</v>
      </c>
      <c r="AA647" s="54">
        <f>AB$3+AB$4*Z647+AB$5*Z647^2+AH647</f>
        <v>1.7243340550403205E-2</v>
      </c>
      <c r="AB647" s="54">
        <f>IF(S647&lt;&gt;0,G647-AH647, -9999)</f>
        <v>2.5259116391044542E-2</v>
      </c>
      <c r="AC647" s="54">
        <f>+G647-P647</f>
        <v>1.706440000270959E-2</v>
      </c>
      <c r="AD647" s="54">
        <f>IF(S647&lt;&gt;0,G647-AA647, -9999)</f>
        <v>-1.7894054769361512E-4</v>
      </c>
      <c r="AE647" s="54">
        <f>+(G647-AA647)^2*S647</f>
        <v>3.201971960889095E-9</v>
      </c>
      <c r="AF647" s="48">
        <f>IF(S647&lt;&gt;0,G647-P647, -9999)</f>
        <v>1.706440000270959E-2</v>
      </c>
      <c r="AG647" s="3"/>
      <c r="AH647" s="48">
        <f>$AB$6*($AB$11/AI647*AJ647+$AB$12)</f>
        <v>-8.1947163883349522E-3</v>
      </c>
      <c r="AI647" s="48">
        <f>1+$AB$7*COS(AL647)</f>
        <v>0.74407627506655227</v>
      </c>
      <c r="AJ647" s="48">
        <f>SIN(AL647+RADIANS($AB$9))</f>
        <v>-0.89039630977033202</v>
      </c>
      <c r="AK647" s="48">
        <f>$AB$7*SIN(AL647)</f>
        <v>0.21725485491442506</v>
      </c>
      <c r="AL647" s="48">
        <f>2*ATAN(AM647)</f>
        <v>2.4377348067321822</v>
      </c>
      <c r="AM647" s="48">
        <f>SQRT((1+$AB$7)/(1-$AB$7))*TAN(AN647/2)</f>
        <v>2.7231930215132092</v>
      </c>
      <c r="AN647" s="54">
        <f>$AU647+$AB$7*SIN(AO647)</f>
        <v>14.747808100496401</v>
      </c>
      <c r="AO647" s="54">
        <f>$AU647+$AB$7*SIN(AP647)</f>
        <v>14.74779456020352</v>
      </c>
      <c r="AP647" s="54">
        <f>$AU647+$AB$7*SIN(AQ647)</f>
        <v>14.747864900937445</v>
      </c>
      <c r="AQ647" s="54">
        <f>$AU647+$AB$7*SIN(AR647)</f>
        <v>14.747499409404712</v>
      </c>
      <c r="AR647" s="54">
        <f>$AU647+$AB$7*SIN(AS647)</f>
        <v>14.74939643366262</v>
      </c>
      <c r="AS647" s="54">
        <f>$AU647+$AB$7*SIN(AT647)</f>
        <v>14.739493557951574</v>
      </c>
      <c r="AT647" s="54">
        <f>$AU647+$AB$7*SIN(AU647)</f>
        <v>14.789745290629211</v>
      </c>
      <c r="AU647" s="54">
        <f>RADIANS($AB$9)+$AB$18*(F647-AB$15)</f>
        <v>14.472770408296421</v>
      </c>
    </row>
    <row r="648" spans="1:50" ht="12.95" customHeight="1" x14ac:dyDescent="0.2">
      <c r="A648" s="4" t="s">
        <v>1082</v>
      </c>
      <c r="B648" s="4"/>
      <c r="C648" s="5">
        <v>47859.387999999999</v>
      </c>
      <c r="D648" s="5"/>
      <c r="E648" s="109">
        <f>+(C648-C$7)/C$8</f>
        <v>3764.00901092698</v>
      </c>
      <c r="F648" s="109">
        <f>ROUND(2*E648,0)/2</f>
        <v>3764</v>
      </c>
      <c r="G648" s="48">
        <f>+C648-(C$7+F648*C$8)</f>
        <v>1.2316800006374251E-2</v>
      </c>
      <c r="I648" s="48">
        <f>G648</f>
        <v>1.2316800006374251E-2</v>
      </c>
      <c r="Q648" s="100">
        <f>+C648-15018.5</f>
        <v>32840.887999999999</v>
      </c>
      <c r="S648" s="53">
        <f>S$14</f>
        <v>0.1</v>
      </c>
      <c r="Z648" s="48">
        <f>F648</f>
        <v>3764</v>
      </c>
      <c r="AA648" s="54">
        <f>AB$3+AB$4*Z648+AB$5*Z648^2+AH648</f>
        <v>1.7265074592286857E-2</v>
      </c>
      <c r="AB648" s="54">
        <f>IF(S648&lt;&gt;0,G648-AH648, -9999)</f>
        <v>2.0509921181530978E-2</v>
      </c>
      <c r="AC648" s="54">
        <f>+G648-P648</f>
        <v>1.2316800006374251E-2</v>
      </c>
      <c r="AD648" s="54">
        <f>IF(S648&lt;&gt;0,G648-AA648, -9999)</f>
        <v>-4.9482745859126057E-3</v>
      </c>
      <c r="AE648" s="54">
        <f>+(G648-AA648)^2*S648</f>
        <v>2.448542137758857E-6</v>
      </c>
      <c r="AF648" s="48">
        <f>IF(S648&lt;&gt;0,G648-P648, -9999)</f>
        <v>1.2316800006374251E-2</v>
      </c>
      <c r="AG648" s="3"/>
      <c r="AH648" s="48">
        <f>$AB$6*($AB$11/AI648*AJ648+$AB$12)</f>
        <v>-8.1931211751567253E-3</v>
      </c>
      <c r="AI648" s="48">
        <f>1+$AB$7*COS(AL648)</f>
        <v>0.74390732455270514</v>
      </c>
      <c r="AJ648" s="48">
        <f>SIN(AL648+RADIANS($AB$9))</f>
        <v>-0.89004189774096754</v>
      </c>
      <c r="AK648" s="48">
        <f>$AB$7*SIN(AL648)</f>
        <v>0.21705567615233051</v>
      </c>
      <c r="AL648" s="48">
        <f>2*ATAN(AM648)</f>
        <v>2.4385128238109295</v>
      </c>
      <c r="AM648" s="48">
        <f>SQRT((1+$AB$7)/(1-$AB$7))*TAN(AN648/2)</f>
        <v>2.7264703038281732</v>
      </c>
      <c r="AN648" s="54">
        <f>$AU648+$AB$7*SIN(AO648)</f>
        <v>14.748793147734972</v>
      </c>
      <c r="AO648" s="54">
        <f>$AU648+$AB$7*SIN(AP648)</f>
        <v>14.748779489742386</v>
      </c>
      <c r="AP648" s="54">
        <f>$AU648+$AB$7*SIN(AQ648)</f>
        <v>14.748850342219491</v>
      </c>
      <c r="AQ648" s="54">
        <f>$AU648+$AB$7*SIN(AR648)</f>
        <v>14.748482708697267</v>
      </c>
      <c r="AR648" s="54">
        <f>$AU648+$AB$7*SIN(AS648)</f>
        <v>14.750388166607362</v>
      </c>
      <c r="AS648" s="54">
        <f>$AU648+$AB$7*SIN(AT648)</f>
        <v>14.74045522191879</v>
      </c>
      <c r="AT648" s="54">
        <f>$AU648+$AB$7*SIN(AU648)</f>
        <v>14.790789955478928</v>
      </c>
      <c r="AU648" s="54">
        <f>RADIANS($AB$9)+$AB$18*(F648-AB$15)</f>
        <v>14.473945174140191</v>
      </c>
      <c r="AV648" s="54"/>
      <c r="AW648" s="54"/>
      <c r="AX648" s="54"/>
    </row>
    <row r="649" spans="1:50" ht="12.95" customHeight="1" x14ac:dyDescent="0.2">
      <c r="A649" s="4" t="s">
        <v>1083</v>
      </c>
      <c r="B649" s="4"/>
      <c r="C649" s="5">
        <v>47911.334999999999</v>
      </c>
      <c r="D649" s="5"/>
      <c r="E649" s="109">
        <f>+(C649-C$7)/C$8</f>
        <v>3802.0132509672821</v>
      </c>
      <c r="F649" s="109">
        <f>ROUND(2*E649,0)/2</f>
        <v>3802</v>
      </c>
      <c r="G649" s="48">
        <f>+C649-(C$7+F649*C$8)</f>
        <v>1.8112400000973139E-2</v>
      </c>
      <c r="I649" s="48">
        <f>G649</f>
        <v>1.8112400000973139E-2</v>
      </c>
      <c r="Q649" s="100">
        <f>+C649-15018.5</f>
        <v>32892.834999999999</v>
      </c>
      <c r="S649" s="53">
        <f>S$14</f>
        <v>0.1</v>
      </c>
      <c r="Z649" s="48">
        <f>F649</f>
        <v>3802</v>
      </c>
      <c r="AA649" s="54">
        <f>AB$3+AB$4*Z649+AB$5*Z649^2+AH649</f>
        <v>1.7680388126576491E-2</v>
      </c>
      <c r="AB649" s="54">
        <f>IF(S649&lt;&gt;0,G649-AH649, -9999)</f>
        <v>2.6273778220116999E-2</v>
      </c>
      <c r="AC649" s="54">
        <f>+G649-P649</f>
        <v>1.8112400000973139E-2</v>
      </c>
      <c r="AD649" s="54">
        <f>IF(S649&lt;&gt;0,G649-AA649, -9999)</f>
        <v>4.3201187439664834E-4</v>
      </c>
      <c r="AE649" s="54">
        <f>+(G649-AA649)^2*S649</f>
        <v>1.8663425961970547E-8</v>
      </c>
      <c r="AF649" s="48">
        <f>IF(S649&lt;&gt;0,G649-P649, -9999)</f>
        <v>1.8112400000973139E-2</v>
      </c>
      <c r="AG649" s="3"/>
      <c r="AH649" s="48">
        <f>$AB$6*($AB$11/AI649*AJ649+$AB$12)</f>
        <v>-8.1613782191438614E-3</v>
      </c>
      <c r="AI649" s="48">
        <f>1+$AB$7*COS(AL649)</f>
        <v>0.74074099813327043</v>
      </c>
      <c r="AJ649" s="48">
        <f>SIN(AL649+RADIANS($AB$9))</f>
        <v>-0.88323710082662754</v>
      </c>
      <c r="AK649" s="48">
        <f>$AB$7*SIN(AL649)</f>
        <v>0.21326367463486598</v>
      </c>
      <c r="AL649" s="48">
        <f>2*ATAN(AM649)</f>
        <v>2.4532287285099206</v>
      </c>
      <c r="AM649" s="48">
        <f>SQRT((1+$AB$7)/(1-$AB$7))*TAN(AN649/2)</f>
        <v>2.7897961654499217</v>
      </c>
      <c r="AN649" s="54">
        <f>$AU649+$AB$7*SIN(AO649)</f>
        <v>14.767466952595685</v>
      </c>
      <c r="AO649" s="54">
        <f>$AU649+$AB$7*SIN(AP649)</f>
        <v>14.767450924503221</v>
      </c>
      <c r="AP649" s="54">
        <f>$AU649+$AB$7*SIN(AQ649)</f>
        <v>14.767531929377734</v>
      </c>
      <c r="AQ649" s="54">
        <f>$AU649+$AB$7*SIN(AR649)</f>
        <v>14.767122444139579</v>
      </c>
      <c r="AR649" s="54">
        <f>$AU649+$AB$7*SIN(AS649)</f>
        <v>14.769190071087552</v>
      </c>
      <c r="AS649" s="54">
        <f>$AU649+$AB$7*SIN(AT649)</f>
        <v>14.758689193972351</v>
      </c>
      <c r="AT649" s="54">
        <f>$AU649+$AB$7*SIN(AU649)</f>
        <v>14.810555714721772</v>
      </c>
      <c r="AU649" s="54">
        <f>RADIANS($AB$9)+$AB$18*(F649-AB$15)</f>
        <v>14.496265725171801</v>
      </c>
    </row>
    <row r="650" spans="1:50" ht="12.95" customHeight="1" x14ac:dyDescent="0.2">
      <c r="A650" s="4" t="s">
        <v>1083</v>
      </c>
      <c r="B650" s="4"/>
      <c r="C650" s="5">
        <v>47967.370999999999</v>
      </c>
      <c r="D650" s="5"/>
      <c r="E650" s="109">
        <f>+(C650-C$7)/C$8</f>
        <v>3843.0089888327675</v>
      </c>
      <c r="F650" s="109">
        <f>ROUND(2*E650,0)/2</f>
        <v>3843</v>
      </c>
      <c r="G650" s="48">
        <f>+C650-(C$7+F650*C$8)</f>
        <v>1.2286600001971237E-2</v>
      </c>
      <c r="I650" s="48">
        <f>G650</f>
        <v>1.2286600001971237E-2</v>
      </c>
      <c r="Q650" s="100">
        <f>+C650-15018.5</f>
        <v>32948.870999999999</v>
      </c>
      <c r="S650" s="53">
        <f>S$14</f>
        <v>0.1</v>
      </c>
      <c r="Z650" s="48">
        <f>F650</f>
        <v>3843</v>
      </c>
      <c r="AA650" s="54">
        <f>AB$3+AB$4*Z650+AB$5*Z650^2+AH650</f>
        <v>1.8133497986604602E-2</v>
      </c>
      <c r="AB650" s="54">
        <f>IF(S650&lt;&gt;0,G650-AH650, -9999)</f>
        <v>2.041070862033172E-2</v>
      </c>
      <c r="AC650" s="54">
        <f>+G650-P650</f>
        <v>1.2286600001971237E-2</v>
      </c>
      <c r="AD650" s="54">
        <f>IF(S650&lt;&gt;0,G650-AA650, -9999)</f>
        <v>-5.8468979846333646E-3</v>
      </c>
      <c r="AE650" s="54">
        <f>+(G650-AA650)^2*S650</f>
        <v>3.4186216042709707E-6</v>
      </c>
      <c r="AF650" s="48">
        <f>IF(S650&lt;&gt;0,G650-P650, -9999)</f>
        <v>1.2286600001971237E-2</v>
      </c>
      <c r="AG650" s="3"/>
      <c r="AH650" s="48">
        <f>$AB$6*($AB$11/AI650*AJ650+$AB$12)</f>
        <v>-8.1241086183604823E-3</v>
      </c>
      <c r="AI650" s="48">
        <f>1+$AB$7*COS(AL650)</f>
        <v>0.73741665374981569</v>
      </c>
      <c r="AJ650" s="48">
        <f>SIN(AL650+RADIANS($AB$9))</f>
        <v>-0.87574749029407228</v>
      </c>
      <c r="AK650" s="48">
        <f>$AB$7*SIN(AL650)</f>
        <v>0.20915690579025756</v>
      </c>
      <c r="AL650" s="48">
        <f>2*ATAN(AM650)</f>
        <v>2.4689679036884766</v>
      </c>
      <c r="AM650" s="48">
        <f>SQRT((1+$AB$7)/(1-$AB$7))*TAN(AN650/2)</f>
        <v>2.8604674746409056</v>
      </c>
      <c r="AN650" s="54">
        <f>$AU650+$AB$7*SIN(AO650)</f>
        <v>14.787526963881582</v>
      </c>
      <c r="AO650" s="54">
        <f>$AU650+$AB$7*SIN(AP650)</f>
        <v>14.787508086661941</v>
      </c>
      <c r="AP650" s="54">
        <f>$AU650+$AB$7*SIN(AQ650)</f>
        <v>14.787600955942237</v>
      </c>
      <c r="AQ650" s="54">
        <f>$AU650+$AB$7*SIN(AR650)</f>
        <v>14.787143962382066</v>
      </c>
      <c r="AR650" s="54">
        <f>$AU650+$AB$7*SIN(AS650)</f>
        <v>14.789390107443808</v>
      </c>
      <c r="AS650" s="54">
        <f>$AU650+$AB$7*SIN(AT650)</f>
        <v>14.778285482376932</v>
      </c>
      <c r="AT650" s="54">
        <f>$AU650+$AB$7*SIN(AU650)</f>
        <v>14.831706363295101</v>
      </c>
      <c r="AU650" s="54">
        <f>RADIANS($AB$9)+$AB$18*(F650-AB$15)</f>
        <v>14.520348424969066</v>
      </c>
    </row>
    <row r="651" spans="1:50" ht="12.95" customHeight="1" x14ac:dyDescent="0.2">
      <c r="A651" s="4" t="s">
        <v>1084</v>
      </c>
      <c r="B651" s="4"/>
      <c r="C651" s="5">
        <v>48094.497000000003</v>
      </c>
      <c r="D651" s="5"/>
      <c r="E651" s="109">
        <f>+(C651-C$7)/C$8</f>
        <v>3936.0139173053185</v>
      </c>
      <c r="F651" s="109">
        <f>ROUND(2*E651,0)/2</f>
        <v>3936</v>
      </c>
      <c r="G651" s="48">
        <f>+C651-(C$7+F651*C$8)</f>
        <v>1.9023200009542052E-2</v>
      </c>
      <c r="I651" s="48">
        <f>G651</f>
        <v>1.9023200009542052E-2</v>
      </c>
      <c r="Q651" s="100">
        <f>+C651-15018.5</f>
        <v>33075.997000000003</v>
      </c>
      <c r="S651" s="53">
        <f>S$14</f>
        <v>0.1</v>
      </c>
      <c r="Z651" s="48">
        <f>F651</f>
        <v>3936</v>
      </c>
      <c r="AA651" s="54">
        <f>AB$3+AB$4*Z651+AB$5*Z651^2+AH651</f>
        <v>1.9180273051791725E-2</v>
      </c>
      <c r="AB651" s="54">
        <f>IF(S651&lt;&gt;0,G651-AH651, -9999)</f>
        <v>2.7051428982179739E-2</v>
      </c>
      <c r="AC651" s="54">
        <f>+G651-P651</f>
        <v>1.9023200009542052E-2</v>
      </c>
      <c r="AD651" s="54">
        <f>IF(S651&lt;&gt;0,G651-AA651, -9999)</f>
        <v>-1.5707304224967314E-4</v>
      </c>
      <c r="AE651" s="54">
        <f>+(G651-AA651)^2*S651</f>
        <v>2.4671940601567602E-9</v>
      </c>
      <c r="AF651" s="48">
        <f>IF(S651&lt;&gt;0,G651-P651, -9999)</f>
        <v>1.9023200009542052E-2</v>
      </c>
      <c r="AG651" s="3"/>
      <c r="AH651" s="48">
        <f>$AB$6*($AB$11/AI651*AJ651+$AB$12)</f>
        <v>-8.0282289726376875E-3</v>
      </c>
      <c r="AI651" s="48">
        <f>1+$AB$7*COS(AL651)</f>
        <v>0.73022008983300579</v>
      </c>
      <c r="AJ651" s="48">
        <f>SIN(AL651+RADIANS($AB$9))</f>
        <v>-0.85821908737070607</v>
      </c>
      <c r="AK651" s="48">
        <f>$AB$7*SIN(AL651)</f>
        <v>0.1997884507122156</v>
      </c>
      <c r="AL651" s="48">
        <f>2*ATAN(AM651)</f>
        <v>2.5041599950117459</v>
      </c>
      <c r="AM651" s="48">
        <f>SQRT((1+$AB$7)/(1-$AB$7))*TAN(AN651/2)</f>
        <v>3.0306210787856771</v>
      </c>
      <c r="AN651" s="54">
        <f>$AU651+$AB$7*SIN(AO651)</f>
        <v>14.832703435053938</v>
      </c>
      <c r="AO651" s="54">
        <f>$AU651+$AB$7*SIN(AP651)</f>
        <v>14.832676934688507</v>
      </c>
      <c r="AP651" s="54">
        <f>$AU651+$AB$7*SIN(AQ651)</f>
        <v>14.832800119569045</v>
      </c>
      <c r="AQ651" s="54">
        <f>$AU651+$AB$7*SIN(AR651)</f>
        <v>14.832227350000139</v>
      </c>
      <c r="AR651" s="54">
        <f>$AU651+$AB$7*SIN(AS651)</f>
        <v>14.834887217398377</v>
      </c>
      <c r="AS651" s="54">
        <f>$AU651+$AB$7*SIN(AT651)</f>
        <v>14.82246236237842</v>
      </c>
      <c r="AT651" s="54">
        <f>$AU651+$AB$7*SIN(AU651)</f>
        <v>14.879015735893127</v>
      </c>
      <c r="AU651" s="54">
        <f>RADIANS($AB$9)+$AB$18*(F651-AB$15)</f>
        <v>14.574975036704325</v>
      </c>
    </row>
    <row r="652" spans="1:50" ht="12.95" customHeight="1" x14ac:dyDescent="0.2">
      <c r="A652" s="4" t="s">
        <v>1080</v>
      </c>
      <c r="B652" s="4"/>
      <c r="C652" s="5">
        <v>48131.413999999997</v>
      </c>
      <c r="D652" s="5"/>
      <c r="E652" s="109">
        <f>+(C652-C$7)/C$8</f>
        <v>3963.0222629184937</v>
      </c>
      <c r="F652" s="109">
        <f>ROUND(2*E652,0)/2</f>
        <v>3963</v>
      </c>
      <c r="G652" s="48">
        <f>+C652-(C$7+F652*C$8)</f>
        <v>3.0430600003455766E-2</v>
      </c>
      <c r="I652" s="48">
        <f>G652</f>
        <v>3.0430600003455766E-2</v>
      </c>
      <c r="Q652" s="100">
        <f>+C652-15018.5</f>
        <v>33112.913999999997</v>
      </c>
      <c r="S652" s="53">
        <f>S$14</f>
        <v>0.1</v>
      </c>
      <c r="Z652" s="48">
        <f>F652</f>
        <v>3963</v>
      </c>
      <c r="AA652" s="54">
        <f>AB$3+AB$4*Z652+AB$5*Z652^2+AH652</f>
        <v>1.9489045555389183E-2</v>
      </c>
      <c r="AB652" s="54">
        <f>IF(S652&lt;&gt;0,G652-AH652, -9999)</f>
        <v>3.8428111291513654E-2</v>
      </c>
      <c r="AC652" s="54">
        <f>+G652-P652</f>
        <v>3.0430600003455766E-2</v>
      </c>
      <c r="AD652" s="54">
        <f>IF(S652&lt;&gt;0,G652-AA652, -9999)</f>
        <v>1.0941554448066583E-2</v>
      </c>
      <c r="AE652" s="54">
        <f>+(G652-AA652)^2*S652</f>
        <v>1.1971761374000563E-5</v>
      </c>
      <c r="AF652" s="48">
        <f>IF(S652&lt;&gt;0,G652-P652, -9999)</f>
        <v>3.0430600003455766E-2</v>
      </c>
      <c r="AG652" s="3"/>
      <c r="AH652" s="48">
        <f>$AB$6*($AB$11/AI652*AJ652+$AB$12)</f>
        <v>-7.9975112880578889E-3</v>
      </c>
      <c r="AI652" s="48">
        <f>1+$AB$7*COS(AL652)</f>
        <v>0.7282179199003278</v>
      </c>
      <c r="AJ652" s="48">
        <f>SIN(AL652+RADIANS($AB$9))</f>
        <v>-0.8529962685942053</v>
      </c>
      <c r="AK652" s="48">
        <f>$AB$7*SIN(AL652)</f>
        <v>0.19705614911591635</v>
      </c>
      <c r="AL652" s="48">
        <f>2*ATAN(AM652)</f>
        <v>2.5142503575661013</v>
      </c>
      <c r="AM652" s="48">
        <f>SQRT((1+$AB$7)/(1-$AB$7))*TAN(AN652/2)</f>
        <v>3.0828028594109211</v>
      </c>
      <c r="AN652" s="54">
        <f>$AU652+$AB$7*SIN(AO652)</f>
        <v>14.845737698667651</v>
      </c>
      <c r="AO652" s="54">
        <f>$AU652+$AB$7*SIN(AP652)</f>
        <v>14.84570867989579</v>
      </c>
      <c r="AP652" s="54">
        <f>$AU652+$AB$7*SIN(AQ652)</f>
        <v>14.845841508303561</v>
      </c>
      <c r="AQ652" s="54">
        <f>$AU652+$AB$7*SIN(AR652)</f>
        <v>14.845233340581352</v>
      </c>
      <c r="AR652" s="54">
        <f>$AU652+$AB$7*SIN(AS652)</f>
        <v>14.848014371071358</v>
      </c>
      <c r="AS652" s="54">
        <f>$AU652+$AB$7*SIN(AT652)</f>
        <v>14.835222451810768</v>
      </c>
      <c r="AT652" s="54">
        <f>$AU652+$AB$7*SIN(AU652)</f>
        <v>14.892579783231316</v>
      </c>
      <c r="AU652" s="54">
        <f>RADIANS($AB$9)+$AB$18*(F652-AB$15)</f>
        <v>14.590834375595206</v>
      </c>
    </row>
    <row r="653" spans="1:50" ht="12.95" customHeight="1" x14ac:dyDescent="0.2">
      <c r="A653" s="4" t="s">
        <v>1084</v>
      </c>
      <c r="B653" s="4"/>
      <c r="C653" s="5">
        <v>48146.442000000003</v>
      </c>
      <c r="D653" s="5"/>
      <c r="E653" s="109">
        <f>+(C653-C$7)/C$8</f>
        <v>3974.0166941527491</v>
      </c>
      <c r="F653" s="109">
        <f>ROUND(2*E653,0)/2</f>
        <v>3974</v>
      </c>
      <c r="G653" s="48">
        <f>+C653-(C$7+F653*C$8)</f>
        <v>2.2818800003733486E-2</v>
      </c>
      <c r="I653" s="48">
        <f>G653</f>
        <v>2.2818800003733486E-2</v>
      </c>
      <c r="Q653" s="100">
        <f>+C653-15018.5</f>
        <v>33127.942000000003</v>
      </c>
      <c r="S653" s="53">
        <f>S$14</f>
        <v>0.1</v>
      </c>
      <c r="Z653" s="48">
        <f>F653</f>
        <v>3974</v>
      </c>
      <c r="AA653" s="54">
        <f>AB$3+AB$4*Z653+AB$5*Z653^2+AH653</f>
        <v>1.9615463144870122E-2</v>
      </c>
      <c r="AB653" s="54">
        <f>IF(S653&lt;&gt;0,G653-AH653, -9999)</f>
        <v>3.0803431824283835E-2</v>
      </c>
      <c r="AC653" s="54">
        <f>+G653-P653</f>
        <v>2.2818800003733486E-2</v>
      </c>
      <c r="AD653" s="54">
        <f>IF(S653&lt;&gt;0,G653-AA653, -9999)</f>
        <v>3.2033368588633634E-3</v>
      </c>
      <c r="AE653" s="54">
        <f>+(G653-AA653)^2*S653</f>
        <v>1.02613670313526E-6</v>
      </c>
      <c r="AF653" s="48">
        <f>IF(S653&lt;&gt;0,G653-P653, -9999)</f>
        <v>2.2818800003733486E-2</v>
      </c>
      <c r="AG653" s="3"/>
      <c r="AH653" s="48">
        <f>$AB$6*($AB$11/AI653*AJ653+$AB$12)</f>
        <v>-7.9846318205503471E-3</v>
      </c>
      <c r="AI653" s="48">
        <f>1+$AB$7*COS(AL653)</f>
        <v>0.72741323313553963</v>
      </c>
      <c r="AJ653" s="48">
        <f>SIN(AL653+RADIANS($AB$9))</f>
        <v>-0.85085181120037567</v>
      </c>
      <c r="AK653" s="48">
        <f>$AB$7*SIN(AL653)</f>
        <v>0.19594152060775472</v>
      </c>
      <c r="AL653" s="48">
        <f>2*ATAN(AM653)</f>
        <v>2.5183454741646569</v>
      </c>
      <c r="AM653" s="48">
        <f>SQRT((1+$AB$7)/(1-$AB$7))*TAN(AN653/2)</f>
        <v>3.1044463921536276</v>
      </c>
      <c r="AN653" s="54">
        <f>$AU653+$AB$7*SIN(AO653)</f>
        <v>14.851037764495926</v>
      </c>
      <c r="AO653" s="54">
        <f>$AU653+$AB$7*SIN(AP653)</f>
        <v>14.851007680509641</v>
      </c>
      <c r="AP653" s="54">
        <f>$AU653+$AB$7*SIN(AQ653)</f>
        <v>14.851144540236414</v>
      </c>
      <c r="AQ653" s="54">
        <f>$AU653+$AB$7*SIN(AR653)</f>
        <v>14.850521755747963</v>
      </c>
      <c r="AR653" s="54">
        <f>$AU653+$AB$7*SIN(AS653)</f>
        <v>14.853352150817839</v>
      </c>
      <c r="AS653" s="54">
        <f>$AU653+$AB$7*SIN(AT653)</f>
        <v>14.840413128351187</v>
      </c>
      <c r="AT653" s="54">
        <f>$AU653+$AB$7*SIN(AU653)</f>
        <v>14.898084085170604</v>
      </c>
      <c r="AU653" s="54">
        <f>RADIANS($AB$9)+$AB$18*(F653-AB$15)</f>
        <v>14.597295587735935</v>
      </c>
      <c r="AV653" s="54"/>
      <c r="AX653" s="54"/>
    </row>
    <row r="654" spans="1:50" ht="12.95" customHeight="1" x14ac:dyDescent="0.2">
      <c r="A654" s="4" t="s">
        <v>994</v>
      </c>
      <c r="B654" s="4"/>
      <c r="C654" s="5">
        <v>48154.644999999997</v>
      </c>
      <c r="D654" s="5"/>
      <c r="E654" s="109">
        <f>+(C654-C$7)/C$8</f>
        <v>3980.0179797140017</v>
      </c>
      <c r="F654" s="109">
        <f>ROUND(2*E654,0)/2</f>
        <v>3980</v>
      </c>
      <c r="G654" s="48">
        <f>+C654-(C$7+F654*C$8)</f>
        <v>2.4576000003435183E-2</v>
      </c>
      <c r="I654" s="48">
        <f>G654</f>
        <v>2.4576000003435183E-2</v>
      </c>
      <c r="Q654" s="100">
        <f>+C654-15018.5</f>
        <v>33136.144999999997</v>
      </c>
      <c r="S654" s="53">
        <f>S$14</f>
        <v>0.1</v>
      </c>
      <c r="Z654" s="48">
        <f>F654</f>
        <v>3980</v>
      </c>
      <c r="AA654" s="54">
        <f>AB$3+AB$4*Z654+AB$5*Z654^2+AH654</f>
        <v>1.9684569264031261E-2</v>
      </c>
      <c r="AB654" s="54">
        <f>IF(S654&lt;&gt;0,G654-AH654, -9999)</f>
        <v>3.2553518187532632E-2</v>
      </c>
      <c r="AC654" s="54">
        <f>+G654-P654</f>
        <v>2.4576000003435183E-2</v>
      </c>
      <c r="AD654" s="54">
        <f>IF(S654&lt;&gt;0,G654-AA654, -9999)</f>
        <v>4.8914307394039222E-3</v>
      </c>
      <c r="AE654" s="54">
        <f>+(G654-AA654)^2*S654</f>
        <v>2.3926094678385604E-6</v>
      </c>
      <c r="AF654" s="48">
        <f>IF(S654&lt;&gt;0,G654-P654, -9999)</f>
        <v>2.4576000003435183E-2</v>
      </c>
      <c r="AG654" s="3"/>
      <c r="AH654" s="48">
        <f>$AB$6*($AB$11/AI654*AJ654+$AB$12)</f>
        <v>-7.9775181840974502E-3</v>
      </c>
      <c r="AI654" s="48">
        <f>1+$AB$7*COS(AL654)</f>
        <v>0.72697698175267411</v>
      </c>
      <c r="AJ654" s="48">
        <f>SIN(AL654+RADIANS($AB$9))</f>
        <v>-0.84967809595034471</v>
      </c>
      <c r="AK654" s="48">
        <f>$AB$7*SIN(AL654)</f>
        <v>0.19533319347929384</v>
      </c>
      <c r="AL654" s="48">
        <f>2*ATAN(AM654)</f>
        <v>2.5205753714025287</v>
      </c>
      <c r="AM654" s="48">
        <f>SQRT((1+$AB$7)/(1-$AB$7))*TAN(AN654/2)</f>
        <v>3.116347955327075</v>
      </c>
      <c r="AN654" s="54">
        <f>$AU654+$AB$7*SIN(AO654)</f>
        <v>14.853926249043358</v>
      </c>
      <c r="AO654" s="54">
        <f>$AU654+$AB$7*SIN(AP654)</f>
        <v>14.853895574519331</v>
      </c>
      <c r="AP654" s="54">
        <f>$AU654+$AB$7*SIN(AQ654)</f>
        <v>14.854034657535104</v>
      </c>
      <c r="AQ654" s="54">
        <f>$AU654+$AB$7*SIN(AR654)</f>
        <v>14.853403855721524</v>
      </c>
      <c r="AR654" s="54">
        <f>$AU654+$AB$7*SIN(AS654)</f>
        <v>14.856261166216697</v>
      </c>
      <c r="AS654" s="54">
        <f>$AU654+$AB$7*SIN(AT654)</f>
        <v>14.843242529083172</v>
      </c>
      <c r="AT654" s="54">
        <f>$AU654+$AB$7*SIN(AU654)</f>
        <v>14.90108113646844</v>
      </c>
      <c r="AU654" s="54">
        <f>RADIANS($AB$9)+$AB$18*(F654-AB$15)</f>
        <v>14.600819885267242</v>
      </c>
    </row>
    <row r="655" spans="1:50" ht="12.95" customHeight="1" x14ac:dyDescent="0.2">
      <c r="A655" s="102" t="s">
        <v>1134</v>
      </c>
      <c r="B655" s="102" t="s">
        <v>1122</v>
      </c>
      <c r="C655" s="103">
        <v>48154.645980000001</v>
      </c>
      <c r="D655" s="104">
        <v>9.5E-4</v>
      </c>
      <c r="E655" s="113">
        <f>+(C655-C$7)/C$8</f>
        <v>3980.0186966785118</v>
      </c>
      <c r="F655" s="109">
        <f>ROUND(2*E655,0)/2</f>
        <v>3980</v>
      </c>
      <c r="G655" s="48">
        <f>+C655-(C$7+F655*C$8)</f>
        <v>2.5556000007782131E-2</v>
      </c>
      <c r="K655" s="48">
        <f>G655</f>
        <v>2.5556000007782131E-2</v>
      </c>
      <c r="O655" s="48">
        <f ca="1">+C$11+C$12*F655</f>
        <v>2.2537486026333618E-2</v>
      </c>
      <c r="Q655" s="100">
        <f>+C655-15018.5</f>
        <v>33136.145980000001</v>
      </c>
      <c r="S655" s="53">
        <f>S$16</f>
        <v>1</v>
      </c>
      <c r="Z655" s="48">
        <f>F655</f>
        <v>3980</v>
      </c>
      <c r="AA655" s="54">
        <f>AB$3+AB$4*Z655+AB$5*Z655^2+AH655</f>
        <v>1.9684569264031261E-2</v>
      </c>
      <c r="AB655" s="54">
        <f>IF(S655&lt;&gt;0,G655-AH655, -9999)</f>
        <v>3.353351819187958E-2</v>
      </c>
      <c r="AC655" s="54">
        <f>+G655-P655</f>
        <v>2.5556000007782131E-2</v>
      </c>
      <c r="AD655" s="54">
        <f>IF(S655&lt;&gt;0,G655-AA655, -9999)</f>
        <v>5.8714307437508703E-3</v>
      </c>
      <c r="AE655" s="54">
        <f>+(G655-AA655)^2*S655</f>
        <v>3.44736989786629E-5</v>
      </c>
      <c r="AF655" s="48">
        <f>IF(S655&lt;&gt;0,G655-P655, -9999)</f>
        <v>2.5556000007782131E-2</v>
      </c>
      <c r="AG655" s="3"/>
      <c r="AH655" s="48">
        <f>$AB$6*($AB$11/AI655*AJ655+$AB$12)</f>
        <v>-7.9775181840974502E-3</v>
      </c>
      <c r="AI655" s="48">
        <f>1+$AB$7*COS(AL655)</f>
        <v>0.72697698175267411</v>
      </c>
      <c r="AJ655" s="48">
        <f>SIN(AL655+RADIANS($AB$9))</f>
        <v>-0.84967809595034471</v>
      </c>
      <c r="AK655" s="48">
        <f>$AB$7*SIN(AL655)</f>
        <v>0.19533319347929384</v>
      </c>
      <c r="AL655" s="48">
        <f>2*ATAN(AM655)</f>
        <v>2.5205753714025287</v>
      </c>
      <c r="AM655" s="48">
        <f>SQRT((1+$AB$7)/(1-$AB$7))*TAN(AN655/2)</f>
        <v>3.116347955327075</v>
      </c>
      <c r="AN655" s="54">
        <f>$AU655+$AB$7*SIN(AO655)</f>
        <v>14.853926249043358</v>
      </c>
      <c r="AO655" s="54">
        <f>$AU655+$AB$7*SIN(AP655)</f>
        <v>14.853895574519331</v>
      </c>
      <c r="AP655" s="54">
        <f>$AU655+$AB$7*SIN(AQ655)</f>
        <v>14.854034657535104</v>
      </c>
      <c r="AQ655" s="54">
        <f>$AU655+$AB$7*SIN(AR655)</f>
        <v>14.853403855721524</v>
      </c>
      <c r="AR655" s="54">
        <f>$AU655+$AB$7*SIN(AS655)</f>
        <v>14.856261166216697</v>
      </c>
      <c r="AS655" s="54">
        <f>$AU655+$AB$7*SIN(AT655)</f>
        <v>14.843242529083172</v>
      </c>
      <c r="AT655" s="54">
        <f>$AU655+$AB$7*SIN(AU655)</f>
        <v>14.90108113646844</v>
      </c>
      <c r="AU655" s="54">
        <f>RADIANS($AB$9)+$AB$18*(F655-AB$15)</f>
        <v>14.600819885267242</v>
      </c>
    </row>
    <row r="656" spans="1:50" ht="12.95" customHeight="1" x14ac:dyDescent="0.2">
      <c r="A656" s="102" t="s">
        <v>1134</v>
      </c>
      <c r="B656" s="102" t="s">
        <v>1122</v>
      </c>
      <c r="C656" s="103">
        <v>48158.741300000002</v>
      </c>
      <c r="D656" s="104">
        <v>8.0999999999999996E-4</v>
      </c>
      <c r="E656" s="107">
        <f>+(C656-C$7)/C$8</f>
        <v>3983.0148181931681</v>
      </c>
      <c r="F656" s="109">
        <f>ROUND(2*E656,0)/2</f>
        <v>3983</v>
      </c>
      <c r="G656" s="48">
        <f>+C656-(C$7+F656*C$8)</f>
        <v>2.0254600007319823E-2</v>
      </c>
      <c r="K656" s="48">
        <f>G656</f>
        <v>2.0254600007319823E-2</v>
      </c>
      <c r="O656" s="48">
        <f ca="1">+C$11+C$12*F656</f>
        <v>2.2582363616381287E-2</v>
      </c>
      <c r="Q656" s="100">
        <f>+C656-15018.5</f>
        <v>33140.241300000002</v>
      </c>
      <c r="S656" s="53">
        <f>S$16</f>
        <v>1</v>
      </c>
      <c r="Z656" s="48">
        <f>F656</f>
        <v>3983</v>
      </c>
      <c r="AA656" s="54">
        <f>AB$3+AB$4*Z656+AB$5*Z656^2+AH656</f>
        <v>1.9719162245826143E-2</v>
      </c>
      <c r="AB656" s="54">
        <f>IF(S656&lt;&gt;0,G656-AH656, -9999)</f>
        <v>2.8228538021034137E-2</v>
      </c>
      <c r="AC656" s="54">
        <f>+G656-P656</f>
        <v>2.0254600007319823E-2</v>
      </c>
      <c r="AD656" s="54">
        <f>IF(S656&lt;&gt;0,G656-AA656, -9999)</f>
        <v>5.3543776149368033E-4</v>
      </c>
      <c r="AE656" s="54">
        <f>+(G656-AA656)^2*S656</f>
        <v>2.8669359643336329E-7</v>
      </c>
      <c r="AF656" s="48">
        <f>IF(S656&lt;&gt;0,G656-P656, -9999)</f>
        <v>2.0254600007319823E-2</v>
      </c>
      <c r="AG656" s="3"/>
      <c r="AH656" s="48">
        <f>$AB$6*($AB$11/AI656*AJ656+$AB$12)</f>
        <v>-7.9739380137143125E-3</v>
      </c>
      <c r="AI656" s="48">
        <f>1+$AB$7*COS(AL656)</f>
        <v>0.72675956027037958</v>
      </c>
      <c r="AJ656" s="48">
        <f>SIN(AL656+RADIANS($AB$9))</f>
        <v>-0.84909018243697121</v>
      </c>
      <c r="AK656" s="48">
        <f>$AB$7*SIN(AL656)</f>
        <v>0.19502893904254967</v>
      </c>
      <c r="AL656" s="48">
        <f>2*ATAN(AM656)</f>
        <v>2.5216893188974208</v>
      </c>
      <c r="AM656" s="48">
        <f>SQRT((1+$AB$7)/(1-$AB$7))*TAN(AN656/2)</f>
        <v>3.1223244231264871</v>
      </c>
      <c r="AN656" s="54">
        <f>$AU656+$AB$7*SIN(AO656)</f>
        <v>14.855369843136623</v>
      </c>
      <c r="AO656" s="54">
        <f>$AU656+$AB$7*SIN(AP656)</f>
        <v>14.855338870833954</v>
      </c>
      <c r="AP656" s="54">
        <f>$AU656+$AB$7*SIN(AQ656)</f>
        <v>14.855479071870867</v>
      </c>
      <c r="AQ656" s="54">
        <f>$AU656+$AB$7*SIN(AR656)</f>
        <v>14.854844249987522</v>
      </c>
      <c r="AR656" s="54">
        <f>$AU656+$AB$7*SIN(AS656)</f>
        <v>14.857715014011362</v>
      </c>
      <c r="AS656" s="54">
        <f>$AU656+$AB$7*SIN(AT656)</f>
        <v>14.844656737867647</v>
      </c>
      <c r="AT656" s="54">
        <f>$AU656+$AB$7*SIN(AU656)</f>
        <v>14.902578263165132</v>
      </c>
      <c r="AU656" s="54">
        <f>RADIANS($AB$9)+$AB$18*(F656-AB$15)</f>
        <v>14.602582034032896</v>
      </c>
    </row>
    <row r="657" spans="1:64" ht="12.95" customHeight="1" x14ac:dyDescent="0.2">
      <c r="A657" s="4" t="s">
        <v>994</v>
      </c>
      <c r="B657" s="4"/>
      <c r="C657" s="5">
        <v>48158.743000000002</v>
      </c>
      <c r="D657" s="5"/>
      <c r="E657" s="109">
        <f>+(C657-C$7)/C$8</f>
        <v>3983.0160619071094</v>
      </c>
      <c r="F657" s="109">
        <f>ROUND(2*E657,0)/2</f>
        <v>3983</v>
      </c>
      <c r="G657" s="48">
        <f>+C657-(C$7+F657*C$8)</f>
        <v>2.1954600008029956E-2</v>
      </c>
      <c r="I657" s="48">
        <f>G657</f>
        <v>2.1954600008029956E-2</v>
      </c>
      <c r="Q657" s="100">
        <f>+C657-15018.5</f>
        <v>33140.243000000002</v>
      </c>
      <c r="S657" s="53">
        <f>S$14</f>
        <v>0.1</v>
      </c>
      <c r="Z657" s="48">
        <f>F657</f>
        <v>3983</v>
      </c>
      <c r="AA657" s="54">
        <f>AB$3+AB$4*Z657+AB$5*Z657^2+AH657</f>
        <v>1.9719162245826143E-2</v>
      </c>
      <c r="AB657" s="54">
        <f>IF(S657&lt;&gt;0,G657-AH657, -9999)</f>
        <v>2.9928538021744271E-2</v>
      </c>
      <c r="AC657" s="54">
        <f>+G657-P657</f>
        <v>2.1954600008029956E-2</v>
      </c>
      <c r="AD657" s="54">
        <f>IF(S657&lt;&gt;0,G657-AA657, -9999)</f>
        <v>2.2354377622038138E-3</v>
      </c>
      <c r="AE657" s="54">
        <f>+(G657-AA657)^2*S657</f>
        <v>4.9971819886867951E-7</v>
      </c>
      <c r="AF657" s="48">
        <f>IF(S657&lt;&gt;0,G657-P657, -9999)</f>
        <v>2.1954600008029956E-2</v>
      </c>
      <c r="AG657" s="3"/>
      <c r="AH657" s="48">
        <f>$AB$6*($AB$11/AI657*AJ657+$AB$12)</f>
        <v>-7.9739380137143125E-3</v>
      </c>
      <c r="AI657" s="48">
        <f>1+$AB$7*COS(AL657)</f>
        <v>0.72675956027037958</v>
      </c>
      <c r="AJ657" s="48">
        <f>SIN(AL657+RADIANS($AB$9))</f>
        <v>-0.84909018243697121</v>
      </c>
      <c r="AK657" s="48">
        <f>$AB$7*SIN(AL657)</f>
        <v>0.19502893904254967</v>
      </c>
      <c r="AL657" s="48">
        <f>2*ATAN(AM657)</f>
        <v>2.5216893188974208</v>
      </c>
      <c r="AM657" s="48">
        <f>SQRT((1+$AB$7)/(1-$AB$7))*TAN(AN657/2)</f>
        <v>3.1223244231264871</v>
      </c>
      <c r="AN657" s="54">
        <f>$AU657+$AB$7*SIN(AO657)</f>
        <v>14.855369843136623</v>
      </c>
      <c r="AO657" s="54">
        <f>$AU657+$AB$7*SIN(AP657)</f>
        <v>14.855338870833954</v>
      </c>
      <c r="AP657" s="54">
        <f>$AU657+$AB$7*SIN(AQ657)</f>
        <v>14.855479071870867</v>
      </c>
      <c r="AQ657" s="54">
        <f>$AU657+$AB$7*SIN(AR657)</f>
        <v>14.854844249987522</v>
      </c>
      <c r="AR657" s="54">
        <f>$AU657+$AB$7*SIN(AS657)</f>
        <v>14.857715014011362</v>
      </c>
      <c r="AS657" s="54">
        <f>$AU657+$AB$7*SIN(AT657)</f>
        <v>14.844656737867647</v>
      </c>
      <c r="AT657" s="54">
        <f>$AU657+$AB$7*SIN(AU657)</f>
        <v>14.902578263165132</v>
      </c>
      <c r="AU657" s="54">
        <f>RADIANS($AB$9)+$AB$18*(F657-AB$15)</f>
        <v>14.602582034032896</v>
      </c>
    </row>
    <row r="658" spans="1:64" ht="12.95" customHeight="1" x14ac:dyDescent="0.2">
      <c r="A658" s="4" t="s">
        <v>1084</v>
      </c>
      <c r="B658" s="4"/>
      <c r="C658" s="5">
        <v>48187.445</v>
      </c>
      <c r="D658" s="5"/>
      <c r="E658" s="109">
        <f>+(C658-C$7)/C$8</f>
        <v>4004.0143428018032</v>
      </c>
      <c r="F658" s="109">
        <f>ROUND(2*E658,0)/2</f>
        <v>4004</v>
      </c>
      <c r="G658" s="48">
        <f>+C658-(C$7+F658*C$8)</f>
        <v>1.9604799999797251E-2</v>
      </c>
      <c r="I658" s="48">
        <f>G658</f>
        <v>1.9604799999797251E-2</v>
      </c>
      <c r="Q658" s="100">
        <f>+C658-15018.5</f>
        <v>33168.945</v>
      </c>
      <c r="S658" s="53">
        <f>S$14</f>
        <v>0.1</v>
      </c>
      <c r="Z658" s="48">
        <f>F658</f>
        <v>4004</v>
      </c>
      <c r="AA658" s="54">
        <f>AB$3+AB$4*Z658+AB$5*Z658^2+AH658</f>
        <v>1.9962056464412577E-2</v>
      </c>
      <c r="AB658" s="54">
        <f>IF(S658&lt;&gt;0,G658-AH658, -9999)</f>
        <v>2.7553242782549701E-2</v>
      </c>
      <c r="AC658" s="54">
        <f>+G658-P658</f>
        <v>1.9604799999797251E-2</v>
      </c>
      <c r="AD658" s="54">
        <f>IF(S658&lt;&gt;0,G658-AA658, -9999)</f>
        <v>-3.5725646461532562E-4</v>
      </c>
      <c r="AE658" s="54">
        <f>+(G658-AA658)^2*S658</f>
        <v>1.2763218150944141E-8</v>
      </c>
      <c r="AF658" s="48">
        <f>IF(S658&lt;&gt;0,G658-P658, -9999)</f>
        <v>1.9604799999797251E-2</v>
      </c>
      <c r="AG658" s="3"/>
      <c r="AH658" s="48">
        <f>$AB$6*($AB$11/AI658*AJ658+$AB$12)</f>
        <v>-7.9484427827524497E-3</v>
      </c>
      <c r="AI658" s="48">
        <f>1+$AB$7*COS(AL658)</f>
        <v>0.72525069394413644</v>
      </c>
      <c r="AJ658" s="48">
        <f>SIN(AL658+RADIANS($AB$9))</f>
        <v>-0.84495524105513198</v>
      </c>
      <c r="AK658" s="48">
        <f>$AB$7*SIN(AL658)</f>
        <v>0.1928974955501504</v>
      </c>
      <c r="AL658" s="48">
        <f>2*ATAN(AM658)</f>
        <v>2.5294684160801837</v>
      </c>
      <c r="AM658" s="48">
        <f>SQRT((1+$AB$7)/(1-$AB$7))*TAN(AN658/2)</f>
        <v>3.1646470275532157</v>
      </c>
      <c r="AN658" s="54">
        <f>$AU658+$AB$7*SIN(AO658)</f>
        <v>14.865462989217002</v>
      </c>
      <c r="AO658" s="54">
        <f>$AU658+$AB$7*SIN(AP658)</f>
        <v>14.865429885880157</v>
      </c>
      <c r="AP658" s="54">
        <f>$AU658+$AB$7*SIN(AQ658)</f>
        <v>14.865578029774458</v>
      </c>
      <c r="AQ658" s="54">
        <f>$AU658+$AB$7*SIN(AR658)</f>
        <v>14.864914865431963</v>
      </c>
      <c r="AR658" s="54">
        <f>$AU658+$AB$7*SIN(AS658)</f>
        <v>14.867879688135789</v>
      </c>
      <c r="AS658" s="54">
        <f>$AU658+$AB$7*SIN(AT658)</f>
        <v>14.854547172257174</v>
      </c>
      <c r="AT658" s="54">
        <f>$AU658+$AB$7*SIN(AU658)</f>
        <v>14.913032113411763</v>
      </c>
      <c r="AU658" s="54">
        <f>RADIANS($AB$9)+$AB$18*(F658-AB$15)</f>
        <v>14.614917075392471</v>
      </c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</row>
    <row r="659" spans="1:64" ht="12.95" customHeight="1" x14ac:dyDescent="0.2">
      <c r="A659" s="4" t="s">
        <v>994</v>
      </c>
      <c r="B659" s="4"/>
      <c r="C659" s="5">
        <v>48191.542999999998</v>
      </c>
      <c r="D659" s="5"/>
      <c r="E659" s="109">
        <f>+(C659-C$7)/C$8</f>
        <v>4007.0124249949054</v>
      </c>
      <c r="F659" s="109">
        <f>ROUND(2*E659,0)/2</f>
        <v>4007</v>
      </c>
      <c r="G659" s="48">
        <f>+C659-(C$7+F659*C$8)</f>
        <v>1.6983400004392024E-2</v>
      </c>
      <c r="I659" s="48">
        <f>G659</f>
        <v>1.6983400004392024E-2</v>
      </c>
      <c r="Q659" s="100">
        <f>+C659-15018.5</f>
        <v>33173.042999999998</v>
      </c>
      <c r="S659" s="53">
        <f>S$14</f>
        <v>0.1</v>
      </c>
      <c r="Z659" s="48">
        <f>F659</f>
        <v>4007</v>
      </c>
      <c r="AA659" s="54">
        <f>AB$3+AB$4*Z659+AB$5*Z659^2+AH659</f>
        <v>1.9996861591279037E-2</v>
      </c>
      <c r="AB659" s="54">
        <f>IF(S659&lt;&gt;0,G659-AH659, -9999)</f>
        <v>2.4928138845330433E-2</v>
      </c>
      <c r="AC659" s="54">
        <f>+G659-P659</f>
        <v>1.6983400004392024E-2</v>
      </c>
      <c r="AD659" s="54">
        <f>IF(S659&lt;&gt;0,G659-AA659, -9999)</f>
        <v>-3.0134615868870132E-3</v>
      </c>
      <c r="AE659" s="54">
        <f>+(G659-AA659)^2*S659</f>
        <v>9.0809507356435969E-7</v>
      </c>
      <c r="AF659" s="48">
        <f>IF(S659&lt;&gt;0,G659-P659, -9999)</f>
        <v>1.6983400004392024E-2</v>
      </c>
      <c r="AG659" s="3"/>
      <c r="AH659" s="48">
        <f>$AB$6*($AB$11/AI659*AJ659+$AB$12)</f>
        <v>-7.9447388409384107E-3</v>
      </c>
      <c r="AI659" s="48">
        <f>1+$AB$7*COS(AL659)</f>
        <v>0.72503700294796625</v>
      </c>
      <c r="AJ659" s="48">
        <f>SIN(AL659+RADIANS($AB$9))</f>
        <v>-0.84436176349401282</v>
      </c>
      <c r="AK659" s="48">
        <f>$AB$7*SIN(AL659)</f>
        <v>0.19259277042470241</v>
      </c>
      <c r="AL659" s="48">
        <f>2*ATAN(AM659)</f>
        <v>2.5305770872614994</v>
      </c>
      <c r="AM659" s="48">
        <f>SQRT((1+$AB$7)/(1-$AB$7))*TAN(AN659/2)</f>
        <v>3.1707637600559062</v>
      </c>
      <c r="AN659" s="54">
        <f>$AU659+$AB$7*SIN(AO659)</f>
        <v>14.866903162262336</v>
      </c>
      <c r="AO659" s="54">
        <f>$AU659+$AB$7*SIN(AP659)</f>
        <v>14.866869747875594</v>
      </c>
      <c r="AP659" s="54">
        <f>$AU659+$AB$7*SIN(AQ659)</f>
        <v>14.867019042826684</v>
      </c>
      <c r="AQ659" s="54">
        <f>$AU659+$AB$7*SIN(AR659)</f>
        <v>14.866351802140276</v>
      </c>
      <c r="AR659" s="54">
        <f>$AU659+$AB$7*SIN(AS659)</f>
        <v>14.869330040335296</v>
      </c>
      <c r="AS659" s="54">
        <f>$AU659+$AB$7*SIN(AT659)</f>
        <v>14.855958820899316</v>
      </c>
      <c r="AT659" s="54">
        <f>$AU659+$AB$7*SIN(AU659)</f>
        <v>14.914521811085118</v>
      </c>
      <c r="AU659" s="54">
        <f>RADIANS($AB$9)+$AB$18*(F659-AB$15)</f>
        <v>14.616679224158124</v>
      </c>
    </row>
    <row r="660" spans="1:64" ht="12.95" customHeight="1" x14ac:dyDescent="0.2">
      <c r="A660" s="102" t="s">
        <v>1134</v>
      </c>
      <c r="B660" s="102" t="s">
        <v>1122</v>
      </c>
      <c r="C660" s="103">
        <v>48191.543189999997</v>
      </c>
      <c r="D660" s="104">
        <v>2.5000000000000001E-4</v>
      </c>
      <c r="E660" s="113">
        <f>+(C660-C$7)/C$8</f>
        <v>4007.0125639982275</v>
      </c>
      <c r="F660" s="109">
        <f>ROUND(2*E660,0)/2</f>
        <v>4007</v>
      </c>
      <c r="G660" s="48">
        <f>+C660-(C$7+F660*C$8)</f>
        <v>1.7173400003230199E-2</v>
      </c>
      <c r="K660" s="48">
        <f>G660</f>
        <v>1.7173400003230199E-2</v>
      </c>
      <c r="O660" s="48">
        <f ca="1">+C$11+C$12*F660</f>
        <v>2.2941384336762599E-2</v>
      </c>
      <c r="Q660" s="100">
        <f>+C660-15018.5</f>
        <v>33173.043189999997</v>
      </c>
      <c r="S660" s="53">
        <f>S$16</f>
        <v>1</v>
      </c>
      <c r="Z660" s="48">
        <f>F660</f>
        <v>4007</v>
      </c>
      <c r="AA660" s="54">
        <f>AB$3+AB$4*Z660+AB$5*Z660^2+AH660</f>
        <v>1.9996861591279037E-2</v>
      </c>
      <c r="AB660" s="54">
        <f>IF(S660&lt;&gt;0,G660-AH660, -9999)</f>
        <v>2.5118138844168608E-2</v>
      </c>
      <c r="AC660" s="54">
        <f>+G660-P660</f>
        <v>1.7173400003230199E-2</v>
      </c>
      <c r="AD660" s="54">
        <f>IF(S660&lt;&gt;0,G660-AA660, -9999)</f>
        <v>-2.8234615880488381E-3</v>
      </c>
      <c r="AE660" s="54">
        <f>+(G660-AA660)^2*S660</f>
        <v>7.9719353391872674E-6</v>
      </c>
      <c r="AF660" s="48">
        <f>IF(S660&lt;&gt;0,G660-P660, -9999)</f>
        <v>1.7173400003230199E-2</v>
      </c>
      <c r="AG660" s="3"/>
      <c r="AH660" s="48">
        <f>$AB$6*($AB$11/AI660*AJ660+$AB$12)</f>
        <v>-7.9447388409384107E-3</v>
      </c>
      <c r="AI660" s="48">
        <f>1+$AB$7*COS(AL660)</f>
        <v>0.72503700294796625</v>
      </c>
      <c r="AJ660" s="48">
        <f>SIN(AL660+RADIANS($AB$9))</f>
        <v>-0.84436176349401282</v>
      </c>
      <c r="AK660" s="48">
        <f>$AB$7*SIN(AL660)</f>
        <v>0.19259277042470241</v>
      </c>
      <c r="AL660" s="48">
        <f>2*ATAN(AM660)</f>
        <v>2.5305770872614994</v>
      </c>
      <c r="AM660" s="48">
        <f>SQRT((1+$AB$7)/(1-$AB$7))*TAN(AN660/2)</f>
        <v>3.1707637600559062</v>
      </c>
      <c r="AN660" s="54">
        <f>$AU660+$AB$7*SIN(AO660)</f>
        <v>14.866903162262336</v>
      </c>
      <c r="AO660" s="54">
        <f>$AU660+$AB$7*SIN(AP660)</f>
        <v>14.866869747875594</v>
      </c>
      <c r="AP660" s="54">
        <f>$AU660+$AB$7*SIN(AQ660)</f>
        <v>14.867019042826684</v>
      </c>
      <c r="AQ660" s="54">
        <f>$AU660+$AB$7*SIN(AR660)</f>
        <v>14.866351802140276</v>
      </c>
      <c r="AR660" s="54">
        <f>$AU660+$AB$7*SIN(AS660)</f>
        <v>14.869330040335296</v>
      </c>
      <c r="AS660" s="54">
        <f>$AU660+$AB$7*SIN(AT660)</f>
        <v>14.855958820899316</v>
      </c>
      <c r="AT660" s="54">
        <f>$AU660+$AB$7*SIN(AU660)</f>
        <v>14.914521811085118</v>
      </c>
      <c r="AU660" s="54">
        <f>RADIANS($AB$9)+$AB$18*(F660-AB$15)</f>
        <v>14.616679224158124</v>
      </c>
    </row>
    <row r="661" spans="1:64" ht="12.95" customHeight="1" x14ac:dyDescent="0.2">
      <c r="A661" s="4" t="s">
        <v>994</v>
      </c>
      <c r="B661" s="4"/>
      <c r="C661" s="5">
        <v>48236.650999999998</v>
      </c>
      <c r="D661" s="5"/>
      <c r="E661" s="109">
        <f>+(C661-C$7)/C$8</f>
        <v>4040.0132770121145</v>
      </c>
      <c r="F661" s="109">
        <f>ROUND(2*E661,0)/2</f>
        <v>4040</v>
      </c>
      <c r="G661" s="48">
        <f>+C661-(C$7+F661*C$8)</f>
        <v>1.8148000002838671E-2</v>
      </c>
      <c r="I661" s="48">
        <f>G661</f>
        <v>1.8148000002838671E-2</v>
      </c>
      <c r="Q661" s="100">
        <f>+C661-15018.5</f>
        <v>33218.150999999998</v>
      </c>
      <c r="S661" s="53">
        <f>S$14</f>
        <v>0.1</v>
      </c>
      <c r="Z661" s="48">
        <f>F661</f>
        <v>4040</v>
      </c>
      <c r="AA661" s="54">
        <f>AB$3+AB$4*Z661+AB$5*Z661^2+AH661</f>
        <v>2.0381457911929551E-2</v>
      </c>
      <c r="AB661" s="54">
        <f>IF(S661&lt;&gt;0,G661-AH661, -9999)</f>
        <v>2.6050984641238693E-2</v>
      </c>
      <c r="AC661" s="54">
        <f>+G661-P661</f>
        <v>1.8148000002838671E-2</v>
      </c>
      <c r="AD661" s="54">
        <f>IF(S661&lt;&gt;0,G661-AA661, -9999)</f>
        <v>-2.2334579090908802E-3</v>
      </c>
      <c r="AE661" s="54">
        <f>+(G661-AA661)^2*S661</f>
        <v>4.9883342316806066E-7</v>
      </c>
      <c r="AF661" s="48">
        <f>IF(S661&lt;&gt;0,G661-P661, -9999)</f>
        <v>1.8148000002838671E-2</v>
      </c>
      <c r="AG661" s="3"/>
      <c r="AH661" s="48">
        <f>$AB$6*($AB$11/AI661*AJ661+$AB$12)</f>
        <v>-7.9029846384000239E-3</v>
      </c>
      <c r="AI661" s="48">
        <f>1+$AB$7*COS(AL661)</f>
        <v>0.72271684519775037</v>
      </c>
      <c r="AJ661" s="48">
        <f>SIN(AL661+RADIANS($AB$9))</f>
        <v>-0.83778848685980689</v>
      </c>
      <c r="AK661" s="48">
        <f>$AB$7*SIN(AL661)</f>
        <v>0.18923709211095624</v>
      </c>
      <c r="AL661" s="48">
        <f>2*ATAN(AM661)</f>
        <v>2.5427297731715366</v>
      </c>
      <c r="AM661" s="48">
        <f>SQRT((1+$AB$7)/(1-$AB$7))*TAN(AN661/2)</f>
        <v>3.2392504441053966</v>
      </c>
      <c r="AN661" s="54">
        <f>$AU661+$AB$7*SIN(AO661)</f>
        <v>14.882717318264833</v>
      </c>
      <c r="AO661" s="54">
        <f>$AU661+$AB$7*SIN(AP661)</f>
        <v>14.882680374765894</v>
      </c>
      <c r="AP661" s="54">
        <f>$AU661+$AB$7*SIN(AQ661)</f>
        <v>14.882842589815038</v>
      </c>
      <c r="AQ661" s="54">
        <f>$AU661+$AB$7*SIN(AR661)</f>
        <v>14.882130108130067</v>
      </c>
      <c r="AR661" s="54">
        <f>$AU661+$AB$7*SIN(AS661)</f>
        <v>14.885255391586261</v>
      </c>
      <c r="AS661" s="54">
        <f>$AU661+$AB$7*SIN(AT661)</f>
        <v>14.871466645838689</v>
      </c>
      <c r="AT661" s="54">
        <f>$AU661+$AB$7*SIN(AU661)</f>
        <v>14.930847633489968</v>
      </c>
      <c r="AU661" s="54">
        <f>RADIANS($AB$9)+$AB$18*(F661-AB$15)</f>
        <v>14.636062860580314</v>
      </c>
    </row>
    <row r="662" spans="1:64" ht="12.95" customHeight="1" x14ac:dyDescent="0.2">
      <c r="A662" s="102" t="s">
        <v>1134</v>
      </c>
      <c r="B662" s="102" t="s">
        <v>1122</v>
      </c>
      <c r="C662" s="103">
        <v>48236.651949999999</v>
      </c>
      <c r="D662" s="104">
        <v>7.6000000000000004E-4</v>
      </c>
      <c r="E662" s="107">
        <f>+(C662-C$7)/C$8</f>
        <v>4040.0139720287293</v>
      </c>
      <c r="F662" s="109">
        <f>ROUND(2*E662,0)/2</f>
        <v>4040</v>
      </c>
      <c r="G662" s="48">
        <f>+C662-(C$7+F662*C$8)</f>
        <v>1.9098000004305504E-2</v>
      </c>
      <c r="K662" s="48">
        <f>G662</f>
        <v>1.9098000004305504E-2</v>
      </c>
      <c r="O662" s="48">
        <f ca="1">+C$11+C$12*F662</f>
        <v>2.3435037827286898E-2</v>
      </c>
      <c r="Q662" s="100">
        <f>+C662-15018.5</f>
        <v>33218.151949999999</v>
      </c>
      <c r="S662" s="53">
        <f>S$16</f>
        <v>1</v>
      </c>
      <c r="Z662" s="48">
        <f>F662</f>
        <v>4040</v>
      </c>
      <c r="AA662" s="54">
        <f>AB$3+AB$4*Z662+AB$5*Z662^2+AH662</f>
        <v>2.0381457911929551E-2</v>
      </c>
      <c r="AB662" s="54">
        <f>IF(S662&lt;&gt;0,G662-AH662, -9999)</f>
        <v>2.7000984642705526E-2</v>
      </c>
      <c r="AC662" s="54">
        <f>+G662-P662</f>
        <v>1.9098000004305504E-2</v>
      </c>
      <c r="AD662" s="54">
        <f>IF(S662&lt;&gt;0,G662-AA662, -9999)</f>
        <v>-1.2834579076240471E-3</v>
      </c>
      <c r="AE662" s="54">
        <f>+(G662-AA662)^2*S662</f>
        <v>1.6472642006426971E-6</v>
      </c>
      <c r="AF662" s="48">
        <f>IF(S662&lt;&gt;0,G662-P662, -9999)</f>
        <v>1.9098000004305504E-2</v>
      </c>
      <c r="AG662" s="3"/>
      <c r="AH662" s="48">
        <f>$AB$6*($AB$11/AI662*AJ662+$AB$12)</f>
        <v>-7.9029846384000239E-3</v>
      </c>
      <c r="AI662" s="48">
        <f>1+$AB$7*COS(AL662)</f>
        <v>0.72271684519775037</v>
      </c>
      <c r="AJ662" s="48">
        <f>SIN(AL662+RADIANS($AB$9))</f>
        <v>-0.83778848685980689</v>
      </c>
      <c r="AK662" s="48">
        <f>$AB$7*SIN(AL662)</f>
        <v>0.18923709211095624</v>
      </c>
      <c r="AL662" s="48">
        <f>2*ATAN(AM662)</f>
        <v>2.5427297731715366</v>
      </c>
      <c r="AM662" s="48">
        <f>SQRT((1+$AB$7)/(1-$AB$7))*TAN(AN662/2)</f>
        <v>3.2392504441053966</v>
      </c>
      <c r="AN662" s="54">
        <f>$AU662+$AB$7*SIN(AO662)</f>
        <v>14.882717318264833</v>
      </c>
      <c r="AO662" s="54">
        <f>$AU662+$AB$7*SIN(AP662)</f>
        <v>14.882680374765894</v>
      </c>
      <c r="AP662" s="54">
        <f>$AU662+$AB$7*SIN(AQ662)</f>
        <v>14.882842589815038</v>
      </c>
      <c r="AQ662" s="54">
        <f>$AU662+$AB$7*SIN(AR662)</f>
        <v>14.882130108130067</v>
      </c>
      <c r="AR662" s="54">
        <f>$AU662+$AB$7*SIN(AS662)</f>
        <v>14.885255391586261</v>
      </c>
      <c r="AS662" s="54">
        <f>$AU662+$AB$7*SIN(AT662)</f>
        <v>14.871466645838689</v>
      </c>
      <c r="AT662" s="54">
        <f>$AU662+$AB$7*SIN(AU662)</f>
        <v>14.930847633489968</v>
      </c>
      <c r="AU662" s="54">
        <f>RADIANS($AB$9)+$AB$18*(F662-AB$15)</f>
        <v>14.636062860580314</v>
      </c>
    </row>
    <row r="663" spans="1:64" ht="12.95" customHeight="1" x14ac:dyDescent="0.2">
      <c r="A663" s="4" t="s">
        <v>994</v>
      </c>
      <c r="B663" s="4"/>
      <c r="C663" s="5">
        <v>48251.692999999999</v>
      </c>
      <c r="D663" s="5"/>
      <c r="E663" s="109">
        <f>+(C663-C$7)/C$8</f>
        <v>4051.0179505964652</v>
      </c>
      <c r="F663" s="109">
        <f>ROUND(2*E663,0)/2</f>
        <v>4051</v>
      </c>
      <c r="G663" s="48">
        <f>+C663-(C$7+F663*C$8)</f>
        <v>2.4536200005968567E-2</v>
      </c>
      <c r="I663" s="48">
        <f>G663</f>
        <v>2.4536200005968567E-2</v>
      </c>
      <c r="Q663" s="100">
        <f>+C663-15018.5</f>
        <v>33233.192999999999</v>
      </c>
      <c r="S663" s="53">
        <f>S$14</f>
        <v>0.1</v>
      </c>
      <c r="Z663" s="48">
        <f>F663</f>
        <v>4051</v>
      </c>
      <c r="AA663" s="54">
        <f>AB$3+AB$4*Z663+AB$5*Z663^2+AH663</f>
        <v>2.0510362774776324E-2</v>
      </c>
      <c r="AB663" s="54">
        <f>IF(S663&lt;&gt;0,G663-AH663, -9999)</f>
        <v>3.2424857521184784E-2</v>
      </c>
      <c r="AC663" s="54">
        <f>+G663-P663</f>
        <v>2.4536200005968567E-2</v>
      </c>
      <c r="AD663" s="54">
        <f>IF(S663&lt;&gt;0,G663-AA663, -9999)</f>
        <v>4.0258372311922433E-3</v>
      </c>
      <c r="AE663" s="54">
        <f>+(G663-AA663)^2*S663</f>
        <v>1.620736541205363E-6</v>
      </c>
      <c r="AF663" s="48">
        <f>IF(S663&lt;&gt;0,G663-P663, -9999)</f>
        <v>2.4536200005968567E-2</v>
      </c>
      <c r="AG663" s="3"/>
      <c r="AH663" s="48">
        <f>$AB$6*($AB$11/AI663*AJ663+$AB$12)</f>
        <v>-7.8886575152162172E-3</v>
      </c>
      <c r="AI663" s="48">
        <f>1+$AB$7*COS(AL663)</f>
        <v>0.72195577302114256</v>
      </c>
      <c r="AJ663" s="48">
        <f>SIN(AL663+RADIANS($AB$9))</f>
        <v>-0.83557928461285136</v>
      </c>
      <c r="AK663" s="48">
        <f>$AB$7*SIN(AL663)</f>
        <v>0.18811707208924042</v>
      </c>
      <c r="AL663" s="48">
        <f>2*ATAN(AM663)</f>
        <v>2.5467634964843562</v>
      </c>
      <c r="AM663" s="48">
        <f>SQRT((1+$AB$7)/(1-$AB$7))*TAN(AN663/2)</f>
        <v>3.2625821783313906</v>
      </c>
      <c r="AN663" s="54">
        <f>$AU663+$AB$7*SIN(AO663)</f>
        <v>14.88797752717562</v>
      </c>
      <c r="AO663" s="54">
        <f>$AU663+$AB$7*SIN(AP663)</f>
        <v>14.887939364128608</v>
      </c>
      <c r="AP663" s="54">
        <f>$AU663+$AB$7*SIN(AQ663)</f>
        <v>14.888105987041778</v>
      </c>
      <c r="AQ663" s="54">
        <f>$AU663+$AB$7*SIN(AR663)</f>
        <v>14.887378279275476</v>
      </c>
      <c r="AR663" s="54">
        <f>$AU663+$AB$7*SIN(AS663)</f>
        <v>14.890552306210479</v>
      </c>
      <c r="AS663" s="54">
        <f>$AU663+$AB$7*SIN(AT663)</f>
        <v>14.87662786267823</v>
      </c>
      <c r="AT663" s="54">
        <f>$AU663+$AB$7*SIN(AU663)</f>
        <v>14.936264904210857</v>
      </c>
      <c r="AU663" s="54">
        <f>RADIANS($AB$9)+$AB$18*(F663-AB$15)</f>
        <v>14.642524072721043</v>
      </c>
    </row>
    <row r="664" spans="1:64" ht="12.95" customHeight="1" x14ac:dyDescent="0.2">
      <c r="A664" s="102" t="s">
        <v>1134</v>
      </c>
      <c r="B664" s="102" t="s">
        <v>1122</v>
      </c>
      <c r="C664" s="103">
        <v>48251.697099999998</v>
      </c>
      <c r="D664" s="104">
        <v>1.8E-3</v>
      </c>
      <c r="E664" s="107">
        <f>+(C664-C$7)/C$8</f>
        <v>4051.0209501418499</v>
      </c>
      <c r="F664" s="109">
        <f>ROUND(2*E664,0)/2</f>
        <v>4051</v>
      </c>
      <c r="G664" s="48">
        <f>+C664-(C$7+F664*C$8)</f>
        <v>2.8636200004257262E-2</v>
      </c>
      <c r="K664" s="48">
        <f>G664</f>
        <v>2.8636200004257262E-2</v>
      </c>
      <c r="O664" s="48">
        <f ca="1">+C$11+C$12*F664</f>
        <v>2.3599588990794999E-2</v>
      </c>
      <c r="Q664" s="100">
        <f>+C664-15018.5</f>
        <v>33233.197099999998</v>
      </c>
      <c r="S664" s="53">
        <f>S$16</f>
        <v>1</v>
      </c>
      <c r="Z664" s="48">
        <f>F664</f>
        <v>4051</v>
      </c>
      <c r="AA664" s="54">
        <f>AB$3+AB$4*Z664+AB$5*Z664^2+AH664</f>
        <v>2.0510362774776324E-2</v>
      </c>
      <c r="AB664" s="54">
        <f>IF(S664&lt;&gt;0,G664-AH664, -9999)</f>
        <v>3.6524857519473479E-2</v>
      </c>
      <c r="AC664" s="54">
        <f>+G664-P664</f>
        <v>2.8636200004257262E-2</v>
      </c>
      <c r="AD664" s="54">
        <f>IF(S664&lt;&gt;0,G664-AA664, -9999)</f>
        <v>8.1258372294809381E-3</v>
      </c>
      <c r="AE664" s="54">
        <f>+(G664-AA664)^2*S664</f>
        <v>6.602923068001845E-5</v>
      </c>
      <c r="AF664" s="48">
        <f>IF(S664&lt;&gt;0,G664-P664, -9999)</f>
        <v>2.8636200004257262E-2</v>
      </c>
      <c r="AG664" s="3"/>
      <c r="AH664" s="48">
        <f>$AB$6*($AB$11/AI664*AJ664+$AB$12)</f>
        <v>-7.8886575152162172E-3</v>
      </c>
      <c r="AI664" s="48">
        <f>1+$AB$7*COS(AL664)</f>
        <v>0.72195577302114256</v>
      </c>
      <c r="AJ664" s="48">
        <f>SIN(AL664+RADIANS($AB$9))</f>
        <v>-0.83557928461285136</v>
      </c>
      <c r="AK664" s="48">
        <f>$AB$7*SIN(AL664)</f>
        <v>0.18811707208924042</v>
      </c>
      <c r="AL664" s="48">
        <f>2*ATAN(AM664)</f>
        <v>2.5467634964843562</v>
      </c>
      <c r="AM664" s="48">
        <f>SQRT((1+$AB$7)/(1-$AB$7))*TAN(AN664/2)</f>
        <v>3.2625821783313906</v>
      </c>
      <c r="AN664" s="54">
        <f>$AU664+$AB$7*SIN(AO664)</f>
        <v>14.88797752717562</v>
      </c>
      <c r="AO664" s="54">
        <f>$AU664+$AB$7*SIN(AP664)</f>
        <v>14.887939364128608</v>
      </c>
      <c r="AP664" s="54">
        <f>$AU664+$AB$7*SIN(AQ664)</f>
        <v>14.888105987041778</v>
      </c>
      <c r="AQ664" s="54">
        <f>$AU664+$AB$7*SIN(AR664)</f>
        <v>14.887378279275476</v>
      </c>
      <c r="AR664" s="54">
        <f>$AU664+$AB$7*SIN(AS664)</f>
        <v>14.890552306210479</v>
      </c>
      <c r="AS664" s="54">
        <f>$AU664+$AB$7*SIN(AT664)</f>
        <v>14.87662786267823</v>
      </c>
      <c r="AT664" s="54">
        <f>$AU664+$AB$7*SIN(AU664)</f>
        <v>14.936264904210857</v>
      </c>
      <c r="AU664" s="54">
        <f>RADIANS($AB$9)+$AB$18*(F664-AB$15)</f>
        <v>14.642524072721043</v>
      </c>
    </row>
    <row r="665" spans="1:64" ht="12.95" customHeight="1" x14ac:dyDescent="0.2">
      <c r="A665" s="4" t="s">
        <v>1085</v>
      </c>
      <c r="B665" s="4"/>
      <c r="C665" s="5">
        <v>48265.360999999997</v>
      </c>
      <c r="D665" s="5"/>
      <c r="E665" s="109">
        <f>+(C665-C$7)/C$8</f>
        <v>4061.0174106782943</v>
      </c>
      <c r="F665" s="109">
        <f>ROUND(2*E665,0)/2</f>
        <v>4061</v>
      </c>
      <c r="G665" s="48">
        <f>+C665-(C$7+F665*C$8)</f>
        <v>2.3798200003511738E-2</v>
      </c>
      <c r="I665" s="48">
        <f>G665</f>
        <v>2.3798200003511738E-2</v>
      </c>
      <c r="Q665" s="100">
        <f>+C665-15018.5</f>
        <v>33246.860999999997</v>
      </c>
      <c r="S665" s="53">
        <f>S$14</f>
        <v>0.1</v>
      </c>
      <c r="Z665" s="48">
        <f>F665</f>
        <v>4061</v>
      </c>
      <c r="AA665" s="54">
        <f>AB$3+AB$4*Z665+AB$5*Z665^2+AH665</f>
        <v>2.0627854001724434E-2</v>
      </c>
      <c r="AB665" s="54">
        <f>IF(S665&lt;&gt;0,G665-AH665, -9999)</f>
        <v>3.1673656751517613E-2</v>
      </c>
      <c r="AC665" s="54">
        <f>+G665-P665</f>
        <v>2.3798200003511738E-2</v>
      </c>
      <c r="AD665" s="54">
        <f>IF(S665&lt;&gt;0,G665-AA665, -9999)</f>
        <v>3.1703460017873039E-3</v>
      </c>
      <c r="AE665" s="54">
        <f>+(G665-AA665)^2*S665</f>
        <v>1.0051093771048745E-6</v>
      </c>
      <c r="AF665" s="48">
        <f>IF(S665&lt;&gt;0,G665-P665, -9999)</f>
        <v>2.3798200003511738E-2</v>
      </c>
      <c r="AG665" s="3"/>
      <c r="AH665" s="48">
        <f>$AB$6*($AB$11/AI665*AJ665+$AB$12)</f>
        <v>-7.8754567480058737E-3</v>
      </c>
      <c r="AI665" s="48">
        <f>1+$AB$7*COS(AL665)</f>
        <v>0.72126918809547635</v>
      </c>
      <c r="AJ665" s="48">
        <f>SIN(AL665+RADIANS($AB$9))</f>
        <v>-0.83356317520737777</v>
      </c>
      <c r="AK665" s="48">
        <f>$AB$7*SIN(AL665)</f>
        <v>0.18709826151716094</v>
      </c>
      <c r="AL665" s="48">
        <f>2*ATAN(AM665)</f>
        <v>2.5504231771949808</v>
      </c>
      <c r="AM665" s="48">
        <f>SQRT((1+$AB$7)/(1-$AB$7))*TAN(AN665/2)</f>
        <v>3.2840176428231866</v>
      </c>
      <c r="AN665" s="54">
        <f>$AU665+$AB$7*SIN(AO665)</f>
        <v>14.89275474943871</v>
      </c>
      <c r="AO665" s="54">
        <f>$AU665+$AB$7*SIN(AP665)</f>
        <v>14.892715459343201</v>
      </c>
      <c r="AP665" s="54">
        <f>$AU665+$AB$7*SIN(AQ665)</f>
        <v>14.892886131123818</v>
      </c>
      <c r="AQ665" s="54">
        <f>$AU665+$AB$7*SIN(AR665)</f>
        <v>14.892144527255091</v>
      </c>
      <c r="AR665" s="54">
        <f>$AU665+$AB$7*SIN(AS665)</f>
        <v>14.895362719786553</v>
      </c>
      <c r="AS665" s="54">
        <f>$AU665+$AB$7*SIN(AT665)</f>
        <v>14.881316488130743</v>
      </c>
      <c r="AT665" s="54">
        <f>$AU665+$AB$7*SIN(AU665)</f>
        <v>14.941179053318216</v>
      </c>
      <c r="AU665" s="54">
        <f>RADIANS($AB$9)+$AB$18*(F665-AB$15)</f>
        <v>14.648397901939887</v>
      </c>
    </row>
    <row r="666" spans="1:64" ht="12.95" customHeight="1" x14ac:dyDescent="0.2">
      <c r="A666" s="4" t="s">
        <v>1086</v>
      </c>
      <c r="B666" s="4"/>
      <c r="C666" s="5">
        <v>48306.358999999997</v>
      </c>
      <c r="D666" s="5"/>
      <c r="E666" s="109">
        <f>+(C666-C$7)/C$8</f>
        <v>4091.0114013451721</v>
      </c>
      <c r="F666" s="109">
        <f>ROUND(2*E666,0)/2</f>
        <v>4091</v>
      </c>
      <c r="G666" s="48">
        <f>+C666-(C$7+F666*C$8)</f>
        <v>1.5584200002194848E-2</v>
      </c>
      <c r="I666" s="48">
        <f>G666</f>
        <v>1.5584200002194848E-2</v>
      </c>
      <c r="Q666" s="100">
        <f>+C666-15018.5</f>
        <v>33287.858999999997</v>
      </c>
      <c r="S666" s="53">
        <f>S$14</f>
        <v>0.1</v>
      </c>
      <c r="Z666" s="48">
        <f>F666</f>
        <v>4091</v>
      </c>
      <c r="AA666" s="54">
        <f>AB$3+AB$4*Z666+AB$5*Z666^2+AH666</f>
        <v>2.0982063118700406E-2</v>
      </c>
      <c r="AB666" s="54">
        <f>IF(S666&lt;&gt;0,G666-AH666, -9999)</f>
        <v>2.3419055459443644E-2</v>
      </c>
      <c r="AC666" s="54">
        <f>+G666-P666</f>
        <v>1.5584200002194848E-2</v>
      </c>
      <c r="AD666" s="54">
        <f>IF(S666&lt;&gt;0,G666-AA666, -9999)</f>
        <v>-5.3978631165055579E-3</v>
      </c>
      <c r="AE666" s="54">
        <f>+(G666-AA666)^2*S666</f>
        <v>2.9136926224531096E-6</v>
      </c>
      <c r="AF666" s="48">
        <f>IF(S666&lt;&gt;0,G666-P666, -9999)</f>
        <v>1.5584200002194848E-2</v>
      </c>
      <c r="AG666" s="3"/>
      <c r="AH666" s="48">
        <f>$AB$6*($AB$11/AI666*AJ666+$AB$12)</f>
        <v>-7.8348554572487943E-3</v>
      </c>
      <c r="AI666" s="48">
        <f>1+$AB$7*COS(AL666)</f>
        <v>0.71923947996696236</v>
      </c>
      <c r="AJ666" s="48">
        <f>SIN(AL666+RADIANS($AB$9))</f>
        <v>-0.82747119529670776</v>
      </c>
      <c r="AK666" s="48">
        <f>$AB$7*SIN(AL666)</f>
        <v>0.18403846162820733</v>
      </c>
      <c r="AL666" s="48">
        <f>2*ATAN(AM666)</f>
        <v>2.561360860085975</v>
      </c>
      <c r="AM666" s="48">
        <f>SQRT((1+$AB$7)/(1-$AB$7))*TAN(AN666/2)</f>
        <v>3.3496460165907651</v>
      </c>
      <c r="AN666" s="54">
        <f>$AU666+$AB$7*SIN(AO666)</f>
        <v>14.907059407587175</v>
      </c>
      <c r="AO666" s="54">
        <f>$AU666+$AB$7*SIN(AP666)</f>
        <v>14.907016633710523</v>
      </c>
      <c r="AP666" s="54">
        <f>$AU666+$AB$7*SIN(AQ666)</f>
        <v>14.907199677867501</v>
      </c>
      <c r="AQ666" s="54">
        <f>$AU666+$AB$7*SIN(AR666)</f>
        <v>14.906416126141124</v>
      </c>
      <c r="AR666" s="54">
        <f>$AU666+$AB$7*SIN(AS666)</f>
        <v>14.909765821630959</v>
      </c>
      <c r="AS666" s="54">
        <f>$AU666+$AB$7*SIN(AT666)</f>
        <v>14.89536355710174</v>
      </c>
      <c r="AT666" s="54">
        <f>$AU666+$AB$7*SIN(AU666)</f>
        <v>14.955861026015846</v>
      </c>
      <c r="AU666" s="54">
        <f>RADIANS($AB$9)+$AB$18*(F666-AB$15)</f>
        <v>14.666019389596423</v>
      </c>
    </row>
    <row r="667" spans="1:64" ht="12.95" customHeight="1" x14ac:dyDescent="0.2">
      <c r="A667" s="4" t="s">
        <v>1085</v>
      </c>
      <c r="B667" s="4"/>
      <c r="C667" s="5">
        <v>48332.336000000003</v>
      </c>
      <c r="D667" s="5">
        <v>6.0000000000000001E-3</v>
      </c>
      <c r="E667" s="109">
        <f>+(C667-C$7)/C$8</f>
        <v>4110.0160819528519</v>
      </c>
      <c r="F667" s="109">
        <f>ROUND(2*E667,0)/2</f>
        <v>4110</v>
      </c>
      <c r="G667" s="48">
        <f>+C667-(C$7+F667*C$8)</f>
        <v>2.1982000005664304E-2</v>
      </c>
      <c r="I667" s="48">
        <f>G667</f>
        <v>2.1982000005664304E-2</v>
      </c>
      <c r="Q667" s="100">
        <f>+C667-15018.5</f>
        <v>33313.836000000003</v>
      </c>
      <c r="S667" s="53">
        <f>S$14</f>
        <v>0.1</v>
      </c>
      <c r="Z667" s="48">
        <f>F667</f>
        <v>4110</v>
      </c>
      <c r="AA667" s="54">
        <f>AB$3+AB$4*Z667+AB$5*Z667^2+AH667</f>
        <v>2.1207735412246027E-2</v>
      </c>
      <c r="AB667" s="54">
        <f>IF(S667&lt;&gt;0,G667-AH667, -9999)</f>
        <v>2.9790372819441288E-2</v>
      </c>
      <c r="AC667" s="54">
        <f>+G667-P667</f>
        <v>2.1982000005664304E-2</v>
      </c>
      <c r="AD667" s="54">
        <f>IF(S667&lt;&gt;0,G667-AA667, -9999)</f>
        <v>7.7426459341827653E-4</v>
      </c>
      <c r="AE667" s="54">
        <f>+(G667-AA667)^2*S667</f>
        <v>5.9948566062116913E-8</v>
      </c>
      <c r="AF667" s="48">
        <f>IF(S667&lt;&gt;0,G667-P667, -9999)</f>
        <v>2.1982000005664304E-2</v>
      </c>
      <c r="AG667" s="3"/>
      <c r="AH667" s="48">
        <f>$AB$6*($AB$11/AI667*AJ667+$AB$12)</f>
        <v>-7.8083728137769851E-3</v>
      </c>
      <c r="AI667" s="48">
        <f>1+$AB$7*COS(AL667)</f>
        <v>0.71797710361758371</v>
      </c>
      <c r="AJ667" s="48">
        <f>SIN(AL667+RADIANS($AB$9))</f>
        <v>-0.8235795996081936</v>
      </c>
      <c r="AK667" s="48">
        <f>$AB$7*SIN(AL667)</f>
        <v>0.18209808039562564</v>
      </c>
      <c r="AL667" s="48">
        <f>2*ATAN(AM667)</f>
        <v>2.5682564916460402</v>
      </c>
      <c r="AM667" s="48">
        <f>SQRT((1+$AB$7)/(1-$AB$7))*TAN(AN667/2)</f>
        <v>3.3922712139508895</v>
      </c>
      <c r="AN667" s="54">
        <f>$AU667+$AB$7*SIN(AO667)</f>
        <v>14.9160983720069</v>
      </c>
      <c r="AO667" s="54">
        <f>$AU667+$AB$7*SIN(AP667)</f>
        <v>14.91605331446233</v>
      </c>
      <c r="AP667" s="54">
        <f>$AU667+$AB$7*SIN(AQ667)</f>
        <v>14.916244357656467</v>
      </c>
      <c r="AQ667" s="54">
        <f>$AU667+$AB$7*SIN(AR667)</f>
        <v>14.915434083710213</v>
      </c>
      <c r="AR667" s="54">
        <f>$AU667+$AB$7*SIN(AS667)</f>
        <v>14.918866153495062</v>
      </c>
      <c r="AS667" s="54">
        <f>$AU667+$AB$7*SIN(AT667)</f>
        <v>14.904245939797971</v>
      </c>
      <c r="AT667" s="54">
        <f>$AU667+$AB$7*SIN(AU667)</f>
        <v>14.965113000697633</v>
      </c>
      <c r="AU667" s="54">
        <f>RADIANS($AB$9)+$AB$18*(F667-AB$15)</f>
        <v>14.677179665112227</v>
      </c>
    </row>
    <row r="668" spans="1:64" ht="12.95" customHeight="1" x14ac:dyDescent="0.2">
      <c r="A668" s="98" t="s">
        <v>312</v>
      </c>
      <c r="B668" s="99" t="s">
        <v>1142</v>
      </c>
      <c r="C668" s="98">
        <v>48433.482000000004</v>
      </c>
      <c r="D668" s="98" t="s">
        <v>1190</v>
      </c>
      <c r="E668" s="107">
        <f>+(C668-C$7)/C$8</f>
        <v>4184.0141350284184</v>
      </c>
      <c r="F668" s="109">
        <f>ROUND(2*E668,0)/2</f>
        <v>4184</v>
      </c>
      <c r="G668" s="48">
        <f>+C668-(C$7+F668*C$8)</f>
        <v>1.9320800005516503E-2</v>
      </c>
      <c r="I668" s="48">
        <f>G668</f>
        <v>1.9320800005516503E-2</v>
      </c>
      <c r="Q668" s="100">
        <f>+C668-15018.5</f>
        <v>33414.982000000004</v>
      </c>
      <c r="S668" s="53">
        <f>S$14</f>
        <v>0.1</v>
      </c>
      <c r="Z668" s="48">
        <f>F668</f>
        <v>4184</v>
      </c>
      <c r="AA668" s="54">
        <f>AB$3+AB$4*Z668+AB$5*Z668^2+AH668</f>
        <v>2.2096474056312182E-2</v>
      </c>
      <c r="AB668" s="54">
        <f>IF(S668&lt;&gt;0,G668-AH668, -9999)</f>
        <v>2.702044896751294E-2</v>
      </c>
      <c r="AC668" s="54">
        <f>+G668-P668</f>
        <v>1.9320800005516503E-2</v>
      </c>
      <c r="AD668" s="54">
        <f>IF(S668&lt;&gt;0,G668-AA668, -9999)</f>
        <v>-2.775674050795679E-3</v>
      </c>
      <c r="AE668" s="54">
        <f>+(G668-AA668)^2*S668</f>
        <v>7.7043664362604936E-7</v>
      </c>
      <c r="AF668" s="48">
        <f>IF(S668&lt;&gt;0,G668-P668, -9999)</f>
        <v>1.9320800005516503E-2</v>
      </c>
      <c r="AG668" s="3"/>
      <c r="AH668" s="48">
        <f>$AB$6*($AB$11/AI668*AJ668+$AB$12)</f>
        <v>-7.699648961996439E-3</v>
      </c>
      <c r="AI668" s="48">
        <f>1+$AB$7*COS(AL668)</f>
        <v>0.71322819443931951</v>
      </c>
      <c r="AJ668" s="48">
        <f>SIN(AL668+RADIANS($AB$9))</f>
        <v>-0.80818413604132677</v>
      </c>
      <c r="AK668" s="48">
        <f>$AB$7*SIN(AL668)</f>
        <v>0.17452379924573658</v>
      </c>
      <c r="AL668" s="48">
        <f>2*ATAN(AM668)</f>
        <v>2.5948876591539767</v>
      </c>
      <c r="AM668" s="48">
        <f>SQRT((1+$AB$7)/(1-$AB$7))*TAN(AN668/2)</f>
        <v>3.5667054471097668</v>
      </c>
      <c r="AN668" s="54">
        <f>$AU668+$AB$7*SIN(AO668)</f>
        <v>14.951154676231532</v>
      </c>
      <c r="AO668" s="54">
        <f>$AU668+$AB$7*SIN(AP668)</f>
        <v>14.951100197308836</v>
      </c>
      <c r="AP668" s="54">
        <f>$AU668+$AB$7*SIN(AQ668)</f>
        <v>14.951323398615841</v>
      </c>
      <c r="AQ668" s="54">
        <f>$AU668+$AB$7*SIN(AR668)</f>
        <v>14.950408639338512</v>
      </c>
      <c r="AR668" s="54">
        <f>$AU668+$AB$7*SIN(AS668)</f>
        <v>14.954152653075365</v>
      </c>
      <c r="AS668" s="54">
        <f>$AU668+$AB$7*SIN(AT668)</f>
        <v>14.938743709875359</v>
      </c>
      <c r="AT668" s="54">
        <f>$AU668+$AB$7*SIN(AU668)</f>
        <v>15.00080742017971</v>
      </c>
      <c r="AU668" s="54">
        <f>RADIANS($AB$9)+$AB$18*(F668-AB$15)</f>
        <v>14.720646001331682</v>
      </c>
    </row>
    <row r="669" spans="1:64" ht="12.95" customHeight="1" x14ac:dyDescent="0.2">
      <c r="A669" s="4" t="s">
        <v>1087</v>
      </c>
      <c r="B669" s="4"/>
      <c r="C669" s="5">
        <v>48433.482000000004</v>
      </c>
      <c r="D669" s="5">
        <v>5.0000000000000001E-3</v>
      </c>
      <c r="E669" s="109">
        <f>+(C669-C$7)/C$8</f>
        <v>4184.0141350284184</v>
      </c>
      <c r="F669" s="109">
        <f>ROUND(2*E669,0)/2</f>
        <v>4184</v>
      </c>
      <c r="G669" s="48">
        <f>+C669-(C$7+F669*C$8)</f>
        <v>1.9320800005516503E-2</v>
      </c>
      <c r="I669" s="48">
        <f>G669</f>
        <v>1.9320800005516503E-2</v>
      </c>
      <c r="Q669" s="100">
        <f>+C669-15018.5</f>
        <v>33414.982000000004</v>
      </c>
      <c r="S669" s="53">
        <f>S$14</f>
        <v>0.1</v>
      </c>
      <c r="Z669" s="48">
        <f>F669</f>
        <v>4184</v>
      </c>
      <c r="AA669" s="54">
        <f>AB$3+AB$4*Z669+AB$5*Z669^2+AH669</f>
        <v>2.2096474056312182E-2</v>
      </c>
      <c r="AB669" s="54">
        <f>IF(S669&lt;&gt;0,G669-AH669, -9999)</f>
        <v>2.702044896751294E-2</v>
      </c>
      <c r="AC669" s="54">
        <f>+G669-P669</f>
        <v>1.9320800005516503E-2</v>
      </c>
      <c r="AD669" s="54">
        <f>IF(S669&lt;&gt;0,G669-AA669, -9999)</f>
        <v>-2.775674050795679E-3</v>
      </c>
      <c r="AE669" s="54">
        <f>+(G669-AA669)^2*S669</f>
        <v>7.7043664362604936E-7</v>
      </c>
      <c r="AF669" s="48">
        <f>IF(S669&lt;&gt;0,G669-P669, -9999)</f>
        <v>1.9320800005516503E-2</v>
      </c>
      <c r="AG669" s="3"/>
      <c r="AH669" s="48">
        <f>$AB$6*($AB$11/AI669*AJ669+$AB$12)</f>
        <v>-7.699648961996439E-3</v>
      </c>
      <c r="AI669" s="48">
        <f>1+$AB$7*COS(AL669)</f>
        <v>0.71322819443931951</v>
      </c>
      <c r="AJ669" s="48">
        <f>SIN(AL669+RADIANS($AB$9))</f>
        <v>-0.80818413604132677</v>
      </c>
      <c r="AK669" s="48">
        <f>$AB$7*SIN(AL669)</f>
        <v>0.17452379924573658</v>
      </c>
      <c r="AL669" s="48">
        <f>2*ATAN(AM669)</f>
        <v>2.5948876591539767</v>
      </c>
      <c r="AM669" s="48">
        <f>SQRT((1+$AB$7)/(1-$AB$7))*TAN(AN669/2)</f>
        <v>3.5667054471097668</v>
      </c>
      <c r="AN669" s="54">
        <f>$AU669+$AB$7*SIN(AO669)</f>
        <v>14.951154676231532</v>
      </c>
      <c r="AO669" s="54">
        <f>$AU669+$AB$7*SIN(AP669)</f>
        <v>14.951100197308836</v>
      </c>
      <c r="AP669" s="54">
        <f>$AU669+$AB$7*SIN(AQ669)</f>
        <v>14.951323398615841</v>
      </c>
      <c r="AQ669" s="54">
        <f>$AU669+$AB$7*SIN(AR669)</f>
        <v>14.950408639338512</v>
      </c>
      <c r="AR669" s="54">
        <f>$AU669+$AB$7*SIN(AS669)</f>
        <v>14.954152653075365</v>
      </c>
      <c r="AS669" s="54">
        <f>$AU669+$AB$7*SIN(AT669)</f>
        <v>14.938743709875359</v>
      </c>
      <c r="AT669" s="54">
        <f>$AU669+$AB$7*SIN(AU669)</f>
        <v>15.00080742017971</v>
      </c>
      <c r="AU669" s="54">
        <f>RADIANS($AB$9)+$AB$18*(F669-AB$15)</f>
        <v>14.720646001331682</v>
      </c>
    </row>
    <row r="670" spans="1:64" ht="12.95" customHeight="1" x14ac:dyDescent="0.2">
      <c r="A670" s="98" t="s">
        <v>2028</v>
      </c>
      <c r="B670" s="99" t="s">
        <v>1142</v>
      </c>
      <c r="C670" s="98">
        <v>48471.758999999998</v>
      </c>
      <c r="D670" s="98" t="s">
        <v>1190</v>
      </c>
      <c r="E670" s="107">
        <f>+(C670-C$7)/C$8</f>
        <v>4212.017451794015</v>
      </c>
      <c r="F670" s="109">
        <f>ROUND(2*E670,0)/2</f>
        <v>4212</v>
      </c>
      <c r="G670" s="48">
        <f>+C670-(C$7+F670*C$8)</f>
        <v>2.3854400002164766E-2</v>
      </c>
      <c r="I670" s="48">
        <f>G670</f>
        <v>2.3854400002164766E-2</v>
      </c>
      <c r="Q670" s="100">
        <f>+C670-15018.5</f>
        <v>33453.258999999998</v>
      </c>
      <c r="S670" s="53">
        <f>S$14</f>
        <v>0.1</v>
      </c>
      <c r="Z670" s="48">
        <f>F670</f>
        <v>4212</v>
      </c>
      <c r="AA670" s="54">
        <f>AB$3+AB$4*Z670+AB$5*Z670^2+AH670</f>
        <v>2.2436782153856534E-2</v>
      </c>
      <c r="AB670" s="54">
        <f>IF(S670&lt;&gt;0,G670-AH670, -9999)</f>
        <v>3.1510634342706345E-2</v>
      </c>
      <c r="AC670" s="54">
        <f>+G670-P670</f>
        <v>2.3854400002164766E-2</v>
      </c>
      <c r="AD670" s="54">
        <f>IF(S670&lt;&gt;0,G670-AA670, -9999)</f>
        <v>1.4176178483082322E-3</v>
      </c>
      <c r="AE670" s="54">
        <f>+(G670-AA670)^2*S670</f>
        <v>2.009640363842062E-7</v>
      </c>
      <c r="AF670" s="48">
        <f>IF(S670&lt;&gt;0,G670-P670, -9999)</f>
        <v>2.3854400002164766E-2</v>
      </c>
      <c r="AG670" s="3"/>
      <c r="AH670" s="48">
        <f>$AB$6*($AB$11/AI670*AJ670+$AB$12)</f>
        <v>-7.6562343405415789E-3</v>
      </c>
      <c r="AI670" s="48">
        <f>1+$AB$7*COS(AL670)</f>
        <v>0.71149969243889255</v>
      </c>
      <c r="AJ670" s="48">
        <f>SIN(AL670+RADIANS($AB$9))</f>
        <v>-0.80226276367483307</v>
      </c>
      <c r="AK670" s="48">
        <f>$AB$7*SIN(AL670)</f>
        <v>0.17165138363801591</v>
      </c>
      <c r="AL670" s="48">
        <f>2*ATAN(AM670)</f>
        <v>2.6048738610621753</v>
      </c>
      <c r="AM670" s="48">
        <f>SQRT((1+$AB$7)/(1-$AB$7))*TAN(AN670/2)</f>
        <v>3.6364605643775505</v>
      </c>
      <c r="AN670" s="54">
        <f>$AU670+$AB$7*SIN(AO670)</f>
        <v>14.964359607663246</v>
      </c>
      <c r="AO670" s="54">
        <f>$AU670+$AB$7*SIN(AP670)</f>
        <v>14.96430136676911</v>
      </c>
      <c r="AP670" s="54">
        <f>$AU670+$AB$7*SIN(AQ670)</f>
        <v>14.964537062098321</v>
      </c>
      <c r="AQ670" s="54">
        <f>$AU670+$AB$7*SIN(AR670)</f>
        <v>14.963582910340415</v>
      </c>
      <c r="AR670" s="54">
        <f>$AU670+$AB$7*SIN(AS670)</f>
        <v>14.967440400641646</v>
      </c>
      <c r="AS670" s="54">
        <f>$AU670+$AB$7*SIN(AT670)</f>
        <v>14.951759671283279</v>
      </c>
      <c r="AT670" s="54">
        <f>$AU670+$AB$7*SIN(AU670)</f>
        <v>15.014174580950202</v>
      </c>
      <c r="AU670" s="54">
        <f>RADIANS($AB$9)+$AB$18*(F670-AB$15)</f>
        <v>14.737092723144448</v>
      </c>
      <c r="AV670" s="54"/>
      <c r="AW670" s="54"/>
      <c r="AX670" s="54"/>
    </row>
    <row r="671" spans="1:64" ht="12.95" customHeight="1" x14ac:dyDescent="0.2">
      <c r="A671" s="4" t="s">
        <v>994</v>
      </c>
      <c r="B671" s="4"/>
      <c r="C671" s="5">
        <v>48471.758999999998</v>
      </c>
      <c r="D671" s="5"/>
      <c r="E671" s="109">
        <f>+(C671-C$7)/C$8</f>
        <v>4212.017451794015</v>
      </c>
      <c r="F671" s="109">
        <f>ROUND(2*E671,0)/2</f>
        <v>4212</v>
      </c>
      <c r="G671" s="48">
        <f>+C671-(C$7+F671*C$8)</f>
        <v>2.3854400002164766E-2</v>
      </c>
      <c r="I671" s="48">
        <f>G671</f>
        <v>2.3854400002164766E-2</v>
      </c>
      <c r="Q671" s="100">
        <f>+C671-15018.5</f>
        <v>33453.258999999998</v>
      </c>
      <c r="S671" s="53">
        <f>S$14</f>
        <v>0.1</v>
      </c>
      <c r="Z671" s="48">
        <f>F671</f>
        <v>4212</v>
      </c>
      <c r="AA671" s="54">
        <f>AB$3+AB$4*Z671+AB$5*Z671^2+AH671</f>
        <v>2.2436782153856534E-2</v>
      </c>
      <c r="AB671" s="54">
        <f>IF(S671&lt;&gt;0,G671-AH671, -9999)</f>
        <v>3.1510634342706345E-2</v>
      </c>
      <c r="AC671" s="54">
        <f>+G671-P671</f>
        <v>2.3854400002164766E-2</v>
      </c>
      <c r="AD671" s="54">
        <f>IF(S671&lt;&gt;0,G671-AA671, -9999)</f>
        <v>1.4176178483082322E-3</v>
      </c>
      <c r="AE671" s="54">
        <f>+(G671-AA671)^2*S671</f>
        <v>2.009640363842062E-7</v>
      </c>
      <c r="AF671" s="48">
        <f>IF(S671&lt;&gt;0,G671-P671, -9999)</f>
        <v>2.3854400002164766E-2</v>
      </c>
      <c r="AG671" s="3"/>
      <c r="AH671" s="48">
        <f>$AB$6*($AB$11/AI671*AJ671+$AB$12)</f>
        <v>-7.6562343405415789E-3</v>
      </c>
      <c r="AI671" s="48">
        <f>1+$AB$7*COS(AL671)</f>
        <v>0.71149969243889255</v>
      </c>
      <c r="AJ671" s="48">
        <f>SIN(AL671+RADIANS($AB$9))</f>
        <v>-0.80226276367483307</v>
      </c>
      <c r="AK671" s="48">
        <f>$AB$7*SIN(AL671)</f>
        <v>0.17165138363801591</v>
      </c>
      <c r="AL671" s="48">
        <f>2*ATAN(AM671)</f>
        <v>2.6048738610621753</v>
      </c>
      <c r="AM671" s="48">
        <f>SQRT((1+$AB$7)/(1-$AB$7))*TAN(AN671/2)</f>
        <v>3.6364605643775505</v>
      </c>
      <c r="AN671" s="54">
        <f>$AU671+$AB$7*SIN(AO671)</f>
        <v>14.964359607663246</v>
      </c>
      <c r="AO671" s="54">
        <f>$AU671+$AB$7*SIN(AP671)</f>
        <v>14.96430136676911</v>
      </c>
      <c r="AP671" s="54">
        <f>$AU671+$AB$7*SIN(AQ671)</f>
        <v>14.964537062098321</v>
      </c>
      <c r="AQ671" s="54">
        <f>$AU671+$AB$7*SIN(AR671)</f>
        <v>14.963582910340415</v>
      </c>
      <c r="AR671" s="54">
        <f>$AU671+$AB$7*SIN(AS671)</f>
        <v>14.967440400641646</v>
      </c>
      <c r="AS671" s="54">
        <f>$AU671+$AB$7*SIN(AT671)</f>
        <v>14.951759671283279</v>
      </c>
      <c r="AT671" s="54">
        <f>$AU671+$AB$7*SIN(AU671)</f>
        <v>15.014174580950202</v>
      </c>
      <c r="AU671" s="54">
        <f>RADIANS($AB$9)+$AB$18*(F671-AB$15)</f>
        <v>14.737092723144448</v>
      </c>
    </row>
    <row r="672" spans="1:64" ht="12.95" customHeight="1" x14ac:dyDescent="0.2">
      <c r="A672" s="102" t="s">
        <v>1134</v>
      </c>
      <c r="B672" s="102" t="s">
        <v>1122</v>
      </c>
      <c r="C672" s="103">
        <v>48471.759400000003</v>
      </c>
      <c r="D672" s="104">
        <v>9.3999999999999997E-4</v>
      </c>
      <c r="E672" s="113">
        <f>+(C672-C$7)/C$8</f>
        <v>4212.0177444325918</v>
      </c>
      <c r="F672" s="109">
        <f>ROUND(2*E672,0)/2</f>
        <v>4212</v>
      </c>
      <c r="G672" s="48">
        <f>+C672-(C$7+F672*C$8)</f>
        <v>2.4254400006611831E-2</v>
      </c>
      <c r="K672" s="48">
        <f>G672</f>
        <v>2.4254400006611831E-2</v>
      </c>
      <c r="O672" s="48">
        <f ca="1">+C$11+C$12*F672</f>
        <v>2.6008019656686296E-2</v>
      </c>
      <c r="Q672" s="100">
        <f>+C672-15018.5</f>
        <v>33453.259400000003</v>
      </c>
      <c r="S672" s="53">
        <f>S$16</f>
        <v>1</v>
      </c>
      <c r="Z672" s="48">
        <f>F672</f>
        <v>4212</v>
      </c>
      <c r="AA672" s="54">
        <f>AB$3+AB$4*Z672+AB$5*Z672^2+AH672</f>
        <v>2.2436782153856534E-2</v>
      </c>
      <c r="AB672" s="54">
        <f>IF(S672&lt;&gt;0,G672-AH672, -9999)</f>
        <v>3.191063434715341E-2</v>
      </c>
      <c r="AC672" s="54">
        <f>+G672-P672</f>
        <v>2.4254400006611831E-2</v>
      </c>
      <c r="AD672" s="54">
        <f>IF(S672&lt;&gt;0,G672-AA672, -9999)</f>
        <v>1.8176178527552975E-3</v>
      </c>
      <c r="AE672" s="54">
        <f>+(G672-AA672)^2*S672</f>
        <v>3.303734658654778E-6</v>
      </c>
      <c r="AF672" s="48">
        <f>IF(S672&lt;&gt;0,G672-P672, -9999)</f>
        <v>2.4254400006611831E-2</v>
      </c>
      <c r="AG672" s="3"/>
      <c r="AH672" s="48">
        <f>$AB$6*($AB$11/AI672*AJ672+$AB$12)</f>
        <v>-7.6562343405415789E-3</v>
      </c>
      <c r="AI672" s="48">
        <f>1+$AB$7*COS(AL672)</f>
        <v>0.71149969243889255</v>
      </c>
      <c r="AJ672" s="48">
        <f>SIN(AL672+RADIANS($AB$9))</f>
        <v>-0.80226276367483307</v>
      </c>
      <c r="AK672" s="48">
        <f>$AB$7*SIN(AL672)</f>
        <v>0.17165138363801591</v>
      </c>
      <c r="AL672" s="48">
        <f>2*ATAN(AM672)</f>
        <v>2.6048738610621753</v>
      </c>
      <c r="AM672" s="48">
        <f>SQRT((1+$AB$7)/(1-$AB$7))*TAN(AN672/2)</f>
        <v>3.6364605643775505</v>
      </c>
      <c r="AN672" s="54">
        <f>$AU672+$AB$7*SIN(AO672)</f>
        <v>14.964359607663246</v>
      </c>
      <c r="AO672" s="54">
        <f>$AU672+$AB$7*SIN(AP672)</f>
        <v>14.96430136676911</v>
      </c>
      <c r="AP672" s="54">
        <f>$AU672+$AB$7*SIN(AQ672)</f>
        <v>14.964537062098321</v>
      </c>
      <c r="AQ672" s="54">
        <f>$AU672+$AB$7*SIN(AR672)</f>
        <v>14.963582910340415</v>
      </c>
      <c r="AR672" s="54">
        <f>$AU672+$AB$7*SIN(AS672)</f>
        <v>14.967440400641646</v>
      </c>
      <c r="AS672" s="54">
        <f>$AU672+$AB$7*SIN(AT672)</f>
        <v>14.951759671283279</v>
      </c>
      <c r="AT672" s="54">
        <f>$AU672+$AB$7*SIN(AU672)</f>
        <v>15.014174580950202</v>
      </c>
      <c r="AU672" s="54">
        <f>RADIANS($AB$9)+$AB$18*(F672-AB$15)</f>
        <v>14.737092723144448</v>
      </c>
    </row>
    <row r="673" spans="1:64" ht="12.95" customHeight="1" x14ac:dyDescent="0.2">
      <c r="A673" s="98" t="s">
        <v>2028</v>
      </c>
      <c r="B673" s="99" t="s">
        <v>1142</v>
      </c>
      <c r="C673" s="98">
        <v>48482.694000000003</v>
      </c>
      <c r="D673" s="98" t="s">
        <v>1190</v>
      </c>
      <c r="E673" s="107">
        <f>+(C673-C$7)/C$8</f>
        <v>4220.017458817344</v>
      </c>
      <c r="F673" s="109">
        <f>ROUND(2*E673,0)/2</f>
        <v>4220</v>
      </c>
      <c r="G673" s="48">
        <f>+C673-(C$7+F673*C$8)</f>
        <v>2.3864000009780284E-2</v>
      </c>
      <c r="I673" s="48">
        <f>G673</f>
        <v>2.3864000009780284E-2</v>
      </c>
      <c r="Q673" s="100">
        <f>+C673-15018.5</f>
        <v>33464.194000000003</v>
      </c>
      <c r="S673" s="53">
        <f>S$14</f>
        <v>0.1</v>
      </c>
      <c r="Z673" s="48">
        <f>F673</f>
        <v>4220</v>
      </c>
      <c r="AA673" s="54">
        <f>AB$3+AB$4*Z673+AB$5*Z673^2+AH673</f>
        <v>2.253441564331949E-2</v>
      </c>
      <c r="AB673" s="54">
        <f>IF(S673&lt;&gt;0,G673-AH673, -9999)</f>
        <v>3.1507604315594386E-2</v>
      </c>
      <c r="AC673" s="54">
        <f>+G673-P673</f>
        <v>2.3864000009780284E-2</v>
      </c>
      <c r="AD673" s="54">
        <f>IF(S673&lt;&gt;0,G673-AA673, -9999)</f>
        <v>1.329584366460794E-3</v>
      </c>
      <c r="AE673" s="54">
        <f>+(G673-AA673)^2*S673</f>
        <v>1.767794587536951E-7</v>
      </c>
      <c r="AF673" s="48">
        <f>IF(S673&lt;&gt;0,G673-P673, -9999)</f>
        <v>2.3864000009780284E-2</v>
      </c>
      <c r="AG673" s="3"/>
      <c r="AH673" s="48">
        <f>$AB$6*($AB$11/AI673*AJ673+$AB$12)</f>
        <v>-7.6436043058141024E-3</v>
      </c>
      <c r="AI673" s="48">
        <f>1+$AB$7*COS(AL673)</f>
        <v>0.71101262185150116</v>
      </c>
      <c r="AJ673" s="48">
        <f>SIN(AL673+RADIANS($AB$9))</f>
        <v>-0.80056152018769255</v>
      </c>
      <c r="AK673" s="48">
        <f>$AB$7*SIN(AL673)</f>
        <v>0.17083009172436633</v>
      </c>
      <c r="AL673" s="48">
        <f>2*ATAN(AM673)</f>
        <v>2.6077182207957565</v>
      </c>
      <c r="AM673" s="48">
        <f>SQRT((1+$AB$7)/(1-$AB$7))*TAN(AN673/2)</f>
        <v>3.6567946062794019</v>
      </c>
      <c r="AN673" s="54">
        <f>$AU673+$AB$7*SIN(AO673)</f>
        <v>14.968126599555459</v>
      </c>
      <c r="AO673" s="54">
        <f>$AU673+$AB$7*SIN(AP673)</f>
        <v>14.968067266194224</v>
      </c>
      <c r="AP673" s="54">
        <f>$AU673+$AB$7*SIN(AQ673)</f>
        <v>14.968306555242787</v>
      </c>
      <c r="AQ673" s="54">
        <f>$AU673+$AB$7*SIN(AR673)</f>
        <v>14.967341192219443</v>
      </c>
      <c r="AR673" s="54">
        <f>$AU673+$AB$7*SIN(AS673)</f>
        <v>14.971230566017137</v>
      </c>
      <c r="AS673" s="54">
        <f>$AU673+$AB$7*SIN(AT673)</f>
        <v>14.95547501912821</v>
      </c>
      <c r="AT673" s="54">
        <f>$AU673+$AB$7*SIN(AU673)</f>
        <v>15.017979966942859</v>
      </c>
      <c r="AU673" s="54">
        <f>RADIANS($AB$9)+$AB$18*(F673-AB$15)</f>
        <v>14.741791786519522</v>
      </c>
    </row>
    <row r="674" spans="1:64" ht="12.95" customHeight="1" x14ac:dyDescent="0.2">
      <c r="A674" s="4" t="s">
        <v>994</v>
      </c>
      <c r="B674" s="4"/>
      <c r="C674" s="5">
        <v>48482.694000000003</v>
      </c>
      <c r="D674" s="5"/>
      <c r="E674" s="109">
        <f>+(C674-C$7)/C$8</f>
        <v>4220.017458817344</v>
      </c>
      <c r="F674" s="109">
        <f>ROUND(2*E674,0)/2</f>
        <v>4220</v>
      </c>
      <c r="G674" s="48">
        <f>+C674-(C$7+F674*C$8)</f>
        <v>2.3864000009780284E-2</v>
      </c>
      <c r="I674" s="48">
        <f>G674</f>
        <v>2.3864000009780284E-2</v>
      </c>
      <c r="Q674" s="100">
        <f>+C674-15018.5</f>
        <v>33464.194000000003</v>
      </c>
      <c r="S674" s="53">
        <f>S$14</f>
        <v>0.1</v>
      </c>
      <c r="Z674" s="48">
        <f>F674</f>
        <v>4220</v>
      </c>
      <c r="AA674" s="54">
        <f>AB$3+AB$4*Z674+AB$5*Z674^2+AH674</f>
        <v>2.253441564331949E-2</v>
      </c>
      <c r="AB674" s="54">
        <f>IF(S674&lt;&gt;0,G674-AH674, -9999)</f>
        <v>3.1507604315594386E-2</v>
      </c>
      <c r="AC674" s="54">
        <f>+G674-P674</f>
        <v>2.3864000009780284E-2</v>
      </c>
      <c r="AD674" s="54">
        <f>IF(S674&lt;&gt;0,G674-AA674, -9999)</f>
        <v>1.329584366460794E-3</v>
      </c>
      <c r="AE674" s="54">
        <f>+(G674-AA674)^2*S674</f>
        <v>1.767794587536951E-7</v>
      </c>
      <c r="AF674" s="48">
        <f>IF(S674&lt;&gt;0,G674-P674, -9999)</f>
        <v>2.3864000009780284E-2</v>
      </c>
      <c r="AG674" s="3"/>
      <c r="AH674" s="48">
        <f>$AB$6*($AB$11/AI674*AJ674+$AB$12)</f>
        <v>-7.6436043058141024E-3</v>
      </c>
      <c r="AI674" s="48">
        <f>1+$AB$7*COS(AL674)</f>
        <v>0.71101262185150116</v>
      </c>
      <c r="AJ674" s="48">
        <f>SIN(AL674+RADIANS($AB$9))</f>
        <v>-0.80056152018769255</v>
      </c>
      <c r="AK674" s="48">
        <f>$AB$7*SIN(AL674)</f>
        <v>0.17083009172436633</v>
      </c>
      <c r="AL674" s="48">
        <f>2*ATAN(AM674)</f>
        <v>2.6077182207957565</v>
      </c>
      <c r="AM674" s="48">
        <f>SQRT((1+$AB$7)/(1-$AB$7))*TAN(AN674/2)</f>
        <v>3.6567946062794019</v>
      </c>
      <c r="AN674" s="54">
        <f>$AU674+$AB$7*SIN(AO674)</f>
        <v>14.968126599555459</v>
      </c>
      <c r="AO674" s="54">
        <f>$AU674+$AB$7*SIN(AP674)</f>
        <v>14.968067266194224</v>
      </c>
      <c r="AP674" s="54">
        <f>$AU674+$AB$7*SIN(AQ674)</f>
        <v>14.968306555242787</v>
      </c>
      <c r="AQ674" s="54">
        <f>$AU674+$AB$7*SIN(AR674)</f>
        <v>14.967341192219443</v>
      </c>
      <c r="AR674" s="54">
        <f>$AU674+$AB$7*SIN(AS674)</f>
        <v>14.971230566017137</v>
      </c>
      <c r="AS674" s="54">
        <f>$AU674+$AB$7*SIN(AT674)</f>
        <v>14.95547501912821</v>
      </c>
      <c r="AT674" s="54">
        <f>$AU674+$AB$7*SIN(AU674)</f>
        <v>15.017979966942859</v>
      </c>
      <c r="AU674" s="54">
        <f>RADIANS($AB$9)+$AB$18*(F674-AB$15)</f>
        <v>14.741791786519522</v>
      </c>
    </row>
    <row r="675" spans="1:64" ht="12.95" customHeight="1" x14ac:dyDescent="0.2">
      <c r="A675" s="102" t="s">
        <v>1134</v>
      </c>
      <c r="B675" s="102" t="s">
        <v>1122</v>
      </c>
      <c r="C675" s="103">
        <v>48482.695610000002</v>
      </c>
      <c r="D675" s="104">
        <v>5.9999999999999995E-4</v>
      </c>
      <c r="E675" s="107">
        <f>+(C675-C$7)/C$8</f>
        <v>4220.0186366876051</v>
      </c>
      <c r="F675" s="109">
        <f>ROUND(2*E675,0)/2</f>
        <v>4220</v>
      </c>
      <c r="G675" s="48">
        <f>+C675-(C$7+F675*C$8)</f>
        <v>2.547400000912603E-2</v>
      </c>
      <c r="K675" s="48">
        <f>G675</f>
        <v>2.547400000912603E-2</v>
      </c>
      <c r="O675" s="48">
        <f ca="1">+C$11+C$12*F675</f>
        <v>2.6127693230146742E-2</v>
      </c>
      <c r="Q675" s="100">
        <f>+C675-15018.5</f>
        <v>33464.195610000002</v>
      </c>
      <c r="S675" s="53">
        <f>S$16</f>
        <v>1</v>
      </c>
      <c r="Z675" s="48">
        <f>F675</f>
        <v>4220</v>
      </c>
      <c r="AA675" s="54">
        <f>AB$3+AB$4*Z675+AB$5*Z675^2+AH675</f>
        <v>2.253441564331949E-2</v>
      </c>
      <c r="AB675" s="54">
        <f>IF(S675&lt;&gt;0,G675-AH675, -9999)</f>
        <v>3.3117604314940131E-2</v>
      </c>
      <c r="AC675" s="54">
        <f>+G675-P675</f>
        <v>2.547400000912603E-2</v>
      </c>
      <c r="AD675" s="54">
        <f>IF(S675&lt;&gt;0,G675-AA675, -9999)</f>
        <v>2.9395843658065399E-3</v>
      </c>
      <c r="AE675" s="54">
        <f>+(G675-AA675)^2*S675</f>
        <v>8.6411562436942377E-6</v>
      </c>
      <c r="AF675" s="48">
        <f>IF(S675&lt;&gt;0,G675-P675, -9999)</f>
        <v>2.547400000912603E-2</v>
      </c>
      <c r="AG675" s="3"/>
      <c r="AH675" s="48">
        <f>$AB$6*($AB$11/AI675*AJ675+$AB$12)</f>
        <v>-7.6436043058141024E-3</v>
      </c>
      <c r="AI675" s="48">
        <f>1+$AB$7*COS(AL675)</f>
        <v>0.71101262185150116</v>
      </c>
      <c r="AJ675" s="48">
        <f>SIN(AL675+RADIANS($AB$9))</f>
        <v>-0.80056152018769255</v>
      </c>
      <c r="AK675" s="48">
        <f>$AB$7*SIN(AL675)</f>
        <v>0.17083009172436633</v>
      </c>
      <c r="AL675" s="48">
        <f>2*ATAN(AM675)</f>
        <v>2.6077182207957565</v>
      </c>
      <c r="AM675" s="48">
        <f>SQRT((1+$AB$7)/(1-$AB$7))*TAN(AN675/2)</f>
        <v>3.6567946062794019</v>
      </c>
      <c r="AN675" s="54">
        <f>$AU675+$AB$7*SIN(AO675)</f>
        <v>14.968126599555459</v>
      </c>
      <c r="AO675" s="54">
        <f>$AU675+$AB$7*SIN(AP675)</f>
        <v>14.968067266194224</v>
      </c>
      <c r="AP675" s="54">
        <f>$AU675+$AB$7*SIN(AQ675)</f>
        <v>14.968306555242787</v>
      </c>
      <c r="AQ675" s="54">
        <f>$AU675+$AB$7*SIN(AR675)</f>
        <v>14.967341192219443</v>
      </c>
      <c r="AR675" s="54">
        <f>$AU675+$AB$7*SIN(AS675)</f>
        <v>14.971230566017137</v>
      </c>
      <c r="AS675" s="54">
        <f>$AU675+$AB$7*SIN(AT675)</f>
        <v>14.95547501912821</v>
      </c>
      <c r="AT675" s="54">
        <f>$AU675+$AB$7*SIN(AU675)</f>
        <v>15.017979966942859</v>
      </c>
      <c r="AU675" s="54">
        <f>RADIANS($AB$9)+$AB$18*(F675-AB$15)</f>
        <v>14.741791786519522</v>
      </c>
    </row>
    <row r="676" spans="1:64" ht="12.95" customHeight="1" x14ac:dyDescent="0.2">
      <c r="A676" s="98" t="s">
        <v>312</v>
      </c>
      <c r="B676" s="99" t="s">
        <v>1142</v>
      </c>
      <c r="C676" s="98">
        <v>48496.366000000002</v>
      </c>
      <c r="D676" s="98" t="s">
        <v>1190</v>
      </c>
      <c r="E676" s="107">
        <f>+(C676-C$7)/C$8</f>
        <v>4230.0198452849163</v>
      </c>
      <c r="F676" s="109">
        <f>ROUND(2*E676,0)/2</f>
        <v>4230</v>
      </c>
      <c r="G676" s="48">
        <f>+C676-(C$7+F676*C$8)</f>
        <v>2.7126000008138362E-2</v>
      </c>
      <c r="I676" s="48">
        <f>G676</f>
        <v>2.7126000008138362E-2</v>
      </c>
      <c r="Q676" s="100">
        <f>+C676-15018.5</f>
        <v>33477.866000000002</v>
      </c>
      <c r="S676" s="53">
        <f>S$14</f>
        <v>0.1</v>
      </c>
      <c r="Z676" s="48">
        <f>F676</f>
        <v>4230</v>
      </c>
      <c r="AA676" s="54">
        <f>AB$3+AB$4*Z676+AB$5*Z676^2+AH676</f>
        <v>2.2656708191198863E-2</v>
      </c>
      <c r="AB676" s="54">
        <f>IF(S676&lt;&gt;0,G676-AH676, -9999)</f>
        <v>3.4753676551543287E-2</v>
      </c>
      <c r="AC676" s="54">
        <f>+G676-P676</f>
        <v>2.7126000008138362E-2</v>
      </c>
      <c r="AD676" s="54">
        <f>IF(S676&lt;&gt;0,G676-AA676, -9999)</f>
        <v>4.4692918169394989E-3</v>
      </c>
      <c r="AE676" s="54">
        <f>+(G676-AA676)^2*S676</f>
        <v>1.997456934496237E-6</v>
      </c>
      <c r="AF676" s="48">
        <f>IF(S676&lt;&gt;0,G676-P676, -9999)</f>
        <v>2.7126000008138362E-2</v>
      </c>
      <c r="AG676" s="3"/>
      <c r="AH676" s="48">
        <f>$AB$6*($AB$11/AI676*AJ676+$AB$12)</f>
        <v>-7.6276765434049251E-3</v>
      </c>
      <c r="AI676" s="48">
        <f>1+$AB$7*COS(AL676)</f>
        <v>0.71040799792828557</v>
      </c>
      <c r="AJ676" s="48">
        <f>SIN(AL676+RADIANS($AB$9))</f>
        <v>-0.79842914288007549</v>
      </c>
      <c r="AK676" s="48">
        <f>$AB$7*SIN(AL676)</f>
        <v>0.16980311335130183</v>
      </c>
      <c r="AL676" s="48">
        <f>2*ATAN(AM676)</f>
        <v>2.6112682169747923</v>
      </c>
      <c r="AM676" s="48">
        <f>SQRT((1+$AB$7)/(1-$AB$7))*TAN(AN676/2)</f>
        <v>3.6824718321709131</v>
      </c>
      <c r="AN676" s="54">
        <f>$AU676+$AB$7*SIN(AO676)</f>
        <v>14.97283172870374</v>
      </c>
      <c r="AO676" s="54">
        <f>$AU676+$AB$7*SIN(AP676)</f>
        <v>14.972771019404444</v>
      </c>
      <c r="AP676" s="54">
        <f>$AU676+$AB$7*SIN(AQ676)</f>
        <v>14.973014813146701</v>
      </c>
      <c r="AQ676" s="54">
        <f>$AU676+$AB$7*SIN(AR676)</f>
        <v>14.972035471190795</v>
      </c>
      <c r="AR676" s="54">
        <f>$AU676+$AB$7*SIN(AS676)</f>
        <v>14.975964342514104</v>
      </c>
      <c r="AS676" s="54">
        <f>$AU676+$AB$7*SIN(AT676)</f>
        <v>14.96011708274318</v>
      </c>
      <c r="AT676" s="54">
        <f>$AU676+$AB$7*SIN(AU676)</f>
        <v>15.022728125667051</v>
      </c>
      <c r="AU676" s="54">
        <f>RADIANS($AB$9)+$AB$18*(F676-AB$15)</f>
        <v>14.747665615738368</v>
      </c>
    </row>
    <row r="677" spans="1:64" ht="12.95" customHeight="1" x14ac:dyDescent="0.2">
      <c r="A677" s="4" t="s">
        <v>1087</v>
      </c>
      <c r="B677" s="4"/>
      <c r="C677" s="5">
        <v>48496.366000000002</v>
      </c>
      <c r="D677" s="5">
        <v>5.0000000000000001E-3</v>
      </c>
      <c r="E677" s="109">
        <f>+(C677-C$7)/C$8</f>
        <v>4230.0198452849163</v>
      </c>
      <c r="F677" s="109">
        <f>ROUND(2*E677,0)/2</f>
        <v>4230</v>
      </c>
      <c r="G677" s="48">
        <f>+C677-(C$7+F677*C$8)</f>
        <v>2.7126000008138362E-2</v>
      </c>
      <c r="I677" s="48">
        <f>G677</f>
        <v>2.7126000008138362E-2</v>
      </c>
      <c r="Q677" s="100">
        <f>+C677-15018.5</f>
        <v>33477.866000000002</v>
      </c>
      <c r="S677" s="53">
        <f>S$14</f>
        <v>0.1</v>
      </c>
      <c r="Z677" s="48">
        <f>F677</f>
        <v>4230</v>
      </c>
      <c r="AA677" s="54">
        <f>AB$3+AB$4*Z677+AB$5*Z677^2+AH677</f>
        <v>2.2656708191198863E-2</v>
      </c>
      <c r="AB677" s="54">
        <f>IF(S677&lt;&gt;0,G677-AH677, -9999)</f>
        <v>3.4753676551543287E-2</v>
      </c>
      <c r="AC677" s="54">
        <f>+G677-P677</f>
        <v>2.7126000008138362E-2</v>
      </c>
      <c r="AD677" s="54">
        <f>IF(S677&lt;&gt;0,G677-AA677, -9999)</f>
        <v>4.4692918169394989E-3</v>
      </c>
      <c r="AE677" s="54">
        <f>+(G677-AA677)^2*S677</f>
        <v>1.997456934496237E-6</v>
      </c>
      <c r="AF677" s="48">
        <f>IF(S677&lt;&gt;0,G677-P677, -9999)</f>
        <v>2.7126000008138362E-2</v>
      </c>
      <c r="AG677" s="3"/>
      <c r="AH677" s="48">
        <f>$AB$6*($AB$11/AI677*AJ677+$AB$12)</f>
        <v>-7.6276765434049251E-3</v>
      </c>
      <c r="AI677" s="48">
        <f>1+$AB$7*COS(AL677)</f>
        <v>0.71040799792828557</v>
      </c>
      <c r="AJ677" s="48">
        <f>SIN(AL677+RADIANS($AB$9))</f>
        <v>-0.79842914288007549</v>
      </c>
      <c r="AK677" s="48">
        <f>$AB$7*SIN(AL677)</f>
        <v>0.16980311335130183</v>
      </c>
      <c r="AL677" s="48">
        <f>2*ATAN(AM677)</f>
        <v>2.6112682169747923</v>
      </c>
      <c r="AM677" s="48">
        <f>SQRT((1+$AB$7)/(1-$AB$7))*TAN(AN677/2)</f>
        <v>3.6824718321709131</v>
      </c>
      <c r="AN677" s="54">
        <f>$AU677+$AB$7*SIN(AO677)</f>
        <v>14.97283172870374</v>
      </c>
      <c r="AO677" s="54">
        <f>$AU677+$AB$7*SIN(AP677)</f>
        <v>14.972771019404444</v>
      </c>
      <c r="AP677" s="54">
        <f>$AU677+$AB$7*SIN(AQ677)</f>
        <v>14.973014813146701</v>
      </c>
      <c r="AQ677" s="54">
        <f>$AU677+$AB$7*SIN(AR677)</f>
        <v>14.972035471190795</v>
      </c>
      <c r="AR677" s="54">
        <f>$AU677+$AB$7*SIN(AS677)</f>
        <v>14.975964342514104</v>
      </c>
      <c r="AS677" s="54">
        <f>$AU677+$AB$7*SIN(AT677)</f>
        <v>14.96011708274318</v>
      </c>
      <c r="AT677" s="54">
        <f>$AU677+$AB$7*SIN(AU677)</f>
        <v>15.022728125667051</v>
      </c>
      <c r="AU677" s="54">
        <f>RADIANS($AB$9)+$AB$18*(F677-AB$15)</f>
        <v>14.747665615738368</v>
      </c>
    </row>
    <row r="678" spans="1:64" ht="12.95" customHeight="1" x14ac:dyDescent="0.2">
      <c r="A678" s="98" t="s">
        <v>312</v>
      </c>
      <c r="B678" s="99" t="s">
        <v>1142</v>
      </c>
      <c r="C678" s="98">
        <v>48500.466</v>
      </c>
      <c r="D678" s="98" t="s">
        <v>1190</v>
      </c>
      <c r="E678" s="107">
        <f>+(C678-C$7)/C$8</f>
        <v>4233.0193906708901</v>
      </c>
      <c r="F678" s="109">
        <f>ROUND(2*E678,0)/2</f>
        <v>4233</v>
      </c>
      <c r="G678" s="48">
        <f>+C678-(C$7+F678*C$8)</f>
        <v>2.6504600005864631E-2</v>
      </c>
      <c r="I678" s="48">
        <f>G678</f>
        <v>2.6504600005864631E-2</v>
      </c>
      <c r="Q678" s="100">
        <f>+C678-15018.5</f>
        <v>33481.966</v>
      </c>
      <c r="S678" s="53">
        <f>S$14</f>
        <v>0.1</v>
      </c>
      <c r="Z678" s="48">
        <f>F678</f>
        <v>4233</v>
      </c>
      <c r="AA678" s="54">
        <f>AB$3+AB$4*Z678+AB$5*Z678^2+AH678</f>
        <v>2.2693450178127239E-2</v>
      </c>
      <c r="AB678" s="54">
        <f>IF(S678&lt;&gt;0,G678-AH678, -9999)</f>
        <v>3.4127467932509918E-2</v>
      </c>
      <c r="AC678" s="54">
        <f>+G678-P678</f>
        <v>2.6504600005864631E-2</v>
      </c>
      <c r="AD678" s="54">
        <f>IF(S678&lt;&gt;0,G678-AA678, -9999)</f>
        <v>3.8111498277373923E-3</v>
      </c>
      <c r="AE678" s="54">
        <f>+(G678-AA678)^2*S678</f>
        <v>1.4524863009462755E-6</v>
      </c>
      <c r="AF678" s="48">
        <f>IF(S678&lt;&gt;0,G678-P678, -9999)</f>
        <v>2.6504600005864631E-2</v>
      </c>
      <c r="AG678" s="3"/>
      <c r="AH678" s="48">
        <f>$AB$6*($AB$11/AI678*AJ678+$AB$12)</f>
        <v>-7.6228679266452876E-3</v>
      </c>
      <c r="AI678" s="48">
        <f>1+$AB$7*COS(AL678)</f>
        <v>0.71022752114718257</v>
      </c>
      <c r="AJ678" s="48">
        <f>SIN(AL678+RADIANS($AB$9))</f>
        <v>-0.79778817450116524</v>
      </c>
      <c r="AK678" s="48">
        <f>$AB$7*SIN(AL678)</f>
        <v>0.16949494230564041</v>
      </c>
      <c r="AL678" s="48">
        <f>2*ATAN(AM678)</f>
        <v>2.6123320413090214</v>
      </c>
      <c r="AM678" s="48">
        <f>SQRT((1+$AB$7)/(1-$AB$7))*TAN(AN678/2)</f>
        <v>3.6902319927889815</v>
      </c>
      <c r="AN678" s="54">
        <f>$AU678+$AB$7*SIN(AO678)</f>
        <v>14.974242489338801</v>
      </c>
      <c r="AO678" s="54">
        <f>$AU678+$AB$7*SIN(AP678)</f>
        <v>14.974181365082302</v>
      </c>
      <c r="AP678" s="54">
        <f>$AU678+$AB$7*SIN(AQ678)</f>
        <v>14.974426512702825</v>
      </c>
      <c r="AQ678" s="54">
        <f>$AU678+$AB$7*SIN(AR678)</f>
        <v>14.973442985460954</v>
      </c>
      <c r="AR678" s="54">
        <f>$AU678+$AB$7*SIN(AS678)</f>
        <v>14.977383626724935</v>
      </c>
      <c r="AS678" s="54">
        <f>$AU678+$AB$7*SIN(AT678)</f>
        <v>14.96150924860024</v>
      </c>
      <c r="AT678" s="54">
        <f>$AU678+$AB$7*SIN(AU678)</f>
        <v>15.024150720930619</v>
      </c>
      <c r="AU678" s="54">
        <f>RADIANS($AB$9)+$AB$18*(F678-AB$15)</f>
        <v>14.749427764504022</v>
      </c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</row>
    <row r="679" spans="1:64" ht="12.95" customHeight="1" x14ac:dyDescent="0.2">
      <c r="A679" s="4" t="s">
        <v>1087</v>
      </c>
      <c r="B679" s="4"/>
      <c r="C679" s="5">
        <v>48500.466</v>
      </c>
      <c r="D679" s="5">
        <v>5.0000000000000001E-3</v>
      </c>
      <c r="E679" s="109">
        <f>+(C679-C$7)/C$8</f>
        <v>4233.0193906708901</v>
      </c>
      <c r="F679" s="109">
        <f>ROUND(2*E679,0)/2</f>
        <v>4233</v>
      </c>
      <c r="G679" s="48">
        <f>+C679-(C$7+F679*C$8)</f>
        <v>2.6504600005864631E-2</v>
      </c>
      <c r="I679" s="48">
        <f>G679</f>
        <v>2.6504600005864631E-2</v>
      </c>
      <c r="Q679" s="100">
        <f>+C679-15018.5</f>
        <v>33481.966</v>
      </c>
      <c r="S679" s="53">
        <f>S$14</f>
        <v>0.1</v>
      </c>
      <c r="Z679" s="48">
        <f>F679</f>
        <v>4233</v>
      </c>
      <c r="AA679" s="54">
        <f>AB$3+AB$4*Z679+AB$5*Z679^2+AH679</f>
        <v>2.2693450178127239E-2</v>
      </c>
      <c r="AB679" s="54">
        <f>IF(S679&lt;&gt;0,G679-AH679, -9999)</f>
        <v>3.4127467932509918E-2</v>
      </c>
      <c r="AC679" s="54">
        <f>+G679-P679</f>
        <v>2.6504600005864631E-2</v>
      </c>
      <c r="AD679" s="54">
        <f>IF(S679&lt;&gt;0,G679-AA679, -9999)</f>
        <v>3.8111498277373923E-3</v>
      </c>
      <c r="AE679" s="54">
        <f>+(G679-AA679)^2*S679</f>
        <v>1.4524863009462755E-6</v>
      </c>
      <c r="AF679" s="48">
        <f>IF(S679&lt;&gt;0,G679-P679, -9999)</f>
        <v>2.6504600005864631E-2</v>
      </c>
      <c r="AG679" s="3"/>
      <c r="AH679" s="48">
        <f>$AB$6*($AB$11/AI679*AJ679+$AB$12)</f>
        <v>-7.6228679266452876E-3</v>
      </c>
      <c r="AI679" s="48">
        <f>1+$AB$7*COS(AL679)</f>
        <v>0.71022752114718257</v>
      </c>
      <c r="AJ679" s="48">
        <f>SIN(AL679+RADIANS($AB$9))</f>
        <v>-0.79778817450116524</v>
      </c>
      <c r="AK679" s="48">
        <f>$AB$7*SIN(AL679)</f>
        <v>0.16949494230564041</v>
      </c>
      <c r="AL679" s="48">
        <f>2*ATAN(AM679)</f>
        <v>2.6123320413090214</v>
      </c>
      <c r="AM679" s="48">
        <f>SQRT((1+$AB$7)/(1-$AB$7))*TAN(AN679/2)</f>
        <v>3.6902319927889815</v>
      </c>
      <c r="AN679" s="54">
        <f>$AU679+$AB$7*SIN(AO679)</f>
        <v>14.974242489338801</v>
      </c>
      <c r="AO679" s="54">
        <f>$AU679+$AB$7*SIN(AP679)</f>
        <v>14.974181365082302</v>
      </c>
      <c r="AP679" s="54">
        <f>$AU679+$AB$7*SIN(AQ679)</f>
        <v>14.974426512702825</v>
      </c>
      <c r="AQ679" s="54">
        <f>$AU679+$AB$7*SIN(AR679)</f>
        <v>14.973442985460954</v>
      </c>
      <c r="AR679" s="54">
        <f>$AU679+$AB$7*SIN(AS679)</f>
        <v>14.977383626724935</v>
      </c>
      <c r="AS679" s="54">
        <f>$AU679+$AB$7*SIN(AT679)</f>
        <v>14.96150924860024</v>
      </c>
      <c r="AT679" s="54">
        <f>$AU679+$AB$7*SIN(AU679)</f>
        <v>15.024150720930619</v>
      </c>
      <c r="AU679" s="54">
        <f>RADIANS($AB$9)+$AB$18*(F679-AB$15)</f>
        <v>14.749427764504022</v>
      </c>
    </row>
    <row r="680" spans="1:64" ht="12.95" customHeight="1" x14ac:dyDescent="0.2">
      <c r="A680" s="102" t="s">
        <v>1134</v>
      </c>
      <c r="B680" s="102" t="s">
        <v>1122</v>
      </c>
      <c r="C680" s="103">
        <v>48538.731299999999</v>
      </c>
      <c r="D680" s="104">
        <v>1.1000000000000001E-3</v>
      </c>
      <c r="E680" s="113">
        <f>+(C680-C$7)/C$8</f>
        <v>4261.0141477581928</v>
      </c>
      <c r="F680" s="109">
        <f>ROUND(2*E680,0)/2</f>
        <v>4261</v>
      </c>
      <c r="G680" s="48">
        <f>+C680-(C$7+F680*C$8)</f>
        <v>1.9338199999765493E-2</v>
      </c>
      <c r="K680" s="48">
        <f>G680</f>
        <v>1.9338199999765493E-2</v>
      </c>
      <c r="O680" s="48">
        <f ca="1">+C$11+C$12*F680</f>
        <v>2.6741020294131473E-2</v>
      </c>
      <c r="Q680" s="100">
        <f>+C680-15018.5</f>
        <v>33520.231299999999</v>
      </c>
      <c r="S680" s="53">
        <f>S$16</f>
        <v>1</v>
      </c>
      <c r="Z680" s="48">
        <f>F680</f>
        <v>4261</v>
      </c>
      <c r="AA680" s="54">
        <f>AB$3+AB$4*Z680+AB$5*Z680^2+AH680</f>
        <v>2.3037578176313772E-2</v>
      </c>
      <c r="AB680" s="54">
        <f>IF(S680&lt;&gt;0,G680-AH680, -9999)</f>
        <v>2.6915517413133201E-2</v>
      </c>
      <c r="AC680" s="54">
        <f>+G680-P680</f>
        <v>1.9338199999765493E-2</v>
      </c>
      <c r="AD680" s="54">
        <f>IF(S680&lt;&gt;0,G680-AA680, -9999)</f>
        <v>-3.6993781765482792E-3</v>
      </c>
      <c r="AE680" s="54">
        <f>+(G680-AA680)^2*S680</f>
        <v>1.3685398893121671E-5</v>
      </c>
      <c r="AF680" s="48">
        <f>IF(S680&lt;&gt;0,G680-P680, -9999)</f>
        <v>1.9338199999765493E-2</v>
      </c>
      <c r="AG680" s="3"/>
      <c r="AH680" s="48">
        <f>$AB$6*($AB$11/AI680*AJ680+$AB$12)</f>
        <v>-7.5773174133677082E-3</v>
      </c>
      <c r="AI680" s="48">
        <f>1+$AB$7*COS(AL680)</f>
        <v>0.70856321706736836</v>
      </c>
      <c r="AJ680" s="48">
        <f>SIN(AL680+RADIANS($AB$9))</f>
        <v>-0.79177814284420367</v>
      </c>
      <c r="AK680" s="48">
        <f>$AB$7*SIN(AL680)</f>
        <v>0.16661700549936989</v>
      </c>
      <c r="AL680" s="48">
        <f>2*ATAN(AM680)</f>
        <v>2.6222352327230234</v>
      </c>
      <c r="AM680" s="48">
        <f>SQRT((1+$AB$7)/(1-$AB$7))*TAN(AN680/2)</f>
        <v>3.7639613130268557</v>
      </c>
      <c r="AN680" s="54">
        <f>$AU680+$AB$7*SIN(AO680)</f>
        <v>14.987392452744627</v>
      </c>
      <c r="AO680" s="54">
        <f>$AU680+$AB$7*SIN(AP680)</f>
        <v>14.987327410179361</v>
      </c>
      <c r="AP680" s="54">
        <f>$AU680+$AB$7*SIN(AQ680)</f>
        <v>14.987585237997408</v>
      </c>
      <c r="AQ680" s="54">
        <f>$AU680+$AB$7*SIN(AR680)</f>
        <v>14.986562868892317</v>
      </c>
      <c r="AR680" s="54">
        <f>$AU680+$AB$7*SIN(AS680)</f>
        <v>14.990611511317702</v>
      </c>
      <c r="AS680" s="54">
        <f>$AU680+$AB$7*SIN(AT680)</f>
        <v>14.974492982103435</v>
      </c>
      <c r="AT680" s="54">
        <f>$AU680+$AB$7*SIN(AU680)</f>
        <v>15.037387282474135</v>
      </c>
      <c r="AU680" s="54">
        <f>RADIANS($AB$9)+$AB$18*(F680-AB$15)</f>
        <v>14.765874486316788</v>
      </c>
    </row>
    <row r="681" spans="1:64" ht="12.95" customHeight="1" x14ac:dyDescent="0.2">
      <c r="A681" s="98" t="s">
        <v>2028</v>
      </c>
      <c r="B681" s="99" t="s">
        <v>1142</v>
      </c>
      <c r="C681" s="98">
        <v>48538.735000000001</v>
      </c>
      <c r="D681" s="98" t="s">
        <v>1190</v>
      </c>
      <c r="E681" s="107">
        <f>+(C681-C$7)/C$8</f>
        <v>4261.0168546650057</v>
      </c>
      <c r="F681" s="109">
        <f>ROUND(2*E681,0)/2</f>
        <v>4261</v>
      </c>
      <c r="G681" s="48">
        <f>+C681-(C$7+F681*C$8)</f>
        <v>2.303820000088308E-2</v>
      </c>
      <c r="I681" s="48">
        <f>G681</f>
        <v>2.303820000088308E-2</v>
      </c>
      <c r="Q681" s="100">
        <f>+C681-15018.5</f>
        <v>33520.235000000001</v>
      </c>
      <c r="S681" s="53">
        <f>S$14</f>
        <v>0.1</v>
      </c>
      <c r="Z681" s="48">
        <f>F681</f>
        <v>4261</v>
      </c>
      <c r="AA681" s="54">
        <f>AB$3+AB$4*Z681+AB$5*Z681^2+AH681</f>
        <v>2.3037578176313772E-2</v>
      </c>
      <c r="AB681" s="54">
        <f>IF(S681&lt;&gt;0,G681-AH681, -9999)</f>
        <v>3.0615517414250788E-2</v>
      </c>
      <c r="AC681" s="54">
        <f>+G681-P681</f>
        <v>2.303820000088308E-2</v>
      </c>
      <c r="AD681" s="54">
        <f>IF(S681&lt;&gt;0,G681-AA681, -9999)</f>
        <v>6.2182456930792718E-7</v>
      </c>
      <c r="AE681" s="54">
        <f>+(G681-AA681)^2*S681</f>
        <v>3.8666579499498917E-14</v>
      </c>
      <c r="AF681" s="48">
        <f>IF(S681&lt;&gt;0,G681-P681, -9999)</f>
        <v>2.303820000088308E-2</v>
      </c>
      <c r="AG681" s="3"/>
      <c r="AH681" s="48">
        <f>$AB$6*($AB$11/AI681*AJ681+$AB$12)</f>
        <v>-7.5773174133677082E-3</v>
      </c>
      <c r="AI681" s="48">
        <f>1+$AB$7*COS(AL681)</f>
        <v>0.70856321706736836</v>
      </c>
      <c r="AJ681" s="48">
        <f>SIN(AL681+RADIANS($AB$9))</f>
        <v>-0.79177814284420367</v>
      </c>
      <c r="AK681" s="48">
        <f>$AB$7*SIN(AL681)</f>
        <v>0.16661700549936989</v>
      </c>
      <c r="AL681" s="48">
        <f>2*ATAN(AM681)</f>
        <v>2.6222352327230234</v>
      </c>
      <c r="AM681" s="48">
        <f>SQRT((1+$AB$7)/(1-$AB$7))*TAN(AN681/2)</f>
        <v>3.7639613130268557</v>
      </c>
      <c r="AN681" s="54">
        <f>$AU681+$AB$7*SIN(AO681)</f>
        <v>14.987392452744627</v>
      </c>
      <c r="AO681" s="54">
        <f>$AU681+$AB$7*SIN(AP681)</f>
        <v>14.987327410179361</v>
      </c>
      <c r="AP681" s="54">
        <f>$AU681+$AB$7*SIN(AQ681)</f>
        <v>14.987585237997408</v>
      </c>
      <c r="AQ681" s="54">
        <f>$AU681+$AB$7*SIN(AR681)</f>
        <v>14.986562868892317</v>
      </c>
      <c r="AR681" s="54">
        <f>$AU681+$AB$7*SIN(AS681)</f>
        <v>14.990611511317702</v>
      </c>
      <c r="AS681" s="54">
        <f>$AU681+$AB$7*SIN(AT681)</f>
        <v>14.974492982103435</v>
      </c>
      <c r="AT681" s="54">
        <f>$AU681+$AB$7*SIN(AU681)</f>
        <v>15.037387282474135</v>
      </c>
      <c r="AU681" s="54">
        <f>RADIANS($AB$9)+$AB$18*(F681-AB$15)</f>
        <v>14.765874486316788</v>
      </c>
    </row>
    <row r="682" spans="1:64" ht="12.95" customHeight="1" x14ac:dyDescent="0.2">
      <c r="A682" s="4" t="s">
        <v>994</v>
      </c>
      <c r="B682" s="4"/>
      <c r="C682" s="5">
        <v>48538.735000000001</v>
      </c>
      <c r="D682" s="5"/>
      <c r="E682" s="109">
        <f>+(C682-C$7)/C$8</f>
        <v>4261.0168546650057</v>
      </c>
      <c r="F682" s="109">
        <f>ROUND(2*E682,0)/2</f>
        <v>4261</v>
      </c>
      <c r="G682" s="48">
        <f>+C682-(C$7+F682*C$8)</f>
        <v>2.303820000088308E-2</v>
      </c>
      <c r="I682" s="48">
        <f>G682</f>
        <v>2.303820000088308E-2</v>
      </c>
      <c r="Q682" s="100">
        <f>+C682-15018.5</f>
        <v>33520.235000000001</v>
      </c>
      <c r="S682" s="53">
        <f>S$14</f>
        <v>0.1</v>
      </c>
      <c r="Z682" s="48">
        <f>F682</f>
        <v>4261</v>
      </c>
      <c r="AA682" s="54">
        <f>AB$3+AB$4*Z682+AB$5*Z682^2+AH682</f>
        <v>2.3037578176313772E-2</v>
      </c>
      <c r="AB682" s="54">
        <f>IF(S682&lt;&gt;0,G682-AH682, -9999)</f>
        <v>3.0615517414250788E-2</v>
      </c>
      <c r="AC682" s="54">
        <f>+G682-P682</f>
        <v>2.303820000088308E-2</v>
      </c>
      <c r="AD682" s="54">
        <f>IF(S682&lt;&gt;0,G682-AA682, -9999)</f>
        <v>6.2182456930792718E-7</v>
      </c>
      <c r="AE682" s="54">
        <f>+(G682-AA682)^2*S682</f>
        <v>3.8666579499498917E-14</v>
      </c>
      <c r="AF682" s="48">
        <f>IF(S682&lt;&gt;0,G682-P682, -9999)</f>
        <v>2.303820000088308E-2</v>
      </c>
      <c r="AG682" s="3"/>
      <c r="AH682" s="48">
        <f>$AB$6*($AB$11/AI682*AJ682+$AB$12)</f>
        <v>-7.5773174133677082E-3</v>
      </c>
      <c r="AI682" s="48">
        <f>1+$AB$7*COS(AL682)</f>
        <v>0.70856321706736836</v>
      </c>
      <c r="AJ682" s="48">
        <f>SIN(AL682+RADIANS($AB$9))</f>
        <v>-0.79177814284420367</v>
      </c>
      <c r="AK682" s="48">
        <f>$AB$7*SIN(AL682)</f>
        <v>0.16661700549936989</v>
      </c>
      <c r="AL682" s="48">
        <f>2*ATAN(AM682)</f>
        <v>2.6222352327230234</v>
      </c>
      <c r="AM682" s="48">
        <f>SQRT((1+$AB$7)/(1-$AB$7))*TAN(AN682/2)</f>
        <v>3.7639613130268557</v>
      </c>
      <c r="AN682" s="54">
        <f>$AU682+$AB$7*SIN(AO682)</f>
        <v>14.987392452744627</v>
      </c>
      <c r="AO682" s="54">
        <f>$AU682+$AB$7*SIN(AP682)</f>
        <v>14.987327410179361</v>
      </c>
      <c r="AP682" s="54">
        <f>$AU682+$AB$7*SIN(AQ682)</f>
        <v>14.987585237997408</v>
      </c>
      <c r="AQ682" s="54">
        <f>$AU682+$AB$7*SIN(AR682)</f>
        <v>14.986562868892317</v>
      </c>
      <c r="AR682" s="54">
        <f>$AU682+$AB$7*SIN(AS682)</f>
        <v>14.990611511317702</v>
      </c>
      <c r="AS682" s="54">
        <f>$AU682+$AB$7*SIN(AT682)</f>
        <v>14.974492982103435</v>
      </c>
      <c r="AT682" s="54">
        <f>$AU682+$AB$7*SIN(AU682)</f>
        <v>15.037387282474135</v>
      </c>
      <c r="AU682" s="54">
        <f>RADIANS($AB$9)+$AB$18*(F682-AB$15)</f>
        <v>14.765874486316788</v>
      </c>
    </row>
    <row r="683" spans="1:64" ht="12.95" customHeight="1" x14ac:dyDescent="0.2">
      <c r="A683" s="98" t="s">
        <v>326</v>
      </c>
      <c r="B683" s="99" t="s">
        <v>1142</v>
      </c>
      <c r="C683" s="98">
        <v>48545.58</v>
      </c>
      <c r="D683" s="98" t="s">
        <v>1190</v>
      </c>
      <c r="E683" s="107">
        <f>+(C683-C$7)/C$8</f>
        <v>4266.0246322667135</v>
      </c>
      <c r="F683" s="109">
        <f>ROUND(2*E683,0)/2</f>
        <v>4266</v>
      </c>
      <c r="G683" s="48">
        <f>+C683-(C$7+F683*C$8)</f>
        <v>3.3669200005533639E-2</v>
      </c>
      <c r="I683" s="48">
        <f>G683</f>
        <v>3.3669200005533639E-2</v>
      </c>
      <c r="Q683" s="100">
        <f>+C683-15018.5</f>
        <v>33527.08</v>
      </c>
      <c r="S683" s="53">
        <f>S$14</f>
        <v>0.1</v>
      </c>
      <c r="Z683" s="48">
        <f>F683</f>
        <v>4266</v>
      </c>
      <c r="AA683" s="54">
        <f>AB$3+AB$4*Z683+AB$5*Z683^2+AH683</f>
        <v>2.3099257577837644E-2</v>
      </c>
      <c r="AB683" s="54">
        <f>IF(S683&lt;&gt;0,G683-AH683, -9999)</f>
        <v>4.1238256686860202E-2</v>
      </c>
      <c r="AC683" s="54">
        <f>+G683-P683</f>
        <v>3.3669200005533639E-2</v>
      </c>
      <c r="AD683" s="54">
        <f>IF(S683&lt;&gt;0,G683-AA683, -9999)</f>
        <v>1.0569942427695996E-2</v>
      </c>
      <c r="AE683" s="54">
        <f>+(G683-AA683)^2*S683</f>
        <v>1.1172368292480793E-5</v>
      </c>
      <c r="AF683" s="48">
        <f>IF(S683&lt;&gt;0,G683-P683, -9999)</f>
        <v>3.3669200005533639E-2</v>
      </c>
      <c r="AG683" s="3"/>
      <c r="AH683" s="48">
        <f>$AB$6*($AB$11/AI683*AJ683+$AB$12)</f>
        <v>-7.5690566813265622E-3</v>
      </c>
      <c r="AI683" s="48">
        <f>1+$AB$7*COS(AL683)</f>
        <v>0.70826983027500123</v>
      </c>
      <c r="AJ683" s="48">
        <f>SIN(AL683+RADIANS($AB$9))</f>
        <v>-0.79069971026930463</v>
      </c>
      <c r="AK683" s="48">
        <f>$AB$7*SIN(AL683)</f>
        <v>0.16610277854365427</v>
      </c>
      <c r="AL683" s="48">
        <f>2*ATAN(AM683)</f>
        <v>2.6239987991257303</v>
      </c>
      <c r="AM683" s="48">
        <f>SQRT((1+$AB$7)/(1-$AB$7))*TAN(AN683/2)</f>
        <v>3.7773802165475483</v>
      </c>
      <c r="AN683" s="54">
        <f>$AU683+$AB$7*SIN(AO683)</f>
        <v>14.989737433340478</v>
      </c>
      <c r="AO683" s="54">
        <f>$AU683+$AB$7*SIN(AP683)</f>
        <v>14.989671682978216</v>
      </c>
      <c r="AP683" s="54">
        <f>$AU683+$AB$7*SIN(AQ683)</f>
        <v>14.989931781617855</v>
      </c>
      <c r="AQ683" s="54">
        <f>$AU683+$AB$7*SIN(AR683)</f>
        <v>14.988902524136895</v>
      </c>
      <c r="AR683" s="54">
        <f>$AU683+$AB$7*SIN(AS683)</f>
        <v>14.992970086204904</v>
      </c>
      <c r="AS683" s="54">
        <f>$AU683+$AB$7*SIN(AT683)</f>
        <v>14.976809685207211</v>
      </c>
      <c r="AT683" s="54">
        <f>$AU683+$AB$7*SIN(AU683)</f>
        <v>15.039743200669133</v>
      </c>
      <c r="AU683" s="54">
        <f>RADIANS($AB$9)+$AB$18*(F683-AB$15)</f>
        <v>14.768811400926211</v>
      </c>
    </row>
    <row r="684" spans="1:64" ht="12.95" customHeight="1" x14ac:dyDescent="0.2">
      <c r="A684" s="4" t="s">
        <v>1088</v>
      </c>
      <c r="B684" s="4"/>
      <c r="C684" s="5">
        <v>48545.58</v>
      </c>
      <c r="D684" s="5">
        <v>5.0000000000000001E-3</v>
      </c>
      <c r="E684" s="109">
        <f>+(C684-C$7)/C$8</f>
        <v>4266.0246322667135</v>
      </c>
      <c r="F684" s="109">
        <f>ROUND(2*E684,0)/2</f>
        <v>4266</v>
      </c>
      <c r="G684" s="48">
        <f>+C684-(C$7+F684*C$8)</f>
        <v>3.3669200005533639E-2</v>
      </c>
      <c r="I684" s="48">
        <f>G684</f>
        <v>3.3669200005533639E-2</v>
      </c>
      <c r="Q684" s="100">
        <f>+C684-15018.5</f>
        <v>33527.08</v>
      </c>
      <c r="S684" s="53">
        <f>S$14</f>
        <v>0.1</v>
      </c>
      <c r="Z684" s="48">
        <f>F684</f>
        <v>4266</v>
      </c>
      <c r="AA684" s="54">
        <f>AB$3+AB$4*Z684+AB$5*Z684^2+AH684</f>
        <v>2.3099257577837644E-2</v>
      </c>
      <c r="AB684" s="54">
        <f>IF(S684&lt;&gt;0,G684-AH684, -9999)</f>
        <v>4.1238256686860202E-2</v>
      </c>
      <c r="AC684" s="54">
        <f>+G684-P684</f>
        <v>3.3669200005533639E-2</v>
      </c>
      <c r="AD684" s="54">
        <f>IF(S684&lt;&gt;0,G684-AA684, -9999)</f>
        <v>1.0569942427695996E-2</v>
      </c>
      <c r="AE684" s="54">
        <f>+(G684-AA684)^2*S684</f>
        <v>1.1172368292480793E-5</v>
      </c>
      <c r="AF684" s="48">
        <f>IF(S684&lt;&gt;0,G684-P684, -9999)</f>
        <v>3.3669200005533639E-2</v>
      </c>
      <c r="AG684" s="3"/>
      <c r="AH684" s="48">
        <f>$AB$6*($AB$11/AI684*AJ684+$AB$12)</f>
        <v>-7.5690566813265622E-3</v>
      </c>
      <c r="AI684" s="48">
        <f>1+$AB$7*COS(AL684)</f>
        <v>0.70826983027500123</v>
      </c>
      <c r="AJ684" s="48">
        <f>SIN(AL684+RADIANS($AB$9))</f>
        <v>-0.79069971026930463</v>
      </c>
      <c r="AK684" s="48">
        <f>$AB$7*SIN(AL684)</f>
        <v>0.16610277854365427</v>
      </c>
      <c r="AL684" s="48">
        <f>2*ATAN(AM684)</f>
        <v>2.6239987991257303</v>
      </c>
      <c r="AM684" s="48">
        <f>SQRT((1+$AB$7)/(1-$AB$7))*TAN(AN684/2)</f>
        <v>3.7773802165475483</v>
      </c>
      <c r="AN684" s="54">
        <f>$AU684+$AB$7*SIN(AO684)</f>
        <v>14.989737433340478</v>
      </c>
      <c r="AO684" s="54">
        <f>$AU684+$AB$7*SIN(AP684)</f>
        <v>14.989671682978216</v>
      </c>
      <c r="AP684" s="54">
        <f>$AU684+$AB$7*SIN(AQ684)</f>
        <v>14.989931781617855</v>
      </c>
      <c r="AQ684" s="54">
        <f>$AU684+$AB$7*SIN(AR684)</f>
        <v>14.988902524136895</v>
      </c>
      <c r="AR684" s="54">
        <f>$AU684+$AB$7*SIN(AS684)</f>
        <v>14.992970086204904</v>
      </c>
      <c r="AS684" s="54">
        <f>$AU684+$AB$7*SIN(AT684)</f>
        <v>14.976809685207211</v>
      </c>
      <c r="AT684" s="54">
        <f>$AU684+$AB$7*SIN(AU684)</f>
        <v>15.039743200669133</v>
      </c>
      <c r="AU684" s="54">
        <f>RADIANS($AB$9)+$AB$18*(F684-AB$15)</f>
        <v>14.768811400926211</v>
      </c>
    </row>
    <row r="685" spans="1:64" ht="12.95" customHeight="1" x14ac:dyDescent="0.2">
      <c r="A685" s="98" t="s">
        <v>326</v>
      </c>
      <c r="B685" s="99" t="s">
        <v>1142</v>
      </c>
      <c r="C685" s="98">
        <v>48548.311000000002</v>
      </c>
      <c r="D685" s="98" t="s">
        <v>1190</v>
      </c>
      <c r="E685" s="107">
        <f>+(C685-C$7)/C$8</f>
        <v>4268.0226221323464</v>
      </c>
      <c r="F685" s="109">
        <f>ROUND(2*E685,0)/2</f>
        <v>4268</v>
      </c>
      <c r="G685" s="48">
        <f>+C685-(C$7+F685*C$8)</f>
        <v>3.0921600002329797E-2</v>
      </c>
      <c r="I685" s="48">
        <f>G685</f>
        <v>3.0921600002329797E-2</v>
      </c>
      <c r="Q685" s="100">
        <f>+C685-15018.5</f>
        <v>33529.811000000002</v>
      </c>
      <c r="S685" s="53">
        <f>S$14</f>
        <v>0.1</v>
      </c>
      <c r="Z685" s="48">
        <f>F685</f>
        <v>4268</v>
      </c>
      <c r="AA685" s="54">
        <f>AB$3+AB$4*Z685+AB$5*Z685^2+AH685</f>
        <v>2.3123948626787856E-2</v>
      </c>
      <c r="AB685" s="54">
        <f>IF(S685&lt;&gt;0,G685-AH685, -9999)</f>
        <v>3.8487341694380971E-2</v>
      </c>
      <c r="AC685" s="54">
        <f>+G685-P685</f>
        <v>3.0921600002329797E-2</v>
      </c>
      <c r="AD685" s="54">
        <f>IF(S685&lt;&gt;0,G685-AA685, -9999)</f>
        <v>7.7976513755419405E-3</v>
      </c>
      <c r="AE685" s="54">
        <f>+(G685-AA685)^2*S685</f>
        <v>6.0803366974491126E-6</v>
      </c>
      <c r="AF685" s="48">
        <f>IF(S685&lt;&gt;0,G685-P685, -9999)</f>
        <v>3.0921600002329797E-2</v>
      </c>
      <c r="AG685" s="3"/>
      <c r="AH685" s="48">
        <f>$AB$6*($AB$11/AI685*AJ685+$AB$12)</f>
        <v>-7.5657416920511724E-3</v>
      </c>
      <c r="AI685" s="48">
        <f>1+$AB$7*COS(AL685)</f>
        <v>0.70815279729055414</v>
      </c>
      <c r="AJ685" s="48">
        <f>SIN(AL685+RADIANS($AB$9))</f>
        <v>-0.79026789864758873</v>
      </c>
      <c r="AK685" s="48">
        <f>$AB$7*SIN(AL685)</f>
        <v>0.16589706217522507</v>
      </c>
      <c r="AL685" s="48">
        <f>2*ATAN(AM685)</f>
        <v>2.6247038174133657</v>
      </c>
      <c r="AM685" s="48">
        <f>SQRT((1+$AB$7)/(1-$AB$7))*TAN(AN685/2)</f>
        <v>3.7827697147884947</v>
      </c>
      <c r="AN685" s="54">
        <f>$AU685+$AB$7*SIN(AO685)</f>
        <v>14.990675154243551</v>
      </c>
      <c r="AO685" s="54">
        <f>$AU685+$AB$7*SIN(AP685)</f>
        <v>14.990609120119887</v>
      </c>
      <c r="AP685" s="54">
        <f>$AU685+$AB$7*SIN(AQ685)</f>
        <v>14.990870127483934</v>
      </c>
      <c r="AQ685" s="54">
        <f>$AU685+$AB$7*SIN(AR685)</f>
        <v>14.989838119168923</v>
      </c>
      <c r="AR685" s="54">
        <f>$AU685+$AB$7*SIN(AS685)</f>
        <v>14.993913216843548</v>
      </c>
      <c r="AS685" s="54">
        <f>$AU685+$AB$7*SIN(AT685)</f>
        <v>14.977736215627148</v>
      </c>
      <c r="AT685" s="54">
        <f>$AU685+$AB$7*SIN(AU685)</f>
        <v>15.040684913330532</v>
      </c>
      <c r="AU685" s="54">
        <f>RADIANS($AB$9)+$AB$18*(F685-AB$15)</f>
        <v>14.769986166769979</v>
      </c>
    </row>
    <row r="686" spans="1:64" ht="12.95" customHeight="1" x14ac:dyDescent="0.2">
      <c r="A686" s="4" t="s">
        <v>1088</v>
      </c>
      <c r="B686" s="4"/>
      <c r="C686" s="5">
        <v>48548.311000000002</v>
      </c>
      <c r="D686" s="5">
        <v>4.0000000000000001E-3</v>
      </c>
      <c r="E686" s="109">
        <f>+(C686-C$7)/C$8</f>
        <v>4268.0226221323464</v>
      </c>
      <c r="F686" s="109">
        <f>ROUND(2*E686,0)/2</f>
        <v>4268</v>
      </c>
      <c r="G686" s="48">
        <f>+C686-(C$7+F686*C$8)</f>
        <v>3.0921600002329797E-2</v>
      </c>
      <c r="I686" s="48">
        <f>G686</f>
        <v>3.0921600002329797E-2</v>
      </c>
      <c r="Q686" s="100">
        <f>+C686-15018.5</f>
        <v>33529.811000000002</v>
      </c>
      <c r="S686" s="53">
        <f>S$14</f>
        <v>0.1</v>
      </c>
      <c r="Z686" s="48">
        <f>F686</f>
        <v>4268</v>
      </c>
      <c r="AA686" s="54">
        <f>AB$3+AB$4*Z686+AB$5*Z686^2+AH686</f>
        <v>2.3123948626787856E-2</v>
      </c>
      <c r="AB686" s="54">
        <f>IF(S686&lt;&gt;0,G686-AH686, -9999)</f>
        <v>3.8487341694380971E-2</v>
      </c>
      <c r="AC686" s="54">
        <f>+G686-P686</f>
        <v>3.0921600002329797E-2</v>
      </c>
      <c r="AD686" s="54">
        <f>IF(S686&lt;&gt;0,G686-AA686, -9999)</f>
        <v>7.7976513755419405E-3</v>
      </c>
      <c r="AE686" s="54">
        <f>+(G686-AA686)^2*S686</f>
        <v>6.0803366974491126E-6</v>
      </c>
      <c r="AF686" s="48">
        <f>IF(S686&lt;&gt;0,G686-P686, -9999)</f>
        <v>3.0921600002329797E-2</v>
      </c>
      <c r="AG686" s="3"/>
      <c r="AH686" s="48">
        <f>$AB$6*($AB$11/AI686*AJ686+$AB$12)</f>
        <v>-7.5657416920511724E-3</v>
      </c>
      <c r="AI686" s="48">
        <f>1+$AB$7*COS(AL686)</f>
        <v>0.70815279729055414</v>
      </c>
      <c r="AJ686" s="48">
        <f>SIN(AL686+RADIANS($AB$9))</f>
        <v>-0.79026789864758873</v>
      </c>
      <c r="AK686" s="48">
        <f>$AB$7*SIN(AL686)</f>
        <v>0.16589706217522507</v>
      </c>
      <c r="AL686" s="48">
        <f>2*ATAN(AM686)</f>
        <v>2.6247038174133657</v>
      </c>
      <c r="AM686" s="48">
        <f>SQRT((1+$AB$7)/(1-$AB$7))*TAN(AN686/2)</f>
        <v>3.7827697147884947</v>
      </c>
      <c r="AN686" s="54">
        <f>$AU686+$AB$7*SIN(AO686)</f>
        <v>14.990675154243551</v>
      </c>
      <c r="AO686" s="54">
        <f>$AU686+$AB$7*SIN(AP686)</f>
        <v>14.990609120119887</v>
      </c>
      <c r="AP686" s="54">
        <f>$AU686+$AB$7*SIN(AQ686)</f>
        <v>14.990870127483934</v>
      </c>
      <c r="AQ686" s="54">
        <f>$AU686+$AB$7*SIN(AR686)</f>
        <v>14.989838119168923</v>
      </c>
      <c r="AR686" s="54">
        <f>$AU686+$AB$7*SIN(AS686)</f>
        <v>14.993913216843548</v>
      </c>
      <c r="AS686" s="54">
        <f>$AU686+$AB$7*SIN(AT686)</f>
        <v>14.977736215627148</v>
      </c>
      <c r="AT686" s="54">
        <f>$AU686+$AB$7*SIN(AU686)</f>
        <v>15.040684913330532</v>
      </c>
      <c r="AU686" s="54">
        <f>RADIANS($AB$9)+$AB$18*(F686-AB$15)</f>
        <v>14.769986166769979</v>
      </c>
    </row>
    <row r="687" spans="1:64" ht="12.95" customHeight="1" x14ac:dyDescent="0.2">
      <c r="A687" s="98" t="s">
        <v>2028</v>
      </c>
      <c r="B687" s="99" t="s">
        <v>1142</v>
      </c>
      <c r="C687" s="98">
        <v>48601.614999999998</v>
      </c>
      <c r="D687" s="98" t="s">
        <v>1190</v>
      </c>
      <c r="E687" s="107">
        <f>+(C687-C$7)/C$8</f>
        <v>4307.0196385357604</v>
      </c>
      <c r="F687" s="109">
        <f>ROUND(2*E687,0)/2</f>
        <v>4307</v>
      </c>
      <c r="G687" s="48">
        <f>+C687-(C$7+F687*C$8)</f>
        <v>2.6843400002690032E-2</v>
      </c>
      <c r="I687" s="48">
        <f>G687</f>
        <v>2.6843400002690032E-2</v>
      </c>
      <c r="Q687" s="100">
        <f>+C687-15018.5</f>
        <v>33583.114999999998</v>
      </c>
      <c r="S687" s="53">
        <f>S$14</f>
        <v>0.1</v>
      </c>
      <c r="Z687" s="48">
        <f>F687</f>
        <v>4307</v>
      </c>
      <c r="AA687" s="54">
        <f>AB$3+AB$4*Z687+AB$5*Z687^2+AH687</f>
        <v>2.3607618905037101E-2</v>
      </c>
      <c r="AB687" s="54">
        <f>IF(S687&lt;&gt;0,G687-AH687, -9999)</f>
        <v>3.4343285895785947E-2</v>
      </c>
      <c r="AC687" s="54">
        <f>+G687-P687</f>
        <v>2.6843400002690032E-2</v>
      </c>
      <c r="AD687" s="54">
        <f>IF(S687&lt;&gt;0,G687-AA687, -9999)</f>
        <v>3.235781097652931E-3</v>
      </c>
      <c r="AE687" s="54">
        <f>+(G687-AA687)^2*S687</f>
        <v>1.0470279311928007E-6</v>
      </c>
      <c r="AF687" s="48">
        <f>IF(S687&lt;&gt;0,G687-P687, -9999)</f>
        <v>2.6843400002690032E-2</v>
      </c>
      <c r="AG687" s="3"/>
      <c r="AH687" s="48">
        <f>$AB$6*($AB$11/AI687*AJ687+$AB$12)</f>
        <v>-7.4998858930959119E-3</v>
      </c>
      <c r="AI687" s="48">
        <f>1+$AB$7*COS(AL687)</f>
        <v>0.70590716856865843</v>
      </c>
      <c r="AJ687" s="48">
        <f>SIN(AL687+RADIANS($AB$9))</f>
        <v>-0.78179801928653936</v>
      </c>
      <c r="AK687" s="48">
        <f>$AB$7*SIN(AL687)</f>
        <v>0.16188277075833418</v>
      </c>
      <c r="AL687" s="48">
        <f>2*ATAN(AM687)</f>
        <v>2.6384056584860325</v>
      </c>
      <c r="AM687" s="48">
        <f>SQRT((1+$AB$7)/(1-$AB$7))*TAN(AN687/2)</f>
        <v>3.8904449703971791</v>
      </c>
      <c r="AN687" s="54">
        <f>$AU687+$AB$7*SIN(AO687)</f>
        <v>15.008930091387475</v>
      </c>
      <c r="AO687" s="54">
        <f>$AU687+$AB$7*SIN(AP687)</f>
        <v>15.008858457546252</v>
      </c>
      <c r="AP687" s="54">
        <f>$AU687+$AB$7*SIN(AQ687)</f>
        <v>15.009137206280426</v>
      </c>
      <c r="AQ687" s="54">
        <f>$AU687+$AB$7*SIN(AR687)</f>
        <v>15.008052143631909</v>
      </c>
      <c r="AR687" s="54">
        <f>$AU687+$AB$7*SIN(AS687)</f>
        <v>15.012270328580948</v>
      </c>
      <c r="AS687" s="54">
        <f>$AU687+$AB$7*SIN(AT687)</f>
        <v>14.995786871166365</v>
      </c>
      <c r="AT687" s="54">
        <f>$AU687+$AB$7*SIN(AU687)</f>
        <v>15.058974039866817</v>
      </c>
      <c r="AU687" s="54">
        <f>RADIANS($AB$9)+$AB$18*(F687-AB$15)</f>
        <v>14.792894100723474</v>
      </c>
    </row>
    <row r="688" spans="1:64" ht="12.95" customHeight="1" x14ac:dyDescent="0.2">
      <c r="A688" s="4" t="s">
        <v>994</v>
      </c>
      <c r="B688" s="4"/>
      <c r="C688" s="5">
        <v>48601.614999999998</v>
      </c>
      <c r="D688" s="5"/>
      <c r="E688" s="109">
        <f>+(C688-C$7)/C$8</f>
        <v>4307.0196385357604</v>
      </c>
      <c r="F688" s="109">
        <f>ROUND(2*E688,0)/2</f>
        <v>4307</v>
      </c>
      <c r="G688" s="48">
        <f>+C688-(C$7+F688*C$8)</f>
        <v>2.6843400002690032E-2</v>
      </c>
      <c r="I688" s="48">
        <f>G688</f>
        <v>2.6843400002690032E-2</v>
      </c>
      <c r="Q688" s="100">
        <f>+C688-15018.5</f>
        <v>33583.114999999998</v>
      </c>
      <c r="S688" s="53">
        <f>S$14</f>
        <v>0.1</v>
      </c>
      <c r="Z688" s="48">
        <f>F688</f>
        <v>4307</v>
      </c>
      <c r="AA688" s="54">
        <f>AB$3+AB$4*Z688+AB$5*Z688^2+AH688</f>
        <v>2.3607618905037101E-2</v>
      </c>
      <c r="AB688" s="54">
        <f>IF(S688&lt;&gt;0,G688-AH688, -9999)</f>
        <v>3.4343285895785947E-2</v>
      </c>
      <c r="AC688" s="54">
        <f>+G688-P688</f>
        <v>2.6843400002690032E-2</v>
      </c>
      <c r="AD688" s="54">
        <f>IF(S688&lt;&gt;0,G688-AA688, -9999)</f>
        <v>3.235781097652931E-3</v>
      </c>
      <c r="AE688" s="54">
        <f>+(G688-AA688)^2*S688</f>
        <v>1.0470279311928007E-6</v>
      </c>
      <c r="AF688" s="48">
        <f>IF(S688&lt;&gt;0,G688-P688, -9999)</f>
        <v>2.6843400002690032E-2</v>
      </c>
      <c r="AG688" s="3"/>
      <c r="AH688" s="48">
        <f>$AB$6*($AB$11/AI688*AJ688+$AB$12)</f>
        <v>-7.4998858930959119E-3</v>
      </c>
      <c r="AI688" s="48">
        <f>1+$AB$7*COS(AL688)</f>
        <v>0.70590716856865843</v>
      </c>
      <c r="AJ688" s="48">
        <f>SIN(AL688+RADIANS($AB$9))</f>
        <v>-0.78179801928653936</v>
      </c>
      <c r="AK688" s="48">
        <f>$AB$7*SIN(AL688)</f>
        <v>0.16188277075833418</v>
      </c>
      <c r="AL688" s="48">
        <f>2*ATAN(AM688)</f>
        <v>2.6384056584860325</v>
      </c>
      <c r="AM688" s="48">
        <f>SQRT((1+$AB$7)/(1-$AB$7))*TAN(AN688/2)</f>
        <v>3.8904449703971791</v>
      </c>
      <c r="AN688" s="54">
        <f>$AU688+$AB$7*SIN(AO688)</f>
        <v>15.008930091387475</v>
      </c>
      <c r="AO688" s="54">
        <f>$AU688+$AB$7*SIN(AP688)</f>
        <v>15.008858457546252</v>
      </c>
      <c r="AP688" s="54">
        <f>$AU688+$AB$7*SIN(AQ688)</f>
        <v>15.009137206280426</v>
      </c>
      <c r="AQ688" s="54">
        <f>$AU688+$AB$7*SIN(AR688)</f>
        <v>15.008052143631909</v>
      </c>
      <c r="AR688" s="54">
        <f>$AU688+$AB$7*SIN(AS688)</f>
        <v>15.012270328580948</v>
      </c>
      <c r="AS688" s="54">
        <f>$AU688+$AB$7*SIN(AT688)</f>
        <v>14.995786871166365</v>
      </c>
      <c r="AT688" s="54">
        <f>$AU688+$AB$7*SIN(AU688)</f>
        <v>15.058974039866817</v>
      </c>
      <c r="AU688" s="54">
        <f>RADIANS($AB$9)+$AB$18*(F688-AB$15)</f>
        <v>14.792894100723474</v>
      </c>
    </row>
    <row r="689" spans="1:64" ht="12.95" customHeight="1" x14ac:dyDescent="0.2">
      <c r="A689" s="102" t="s">
        <v>1134</v>
      </c>
      <c r="B689" s="102" t="s">
        <v>1122</v>
      </c>
      <c r="C689" s="103">
        <v>48601.616130000002</v>
      </c>
      <c r="D689" s="104">
        <v>9.8999999999999999E-4</v>
      </c>
      <c r="E689" s="113">
        <f>+(C689-C$7)/C$8</f>
        <v>4307.020465239736</v>
      </c>
      <c r="F689" s="109">
        <f>ROUND(2*E689,0)/2</f>
        <v>4307</v>
      </c>
      <c r="G689" s="48">
        <f>+C689-(C$7+F689*C$8)</f>
        <v>2.797340000688564E-2</v>
      </c>
      <c r="K689" s="48">
        <f>G689</f>
        <v>2.797340000688564E-2</v>
      </c>
      <c r="O689" s="48">
        <f ca="1">+C$11+C$12*F689</f>
        <v>2.7429143341528989E-2</v>
      </c>
      <c r="Q689" s="100">
        <f>+C689-15018.5</f>
        <v>33583.116130000002</v>
      </c>
      <c r="S689" s="53">
        <f>S$16</f>
        <v>1</v>
      </c>
      <c r="Z689" s="48">
        <f>F689</f>
        <v>4307</v>
      </c>
      <c r="AA689" s="54">
        <f>AB$3+AB$4*Z689+AB$5*Z689^2+AH689</f>
        <v>2.3607618905037101E-2</v>
      </c>
      <c r="AB689" s="54">
        <f>IF(S689&lt;&gt;0,G689-AH689, -9999)</f>
        <v>3.5473285899981555E-2</v>
      </c>
      <c r="AC689" s="54">
        <f>+G689-P689</f>
        <v>2.797340000688564E-2</v>
      </c>
      <c r="AD689" s="54">
        <f>IF(S689&lt;&gt;0,G689-AA689, -9999)</f>
        <v>4.3657811018485392E-3</v>
      </c>
      <c r="AE689" s="54">
        <f>+(G689-AA689)^2*S689</f>
        <v>1.9060044629257843E-5</v>
      </c>
      <c r="AF689" s="48">
        <f>IF(S689&lt;&gt;0,G689-P689, -9999)</f>
        <v>2.797340000688564E-2</v>
      </c>
      <c r="AG689" s="3"/>
      <c r="AH689" s="48">
        <f>$AB$6*($AB$11/AI689*AJ689+$AB$12)</f>
        <v>-7.4998858930959119E-3</v>
      </c>
      <c r="AI689" s="48">
        <f>1+$AB$7*COS(AL689)</f>
        <v>0.70590716856865843</v>
      </c>
      <c r="AJ689" s="48">
        <f>SIN(AL689+RADIANS($AB$9))</f>
        <v>-0.78179801928653936</v>
      </c>
      <c r="AK689" s="48">
        <f>$AB$7*SIN(AL689)</f>
        <v>0.16188277075833418</v>
      </c>
      <c r="AL689" s="48">
        <f>2*ATAN(AM689)</f>
        <v>2.6384056584860325</v>
      </c>
      <c r="AM689" s="48">
        <f>SQRT((1+$AB$7)/(1-$AB$7))*TAN(AN689/2)</f>
        <v>3.8904449703971791</v>
      </c>
      <c r="AN689" s="54">
        <f>$AU689+$AB$7*SIN(AO689)</f>
        <v>15.008930091387475</v>
      </c>
      <c r="AO689" s="54">
        <f>$AU689+$AB$7*SIN(AP689)</f>
        <v>15.008858457546252</v>
      </c>
      <c r="AP689" s="54">
        <f>$AU689+$AB$7*SIN(AQ689)</f>
        <v>15.009137206280426</v>
      </c>
      <c r="AQ689" s="54">
        <f>$AU689+$AB$7*SIN(AR689)</f>
        <v>15.008052143631909</v>
      </c>
      <c r="AR689" s="54">
        <f>$AU689+$AB$7*SIN(AS689)</f>
        <v>15.012270328580948</v>
      </c>
      <c r="AS689" s="54">
        <f>$AU689+$AB$7*SIN(AT689)</f>
        <v>14.995786871166365</v>
      </c>
      <c r="AT689" s="54">
        <f>$AU689+$AB$7*SIN(AU689)</f>
        <v>15.058974039866817</v>
      </c>
      <c r="AU689" s="54">
        <f>RADIANS($AB$9)+$AB$18*(F689-AB$15)</f>
        <v>14.792894100723474</v>
      </c>
    </row>
    <row r="690" spans="1:64" ht="12.95" customHeight="1" x14ac:dyDescent="0.2">
      <c r="A690" s="4" t="s">
        <v>1080</v>
      </c>
      <c r="B690" s="4"/>
      <c r="C690" s="5">
        <v>48619.360999999997</v>
      </c>
      <c r="D690" s="5"/>
      <c r="E690" s="109">
        <f>+(C690-C$7)/C$8</f>
        <v>4320.002548881982</v>
      </c>
      <c r="F690" s="109">
        <f>ROUND(2*E690,0)/2</f>
        <v>4320</v>
      </c>
      <c r="G690" s="48">
        <f>+C690-(C$7+F690*C$8)</f>
        <v>3.48400000075344E-3</v>
      </c>
      <c r="I690" s="48">
        <f>G690</f>
        <v>3.48400000075344E-3</v>
      </c>
      <c r="Q690" s="100">
        <f>+C690-15018.5</f>
        <v>33600.860999999997</v>
      </c>
      <c r="S690" s="53">
        <f>S$14</f>
        <v>0.1</v>
      </c>
      <c r="Z690" s="48">
        <f>F690</f>
        <v>4320</v>
      </c>
      <c r="AA690" s="54">
        <f>AB$3+AB$4*Z690+AB$5*Z690^2+AH690</f>
        <v>2.376976618484879E-2</v>
      </c>
      <c r="AB690" s="54">
        <f>IF(S690&lt;&gt;0,G690-AH690, -9999)</f>
        <v>1.0961424972282148E-2</v>
      </c>
      <c r="AC690" s="54">
        <f>+G690-P690</f>
        <v>3.48400000075344E-3</v>
      </c>
      <c r="AD690" s="54">
        <f>IF(S690&lt;&gt;0,G690-AA690, -9999)</f>
        <v>-2.028576618409535E-2</v>
      </c>
      <c r="AE690" s="54">
        <f>+(G690-AA690)^2*S690</f>
        <v>4.1151230967578647E-5</v>
      </c>
      <c r="AF690" s="48">
        <f>IF(S690&lt;&gt;0,G690-P690, -9999)</f>
        <v>3.48400000075344E-3</v>
      </c>
      <c r="AG690" s="3"/>
      <c r="AH690" s="48">
        <f>$AB$6*($AB$11/AI690*AJ690+$AB$12)</f>
        <v>-7.4774249715287089E-3</v>
      </c>
      <c r="AI690" s="48">
        <f>1+$AB$7*COS(AL690)</f>
        <v>0.70517394906835662</v>
      </c>
      <c r="AJ690" s="48">
        <f>SIN(AL690+RADIANS($AB$9))</f>
        <v>-0.77895404012558955</v>
      </c>
      <c r="AK690" s="48">
        <f>$AB$7*SIN(AL690)</f>
        <v>0.16054352886289405</v>
      </c>
      <c r="AL690" s="48">
        <f>2*ATAN(AM690)</f>
        <v>2.6429537877003448</v>
      </c>
      <c r="AM690" s="48">
        <f>SQRT((1+$AB$7)/(1-$AB$7))*TAN(AN690/2)</f>
        <v>3.9274658733177712</v>
      </c>
      <c r="AN690" s="54">
        <f>$AU690+$AB$7*SIN(AO690)</f>
        <v>15.015002307616564</v>
      </c>
      <c r="AO690" s="54">
        <f>$AU690+$AB$7*SIN(AP690)</f>
        <v>15.014928782756918</v>
      </c>
      <c r="AP690" s="54">
        <f>$AU690+$AB$7*SIN(AQ690)</f>
        <v>15.015213442161812</v>
      </c>
      <c r="AQ690" s="54">
        <f>$AU690+$AB$7*SIN(AR690)</f>
        <v>15.014110978245462</v>
      </c>
      <c r="AR690" s="54">
        <f>$AU690+$AB$7*SIN(AS690)</f>
        <v>15.018375143188543</v>
      </c>
      <c r="AS690" s="54">
        <f>$AU690+$AB$7*SIN(AT690)</f>
        <v>15.001796963899434</v>
      </c>
      <c r="AT690" s="54">
        <f>$AU690+$AB$7*SIN(AU690)</f>
        <v>15.065039265659637</v>
      </c>
      <c r="AU690" s="54">
        <f>RADIANS($AB$9)+$AB$18*(F690-AB$15)</f>
        <v>14.800530078707974</v>
      </c>
    </row>
    <row r="691" spans="1:64" ht="12.95" customHeight="1" x14ac:dyDescent="0.2">
      <c r="A691" s="4" t="s">
        <v>1080</v>
      </c>
      <c r="B691" s="4"/>
      <c r="C691" s="5">
        <v>48619.362000000001</v>
      </c>
      <c r="D691" s="5"/>
      <c r="E691" s="109">
        <f>+(C691-C$7)/C$8</f>
        <v>4320.0032804784205</v>
      </c>
      <c r="F691" s="109">
        <f>ROUND(2*E691,0)/2</f>
        <v>4320</v>
      </c>
      <c r="G691" s="48">
        <f>+C691-(C$7+F691*C$8)</f>
        <v>4.4840000045951456E-3</v>
      </c>
      <c r="I691" s="48">
        <f>G691</f>
        <v>4.4840000045951456E-3</v>
      </c>
      <c r="Q691" s="100">
        <f>+C691-15018.5</f>
        <v>33600.862000000001</v>
      </c>
      <c r="S691" s="53">
        <f>S$14</f>
        <v>0.1</v>
      </c>
      <c r="Z691" s="48">
        <f>F691</f>
        <v>4320</v>
      </c>
      <c r="AA691" s="54">
        <f>AB$3+AB$4*Z691+AB$5*Z691^2+AH691</f>
        <v>2.376976618484879E-2</v>
      </c>
      <c r="AB691" s="54">
        <f>IF(S691&lt;&gt;0,G691-AH691, -9999)</f>
        <v>1.1961424976123854E-2</v>
      </c>
      <c r="AC691" s="54">
        <f>+G691-P691</f>
        <v>4.4840000045951456E-3</v>
      </c>
      <c r="AD691" s="54">
        <f>IF(S691&lt;&gt;0,G691-AA691, -9999)</f>
        <v>-1.9285766180253645E-2</v>
      </c>
      <c r="AE691" s="54">
        <f>+(G691-AA691)^2*S691</f>
        <v>3.7194077715941528E-5</v>
      </c>
      <c r="AF691" s="48">
        <f>IF(S691&lt;&gt;0,G691-P691, -9999)</f>
        <v>4.4840000045951456E-3</v>
      </c>
      <c r="AG691" s="3"/>
      <c r="AH691" s="48">
        <f>$AB$6*($AB$11/AI691*AJ691+$AB$12)</f>
        <v>-7.4774249715287089E-3</v>
      </c>
      <c r="AI691" s="48">
        <f>1+$AB$7*COS(AL691)</f>
        <v>0.70517394906835662</v>
      </c>
      <c r="AJ691" s="48">
        <f>SIN(AL691+RADIANS($AB$9))</f>
        <v>-0.77895404012558955</v>
      </c>
      <c r="AK691" s="48">
        <f>$AB$7*SIN(AL691)</f>
        <v>0.16054352886289405</v>
      </c>
      <c r="AL691" s="48">
        <f>2*ATAN(AM691)</f>
        <v>2.6429537877003448</v>
      </c>
      <c r="AM691" s="48">
        <f>SQRT((1+$AB$7)/(1-$AB$7))*TAN(AN691/2)</f>
        <v>3.9274658733177712</v>
      </c>
      <c r="AN691" s="54">
        <f>$AU691+$AB$7*SIN(AO691)</f>
        <v>15.015002307616564</v>
      </c>
      <c r="AO691" s="54">
        <f>$AU691+$AB$7*SIN(AP691)</f>
        <v>15.014928782756918</v>
      </c>
      <c r="AP691" s="54">
        <f>$AU691+$AB$7*SIN(AQ691)</f>
        <v>15.015213442161812</v>
      </c>
      <c r="AQ691" s="54">
        <f>$AU691+$AB$7*SIN(AR691)</f>
        <v>15.014110978245462</v>
      </c>
      <c r="AR691" s="54">
        <f>$AU691+$AB$7*SIN(AS691)</f>
        <v>15.018375143188543</v>
      </c>
      <c r="AS691" s="54">
        <f>$AU691+$AB$7*SIN(AT691)</f>
        <v>15.001796963899434</v>
      </c>
      <c r="AT691" s="54">
        <f>$AU691+$AB$7*SIN(AU691)</f>
        <v>15.065039265659637</v>
      </c>
      <c r="AU691" s="54">
        <f>RADIANS($AB$9)+$AB$18*(F691-AB$15)</f>
        <v>14.800530078707974</v>
      </c>
    </row>
    <row r="692" spans="1:64" ht="12.95" customHeight="1" x14ac:dyDescent="0.2">
      <c r="A692" s="4" t="s">
        <v>1080</v>
      </c>
      <c r="B692" s="4"/>
      <c r="C692" s="5">
        <v>48619.37</v>
      </c>
      <c r="D692" s="5"/>
      <c r="E692" s="109">
        <f>+(C692-C$7)/C$8</f>
        <v>4320.0091332499069</v>
      </c>
      <c r="F692" s="109">
        <f>ROUND(2*E692,0)/2</f>
        <v>4320</v>
      </c>
      <c r="G692" s="48">
        <f>+C692-(C$7+F692*C$8)</f>
        <v>1.248400000622496E-2</v>
      </c>
      <c r="I692" s="48">
        <f>G692</f>
        <v>1.248400000622496E-2</v>
      </c>
      <c r="Q692" s="100">
        <f>+C692-15018.5</f>
        <v>33600.870000000003</v>
      </c>
      <c r="S692" s="53">
        <f>S$14</f>
        <v>0.1</v>
      </c>
      <c r="Z692" s="48">
        <f>F692</f>
        <v>4320</v>
      </c>
      <c r="AA692" s="54">
        <f>AB$3+AB$4*Z692+AB$5*Z692^2+AH692</f>
        <v>2.376976618484879E-2</v>
      </c>
      <c r="AB692" s="54">
        <f>IF(S692&lt;&gt;0,G692-AH692, -9999)</f>
        <v>1.9961424977753668E-2</v>
      </c>
      <c r="AC692" s="54">
        <f>+G692-P692</f>
        <v>1.248400000622496E-2</v>
      </c>
      <c r="AD692" s="54">
        <f>IF(S692&lt;&gt;0,G692-AA692, -9999)</f>
        <v>-1.128576617862383E-2</v>
      </c>
      <c r="AE692" s="54">
        <f>+(G692-AA692)^2*S692</f>
        <v>1.2736851823856954E-5</v>
      </c>
      <c r="AF692" s="48">
        <f>IF(S692&lt;&gt;0,G692-P692, -9999)</f>
        <v>1.248400000622496E-2</v>
      </c>
      <c r="AG692" s="3"/>
      <c r="AH692" s="48">
        <f>$AB$6*($AB$11/AI692*AJ692+$AB$12)</f>
        <v>-7.4774249715287089E-3</v>
      </c>
      <c r="AI692" s="48">
        <f>1+$AB$7*COS(AL692)</f>
        <v>0.70517394906835662</v>
      </c>
      <c r="AJ692" s="48">
        <f>SIN(AL692+RADIANS($AB$9))</f>
        <v>-0.77895404012558955</v>
      </c>
      <c r="AK692" s="48">
        <f>$AB$7*SIN(AL692)</f>
        <v>0.16054352886289405</v>
      </c>
      <c r="AL692" s="48">
        <f>2*ATAN(AM692)</f>
        <v>2.6429537877003448</v>
      </c>
      <c r="AM692" s="48">
        <f>SQRT((1+$AB$7)/(1-$AB$7))*TAN(AN692/2)</f>
        <v>3.9274658733177712</v>
      </c>
      <c r="AN692" s="54">
        <f>$AU692+$AB$7*SIN(AO692)</f>
        <v>15.015002307616564</v>
      </c>
      <c r="AO692" s="54">
        <f>$AU692+$AB$7*SIN(AP692)</f>
        <v>15.014928782756918</v>
      </c>
      <c r="AP692" s="54">
        <f>$AU692+$AB$7*SIN(AQ692)</f>
        <v>15.015213442161812</v>
      </c>
      <c r="AQ692" s="54">
        <f>$AU692+$AB$7*SIN(AR692)</f>
        <v>15.014110978245462</v>
      </c>
      <c r="AR692" s="54">
        <f>$AU692+$AB$7*SIN(AS692)</f>
        <v>15.018375143188543</v>
      </c>
      <c r="AS692" s="54">
        <f>$AU692+$AB$7*SIN(AT692)</f>
        <v>15.001796963899434</v>
      </c>
      <c r="AT692" s="54">
        <f>$AU692+$AB$7*SIN(AU692)</f>
        <v>15.065039265659637</v>
      </c>
      <c r="AU692" s="54">
        <f>RADIANS($AB$9)+$AB$18*(F692-AB$15)</f>
        <v>14.800530078707974</v>
      </c>
    </row>
    <row r="693" spans="1:64" ht="12.95" customHeight="1" x14ac:dyDescent="0.2">
      <c r="A693" s="4" t="s">
        <v>1080</v>
      </c>
      <c r="B693" s="4"/>
      <c r="C693" s="5">
        <v>48619.374000000003</v>
      </c>
      <c r="D693" s="5"/>
      <c r="E693" s="109">
        <f>+(C693-C$7)/C$8</f>
        <v>4320.0120596356492</v>
      </c>
      <c r="F693" s="109">
        <f>ROUND(2*E693,0)/2</f>
        <v>4320</v>
      </c>
      <c r="G693" s="48">
        <f>+C693-(C$7+F693*C$8)</f>
        <v>1.6484000007039867E-2</v>
      </c>
      <c r="I693" s="48">
        <f>G693</f>
        <v>1.6484000007039867E-2</v>
      </c>
      <c r="Q693" s="100">
        <f>+C693-15018.5</f>
        <v>33600.874000000003</v>
      </c>
      <c r="S693" s="53">
        <f>S$14</f>
        <v>0.1</v>
      </c>
      <c r="Z693" s="48">
        <f>F693</f>
        <v>4320</v>
      </c>
      <c r="AA693" s="54">
        <f>AB$3+AB$4*Z693+AB$5*Z693^2+AH693</f>
        <v>2.376976618484879E-2</v>
      </c>
      <c r="AB693" s="54">
        <f>IF(S693&lt;&gt;0,G693-AH693, -9999)</f>
        <v>2.3961424978568575E-2</v>
      </c>
      <c r="AC693" s="54">
        <f>+G693-P693</f>
        <v>1.6484000007039867E-2</v>
      </c>
      <c r="AD693" s="54">
        <f>IF(S693&lt;&gt;0,G693-AA693, -9999)</f>
        <v>-7.2857661778089229E-3</v>
      </c>
      <c r="AE693" s="54">
        <f>+(G693-AA693)^2*S693</f>
        <v>5.3082388797704446E-6</v>
      </c>
      <c r="AF693" s="48">
        <f>IF(S693&lt;&gt;0,G693-P693, -9999)</f>
        <v>1.6484000007039867E-2</v>
      </c>
      <c r="AG693" s="3"/>
      <c r="AH693" s="48">
        <f>$AB$6*($AB$11/AI693*AJ693+$AB$12)</f>
        <v>-7.4774249715287089E-3</v>
      </c>
      <c r="AI693" s="48">
        <f>1+$AB$7*COS(AL693)</f>
        <v>0.70517394906835662</v>
      </c>
      <c r="AJ693" s="48">
        <f>SIN(AL693+RADIANS($AB$9))</f>
        <v>-0.77895404012558955</v>
      </c>
      <c r="AK693" s="48">
        <f>$AB$7*SIN(AL693)</f>
        <v>0.16054352886289405</v>
      </c>
      <c r="AL693" s="48">
        <f>2*ATAN(AM693)</f>
        <v>2.6429537877003448</v>
      </c>
      <c r="AM693" s="48">
        <f>SQRT((1+$AB$7)/(1-$AB$7))*TAN(AN693/2)</f>
        <v>3.9274658733177712</v>
      </c>
      <c r="AN693" s="54">
        <f>$AU693+$AB$7*SIN(AO693)</f>
        <v>15.015002307616564</v>
      </c>
      <c r="AO693" s="54">
        <f>$AU693+$AB$7*SIN(AP693)</f>
        <v>15.014928782756918</v>
      </c>
      <c r="AP693" s="54">
        <f>$AU693+$AB$7*SIN(AQ693)</f>
        <v>15.015213442161812</v>
      </c>
      <c r="AQ693" s="54">
        <f>$AU693+$AB$7*SIN(AR693)</f>
        <v>15.014110978245462</v>
      </c>
      <c r="AR693" s="54">
        <f>$AU693+$AB$7*SIN(AS693)</f>
        <v>15.018375143188543</v>
      </c>
      <c r="AS693" s="54">
        <f>$AU693+$AB$7*SIN(AT693)</f>
        <v>15.001796963899434</v>
      </c>
      <c r="AT693" s="54">
        <f>$AU693+$AB$7*SIN(AU693)</f>
        <v>15.065039265659637</v>
      </c>
      <c r="AU693" s="54">
        <f>RADIANS($AB$9)+$AB$18*(F693-AB$15)</f>
        <v>14.800530078707974</v>
      </c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</row>
    <row r="694" spans="1:64" ht="12.95" customHeight="1" x14ac:dyDescent="0.2">
      <c r="A694" s="4" t="s">
        <v>1080</v>
      </c>
      <c r="B694" s="4"/>
      <c r="C694" s="5">
        <v>48619.377</v>
      </c>
      <c r="D694" s="5"/>
      <c r="E694" s="109">
        <f>+(C694-C$7)/C$8</f>
        <v>4320.0142544249538</v>
      </c>
      <c r="F694" s="109">
        <f>ROUND(2*E694,0)/2</f>
        <v>4320</v>
      </c>
      <c r="G694" s="48">
        <f>+C694-(C$7+F694*C$8)</f>
        <v>1.9484000004013069E-2</v>
      </c>
      <c r="I694" s="48">
        <f>G694</f>
        <v>1.9484000004013069E-2</v>
      </c>
      <c r="Q694" s="100">
        <f>+C694-15018.5</f>
        <v>33600.877</v>
      </c>
      <c r="S694" s="53">
        <f>S$14</f>
        <v>0.1</v>
      </c>
      <c r="Z694" s="48">
        <f>F694</f>
        <v>4320</v>
      </c>
      <c r="AA694" s="54">
        <f>AB$3+AB$4*Z694+AB$5*Z694^2+AH694</f>
        <v>2.376976618484879E-2</v>
      </c>
      <c r="AB694" s="54">
        <f>IF(S694&lt;&gt;0,G694-AH694, -9999)</f>
        <v>2.6961424975541777E-2</v>
      </c>
      <c r="AC694" s="54">
        <f>+G694-P694</f>
        <v>1.9484000004013069E-2</v>
      </c>
      <c r="AD694" s="54">
        <f>IF(S694&lt;&gt;0,G694-AA694, -9999)</f>
        <v>-4.2857661808357213E-3</v>
      </c>
      <c r="AE694" s="54">
        <f>+(G694-AA694)^2*S694</f>
        <v>1.8367791756795204E-6</v>
      </c>
      <c r="AF694" s="48">
        <f>IF(S694&lt;&gt;0,G694-P694, -9999)</f>
        <v>1.9484000004013069E-2</v>
      </c>
      <c r="AG694" s="3"/>
      <c r="AH694" s="48">
        <f>$AB$6*($AB$11/AI694*AJ694+$AB$12)</f>
        <v>-7.4774249715287089E-3</v>
      </c>
      <c r="AI694" s="48">
        <f>1+$AB$7*COS(AL694)</f>
        <v>0.70517394906835662</v>
      </c>
      <c r="AJ694" s="48">
        <f>SIN(AL694+RADIANS($AB$9))</f>
        <v>-0.77895404012558955</v>
      </c>
      <c r="AK694" s="48">
        <f>$AB$7*SIN(AL694)</f>
        <v>0.16054352886289405</v>
      </c>
      <c r="AL694" s="48">
        <f>2*ATAN(AM694)</f>
        <v>2.6429537877003448</v>
      </c>
      <c r="AM694" s="48">
        <f>SQRT((1+$AB$7)/(1-$AB$7))*TAN(AN694/2)</f>
        <v>3.9274658733177712</v>
      </c>
      <c r="AN694" s="54">
        <f>$AU694+$AB$7*SIN(AO694)</f>
        <v>15.015002307616564</v>
      </c>
      <c r="AO694" s="54">
        <f>$AU694+$AB$7*SIN(AP694)</f>
        <v>15.014928782756918</v>
      </c>
      <c r="AP694" s="54">
        <f>$AU694+$AB$7*SIN(AQ694)</f>
        <v>15.015213442161812</v>
      </c>
      <c r="AQ694" s="54">
        <f>$AU694+$AB$7*SIN(AR694)</f>
        <v>15.014110978245462</v>
      </c>
      <c r="AR694" s="54">
        <f>$AU694+$AB$7*SIN(AS694)</f>
        <v>15.018375143188543</v>
      </c>
      <c r="AS694" s="54">
        <f>$AU694+$AB$7*SIN(AT694)</f>
        <v>15.001796963899434</v>
      </c>
      <c r="AT694" s="54">
        <f>$AU694+$AB$7*SIN(AU694)</f>
        <v>15.065039265659637</v>
      </c>
      <c r="AU694" s="54">
        <f>RADIANS($AB$9)+$AB$18*(F694-AB$15)</f>
        <v>14.800530078707974</v>
      </c>
    </row>
    <row r="695" spans="1:64" ht="12.95" customHeight="1" x14ac:dyDescent="0.2">
      <c r="A695" s="4" t="s">
        <v>1080</v>
      </c>
      <c r="B695" s="4"/>
      <c r="C695" s="5">
        <v>48619.385999999999</v>
      </c>
      <c r="D695" s="5"/>
      <c r="E695" s="109">
        <f>+(C695-C$7)/C$8</f>
        <v>4320.0208387928733</v>
      </c>
      <c r="F695" s="109">
        <f>ROUND(2*E695,0)/2</f>
        <v>4320</v>
      </c>
      <c r="G695" s="48">
        <f>+C695-(C$7+F695*C$8)</f>
        <v>2.8484000002208631E-2</v>
      </c>
      <c r="I695" s="48">
        <f>G695</f>
        <v>2.8484000002208631E-2</v>
      </c>
      <c r="Q695" s="100">
        <f>+C695-15018.5</f>
        <v>33600.885999999999</v>
      </c>
      <c r="S695" s="53">
        <f>S$14</f>
        <v>0.1</v>
      </c>
      <c r="Z695" s="48">
        <f>F695</f>
        <v>4320</v>
      </c>
      <c r="AA695" s="54">
        <f>AB$3+AB$4*Z695+AB$5*Z695^2+AH695</f>
        <v>2.376976618484879E-2</v>
      </c>
      <c r="AB695" s="54">
        <f>IF(S695&lt;&gt;0,G695-AH695, -9999)</f>
        <v>3.596142497373734E-2</v>
      </c>
      <c r="AC695" s="54">
        <f>+G695-P695</f>
        <v>2.8484000002208631E-2</v>
      </c>
      <c r="AD695" s="54">
        <f>IF(S695&lt;&gt;0,G695-AA695, -9999)</f>
        <v>4.7142338173598412E-3</v>
      </c>
      <c r="AE695" s="54">
        <f>+(G695-AA695)^2*S695</f>
        <v>2.2224000484739139E-6</v>
      </c>
      <c r="AF695" s="48">
        <f>IF(S695&lt;&gt;0,G695-P695, -9999)</f>
        <v>2.8484000002208631E-2</v>
      </c>
      <c r="AG695" s="3"/>
      <c r="AH695" s="48">
        <f>$AB$6*($AB$11/AI695*AJ695+$AB$12)</f>
        <v>-7.4774249715287089E-3</v>
      </c>
      <c r="AI695" s="48">
        <f>1+$AB$7*COS(AL695)</f>
        <v>0.70517394906835662</v>
      </c>
      <c r="AJ695" s="48">
        <f>SIN(AL695+RADIANS($AB$9))</f>
        <v>-0.77895404012558955</v>
      </c>
      <c r="AK695" s="48">
        <f>$AB$7*SIN(AL695)</f>
        <v>0.16054352886289405</v>
      </c>
      <c r="AL695" s="48">
        <f>2*ATAN(AM695)</f>
        <v>2.6429537877003448</v>
      </c>
      <c r="AM695" s="48">
        <f>SQRT((1+$AB$7)/(1-$AB$7))*TAN(AN695/2)</f>
        <v>3.9274658733177712</v>
      </c>
      <c r="AN695" s="54">
        <f>$AU695+$AB$7*SIN(AO695)</f>
        <v>15.015002307616564</v>
      </c>
      <c r="AO695" s="54">
        <f>$AU695+$AB$7*SIN(AP695)</f>
        <v>15.014928782756918</v>
      </c>
      <c r="AP695" s="54">
        <f>$AU695+$AB$7*SIN(AQ695)</f>
        <v>15.015213442161812</v>
      </c>
      <c r="AQ695" s="54">
        <f>$AU695+$AB$7*SIN(AR695)</f>
        <v>15.014110978245462</v>
      </c>
      <c r="AR695" s="54">
        <f>$AU695+$AB$7*SIN(AS695)</f>
        <v>15.018375143188543</v>
      </c>
      <c r="AS695" s="54">
        <f>$AU695+$AB$7*SIN(AT695)</f>
        <v>15.001796963899434</v>
      </c>
      <c r="AT695" s="54">
        <f>$AU695+$AB$7*SIN(AU695)</f>
        <v>15.065039265659637</v>
      </c>
      <c r="AU695" s="54">
        <f>RADIANS($AB$9)+$AB$18*(F695-AB$15)</f>
        <v>14.800530078707974</v>
      </c>
    </row>
    <row r="696" spans="1:64" ht="12.95" customHeight="1" x14ac:dyDescent="0.2">
      <c r="A696" s="4" t="s">
        <v>1089</v>
      </c>
      <c r="B696" s="4"/>
      <c r="C696" s="5">
        <v>48619.392</v>
      </c>
      <c r="D696" s="5">
        <v>4.0000000000000001E-3</v>
      </c>
      <c r="E696" s="109">
        <f>+(C696-C$7)/C$8</f>
        <v>4320.0252283714881</v>
      </c>
      <c r="F696" s="109">
        <f>ROUND(2*E696,0)/2</f>
        <v>4320</v>
      </c>
      <c r="G696" s="48">
        <f>+C696-(C$7+F696*C$8)</f>
        <v>3.4484000003430992E-2</v>
      </c>
      <c r="I696" s="48">
        <f>G696</f>
        <v>3.4484000003430992E-2</v>
      </c>
      <c r="Q696" s="100">
        <f>+C696-15018.5</f>
        <v>33600.892</v>
      </c>
      <c r="S696" s="53">
        <f>S$14</f>
        <v>0.1</v>
      </c>
      <c r="Z696" s="48">
        <f>F696</f>
        <v>4320</v>
      </c>
      <c r="AA696" s="54">
        <f>AB$3+AB$4*Z696+AB$5*Z696^2+AH696</f>
        <v>2.376976618484879E-2</v>
      </c>
      <c r="AB696" s="54">
        <f>IF(S696&lt;&gt;0,G696-AH696, -9999)</f>
        <v>4.19614249749597E-2</v>
      </c>
      <c r="AC696" s="54">
        <f>+G696-P696</f>
        <v>3.4484000003430992E-2</v>
      </c>
      <c r="AD696" s="54">
        <f>IF(S696&lt;&gt;0,G696-AA696, -9999)</f>
        <v>1.0714233818582202E-2</v>
      </c>
      <c r="AE696" s="54">
        <f>+(G696-AA696)^2*S696</f>
        <v>1.1479480631925057E-5</v>
      </c>
      <c r="AF696" s="48">
        <f>IF(S696&lt;&gt;0,G696-P696, -9999)</f>
        <v>3.4484000003430992E-2</v>
      </c>
      <c r="AG696" s="3"/>
      <c r="AH696" s="48">
        <f>$AB$6*($AB$11/AI696*AJ696+$AB$12)</f>
        <v>-7.4774249715287089E-3</v>
      </c>
      <c r="AI696" s="48">
        <f>1+$AB$7*COS(AL696)</f>
        <v>0.70517394906835662</v>
      </c>
      <c r="AJ696" s="48">
        <f>SIN(AL696+RADIANS($AB$9))</f>
        <v>-0.77895404012558955</v>
      </c>
      <c r="AK696" s="48">
        <f>$AB$7*SIN(AL696)</f>
        <v>0.16054352886289405</v>
      </c>
      <c r="AL696" s="48">
        <f>2*ATAN(AM696)</f>
        <v>2.6429537877003448</v>
      </c>
      <c r="AM696" s="48">
        <f>SQRT((1+$AB$7)/(1-$AB$7))*TAN(AN696/2)</f>
        <v>3.9274658733177712</v>
      </c>
      <c r="AN696" s="54">
        <f>$AU696+$AB$7*SIN(AO696)</f>
        <v>15.015002307616564</v>
      </c>
      <c r="AO696" s="54">
        <f>$AU696+$AB$7*SIN(AP696)</f>
        <v>15.014928782756918</v>
      </c>
      <c r="AP696" s="54">
        <f>$AU696+$AB$7*SIN(AQ696)</f>
        <v>15.015213442161812</v>
      </c>
      <c r="AQ696" s="54">
        <f>$AU696+$AB$7*SIN(AR696)</f>
        <v>15.014110978245462</v>
      </c>
      <c r="AR696" s="54">
        <f>$AU696+$AB$7*SIN(AS696)</f>
        <v>15.018375143188543</v>
      </c>
      <c r="AS696" s="54">
        <f>$AU696+$AB$7*SIN(AT696)</f>
        <v>15.001796963899434</v>
      </c>
      <c r="AT696" s="54">
        <f>$AU696+$AB$7*SIN(AU696)</f>
        <v>15.065039265659637</v>
      </c>
      <c r="AU696" s="54">
        <f>RADIANS($AB$9)+$AB$18*(F696-AB$15)</f>
        <v>14.800530078707974</v>
      </c>
    </row>
    <row r="697" spans="1:64" ht="12.95" customHeight="1" x14ac:dyDescent="0.2">
      <c r="A697" s="4" t="s">
        <v>1089</v>
      </c>
      <c r="B697" s="4"/>
      <c r="C697" s="5">
        <v>48645.353999999999</v>
      </c>
      <c r="D697" s="5">
        <v>3.0000000000000001E-3</v>
      </c>
      <c r="E697" s="109">
        <f>+(C697-C$7)/C$8</f>
        <v>4339.0189350326291</v>
      </c>
      <c r="F697" s="109">
        <f>ROUND(2*E697,0)/2</f>
        <v>4339</v>
      </c>
      <c r="G697" s="48">
        <f>+C697-(C$7+F697*C$8)</f>
        <v>2.5881800000206567E-2</v>
      </c>
      <c r="I697" s="48">
        <f>G697</f>
        <v>2.5881800000206567E-2</v>
      </c>
      <c r="Q697" s="100">
        <f>+C697-15018.5</f>
        <v>33626.853999999999</v>
      </c>
      <c r="S697" s="53">
        <f>S$14</f>
        <v>0.1</v>
      </c>
      <c r="Z697" s="48">
        <f>F697</f>
        <v>4339</v>
      </c>
      <c r="AA697" s="54">
        <f>AB$3+AB$4*Z697+AB$5*Z697^2+AH697</f>
        <v>2.4007576845576549E-2</v>
      </c>
      <c r="AB697" s="54">
        <f>IF(S697&lt;&gt;0,G697-AH697, -9999)</f>
        <v>3.3325944429283563E-2</v>
      </c>
      <c r="AC697" s="54">
        <f>+G697-P697</f>
        <v>2.5881800000206567E-2</v>
      </c>
      <c r="AD697" s="54">
        <f>IF(S697&lt;&gt;0,G697-AA697, -9999)</f>
        <v>1.8742231546300184E-3</v>
      </c>
      <c r="AE697" s="54">
        <f>+(G697-AA697)^2*S697</f>
        <v>3.5127124333512981E-7</v>
      </c>
      <c r="AF697" s="48">
        <f>IF(S697&lt;&gt;0,G697-P697, -9999)</f>
        <v>2.5881800000206567E-2</v>
      </c>
      <c r="AG697" s="3"/>
      <c r="AH697" s="48">
        <f>$AB$6*($AB$11/AI697*AJ697+$AB$12)</f>
        <v>-7.444144429076995E-3</v>
      </c>
      <c r="AI697" s="48">
        <f>1+$AB$7*COS(AL697)</f>
        <v>0.70411597042305363</v>
      </c>
      <c r="AJ697" s="48">
        <f>SIN(AL697+RADIANS($AB$9))</f>
        <v>-0.77477915355604843</v>
      </c>
      <c r="AK697" s="48">
        <f>$AB$7*SIN(AL697)</f>
        <v>0.15858520110340563</v>
      </c>
      <c r="AL697" s="48">
        <f>2*ATAN(AM697)</f>
        <v>2.6495841827105022</v>
      </c>
      <c r="AM697" s="48">
        <f>SQRT((1+$AB$7)/(1-$AB$7))*TAN(AN697/2)</f>
        <v>3.9826364947161688</v>
      </c>
      <c r="AN697" s="54">
        <f>$AU697+$AB$7*SIN(AO697)</f>
        <v>15.023865820247989</v>
      </c>
      <c r="AO697" s="54">
        <f>$AU697+$AB$7*SIN(AP697)</f>
        <v>15.023789514058159</v>
      </c>
      <c r="AP697" s="54">
        <f>$AU697+$AB$7*SIN(AQ697)</f>
        <v>15.02408279473398</v>
      </c>
      <c r="AQ697" s="54">
        <f>$AU697+$AB$7*SIN(AR697)</f>
        <v>15.022955195094378</v>
      </c>
      <c r="AR697" s="54">
        <f>$AU697+$AB$7*SIN(AS697)</f>
        <v>15.027284919294612</v>
      </c>
      <c r="AS697" s="54">
        <f>$AU697+$AB$7*SIN(AT697)</f>
        <v>15.010575140004562</v>
      </c>
      <c r="AT697" s="54">
        <f>$AU697+$AB$7*SIN(AU697)</f>
        <v>15.073876108903045</v>
      </c>
      <c r="AU697" s="54">
        <f>RADIANS($AB$9)+$AB$18*(F697-AB$15)</f>
        <v>14.81169035422378</v>
      </c>
    </row>
    <row r="698" spans="1:64" ht="12.95" customHeight="1" x14ac:dyDescent="0.2">
      <c r="A698" s="4" t="s">
        <v>1090</v>
      </c>
      <c r="B698" s="4"/>
      <c r="C698" s="5">
        <v>48683.625999999997</v>
      </c>
      <c r="D698" s="5"/>
      <c r="E698" s="109">
        <f>+(C698-C$7)/C$8</f>
        <v>4367.0185938160494</v>
      </c>
      <c r="F698" s="109">
        <f>ROUND(2*E698,0)/2</f>
        <v>4367</v>
      </c>
      <c r="G698" s="48">
        <f>+C698-(C$7+F698*C$8)</f>
        <v>2.5415399999474175E-2</v>
      </c>
      <c r="I698" s="48">
        <f>G698</f>
        <v>2.5415399999474175E-2</v>
      </c>
      <c r="Q698" s="100">
        <f>+C698-15018.5</f>
        <v>33665.125999999997</v>
      </c>
      <c r="S698" s="53">
        <f>S$14</f>
        <v>0.1</v>
      </c>
      <c r="Z698" s="48">
        <f>F698</f>
        <v>4367</v>
      </c>
      <c r="AA698" s="54">
        <f>AB$3+AB$4*Z698+AB$5*Z698^2+AH698</f>
        <v>2.4359814285206526E-2</v>
      </c>
      <c r="AB698" s="54">
        <f>IF(S698&lt;&gt;0,G698-AH698, -9999)</f>
        <v>3.2809527431684492E-2</v>
      </c>
      <c r="AC698" s="54">
        <f>+G698-P698</f>
        <v>2.5415399999474175E-2</v>
      </c>
      <c r="AD698" s="54">
        <f>IF(S698&lt;&gt;0,G698-AA698, -9999)</f>
        <v>1.0555857142676497E-3</v>
      </c>
      <c r="AE698" s="54">
        <f>+(G698-AA698)^2*S698</f>
        <v>1.1142612001659443E-7</v>
      </c>
      <c r="AF698" s="48">
        <f>IF(S698&lt;&gt;0,G698-P698, -9999)</f>
        <v>2.5415399999474175E-2</v>
      </c>
      <c r="AG698" s="3"/>
      <c r="AH698" s="48">
        <f>$AB$6*($AB$11/AI698*AJ698+$AB$12)</f>
        <v>-7.3941274322103174E-3</v>
      </c>
      <c r="AI698" s="48">
        <f>1+$AB$7*COS(AL698)</f>
        <v>0.70258615244113121</v>
      </c>
      <c r="AJ698" s="48">
        <f>SIN(AL698+RADIANS($AB$9))</f>
        <v>-0.76858761265477527</v>
      </c>
      <c r="AK698" s="48">
        <f>$AB$7*SIN(AL698)</f>
        <v>0.15569723262771512</v>
      </c>
      <c r="AL698" s="48">
        <f>2*ATAN(AM698)</f>
        <v>2.6593194127798663</v>
      </c>
      <c r="AM698" s="48">
        <f>SQRT((1+$AB$7)/(1-$AB$7))*TAN(AN698/2)</f>
        <v>4.0663344924831328</v>
      </c>
      <c r="AN698" s="54">
        <f>$AU698+$AB$7*SIN(AO698)</f>
        <v>15.03690384367132</v>
      </c>
      <c r="AO698" s="54">
        <f>$AU698+$AB$7*SIN(AP698)</f>
        <v>15.036823409298886</v>
      </c>
      <c r="AP698" s="54">
        <f>$AU698+$AB$7*SIN(AQ698)</f>
        <v>15.037129330001971</v>
      </c>
      <c r="AQ698" s="54">
        <f>$AU698+$AB$7*SIN(AR698)</f>
        <v>15.035965407527263</v>
      </c>
      <c r="AR698" s="54">
        <f>$AU698+$AB$7*SIN(AS698)</f>
        <v>15.040388013681715</v>
      </c>
      <c r="AS698" s="54">
        <f>$AU698+$AB$7*SIN(AT698)</f>
        <v>15.02349937200295</v>
      </c>
      <c r="AT698" s="54">
        <f>$AU698+$AB$7*SIN(AU698)</f>
        <v>15.08683938816732</v>
      </c>
      <c r="AU698" s="54">
        <f>RADIANS($AB$9)+$AB$18*(F698-AB$15)</f>
        <v>14.828137076036546</v>
      </c>
    </row>
    <row r="699" spans="1:64" ht="12.95" customHeight="1" x14ac:dyDescent="0.2">
      <c r="A699" s="102" t="s">
        <v>1134</v>
      </c>
      <c r="B699" s="102" t="s">
        <v>1122</v>
      </c>
      <c r="C699" s="103">
        <v>48683.626400000001</v>
      </c>
      <c r="D699" s="104">
        <v>1.1999999999999999E-3</v>
      </c>
      <c r="E699" s="107">
        <f>+(C699-C$7)/C$8</f>
        <v>4367.0188864546271</v>
      </c>
      <c r="F699" s="109">
        <f>ROUND(2*E699,0)/2</f>
        <v>4367</v>
      </c>
      <c r="G699" s="48">
        <f>+C699-(C$7+F699*C$8)</f>
        <v>2.5815400003921241E-2</v>
      </c>
      <c r="K699" s="48">
        <f>G699</f>
        <v>2.5815400003921241E-2</v>
      </c>
      <c r="O699" s="48">
        <f ca="1">+C$11+C$12*F699</f>
        <v>2.8326695142482275E-2</v>
      </c>
      <c r="Q699" s="100">
        <f>+C699-15018.5</f>
        <v>33665.126400000001</v>
      </c>
      <c r="S699" s="53">
        <f>S$16</f>
        <v>1</v>
      </c>
      <c r="Z699" s="48">
        <f>F699</f>
        <v>4367</v>
      </c>
      <c r="AA699" s="54">
        <f>AB$3+AB$4*Z699+AB$5*Z699^2+AH699</f>
        <v>2.4359814285206526E-2</v>
      </c>
      <c r="AB699" s="54">
        <f>IF(S699&lt;&gt;0,G699-AH699, -9999)</f>
        <v>3.3209527436131557E-2</v>
      </c>
      <c r="AC699" s="54">
        <f>+G699-P699</f>
        <v>2.5815400003921241E-2</v>
      </c>
      <c r="AD699" s="54">
        <f>IF(S699&lt;&gt;0,G699-AA699, -9999)</f>
        <v>1.455585718714715E-3</v>
      </c>
      <c r="AE699" s="54">
        <f>+(G699-AA699)^2*S699</f>
        <v>2.1187297845262334E-6</v>
      </c>
      <c r="AF699" s="48">
        <f>IF(S699&lt;&gt;0,G699-P699, -9999)</f>
        <v>2.5815400003921241E-2</v>
      </c>
      <c r="AG699" s="3"/>
      <c r="AH699" s="48">
        <f>$AB$6*($AB$11/AI699*AJ699+$AB$12)</f>
        <v>-7.3941274322103174E-3</v>
      </c>
      <c r="AI699" s="48">
        <f>1+$AB$7*COS(AL699)</f>
        <v>0.70258615244113121</v>
      </c>
      <c r="AJ699" s="48">
        <f>SIN(AL699+RADIANS($AB$9))</f>
        <v>-0.76858761265477527</v>
      </c>
      <c r="AK699" s="48">
        <f>$AB$7*SIN(AL699)</f>
        <v>0.15569723262771512</v>
      </c>
      <c r="AL699" s="48">
        <f>2*ATAN(AM699)</f>
        <v>2.6593194127798663</v>
      </c>
      <c r="AM699" s="48">
        <f>SQRT((1+$AB$7)/(1-$AB$7))*TAN(AN699/2)</f>
        <v>4.0663344924831328</v>
      </c>
      <c r="AN699" s="54">
        <f>$AU699+$AB$7*SIN(AO699)</f>
        <v>15.03690384367132</v>
      </c>
      <c r="AO699" s="54">
        <f>$AU699+$AB$7*SIN(AP699)</f>
        <v>15.036823409298886</v>
      </c>
      <c r="AP699" s="54">
        <f>$AU699+$AB$7*SIN(AQ699)</f>
        <v>15.037129330001971</v>
      </c>
      <c r="AQ699" s="54">
        <f>$AU699+$AB$7*SIN(AR699)</f>
        <v>15.035965407527263</v>
      </c>
      <c r="AR699" s="54">
        <f>$AU699+$AB$7*SIN(AS699)</f>
        <v>15.040388013681715</v>
      </c>
      <c r="AS699" s="54">
        <f>$AU699+$AB$7*SIN(AT699)</f>
        <v>15.02349937200295</v>
      </c>
      <c r="AT699" s="54">
        <f>$AU699+$AB$7*SIN(AU699)</f>
        <v>15.08683938816732</v>
      </c>
      <c r="AU699" s="54">
        <f>RADIANS($AB$9)+$AB$18*(F699-AB$15)</f>
        <v>14.828137076036546</v>
      </c>
    </row>
    <row r="700" spans="1:64" ht="12.95" customHeight="1" x14ac:dyDescent="0.2">
      <c r="A700" s="4" t="s">
        <v>1080</v>
      </c>
      <c r="B700" s="4"/>
      <c r="C700" s="5">
        <v>48830.493000000002</v>
      </c>
      <c r="D700" s="5"/>
      <c r="E700" s="109">
        <f>+(C700-C$7)/C$8</f>
        <v>4474.4659675238527</v>
      </c>
      <c r="F700" s="109">
        <f>ROUND(2*E700,0)/2</f>
        <v>4474.5</v>
      </c>
      <c r="I700" s="48">
        <f>G700</f>
        <v>0</v>
      </c>
      <c r="Q700" s="100">
        <f>+C700-15018.5</f>
        <v>33811.993000000002</v>
      </c>
      <c r="S700" s="53"/>
      <c r="U700" s="48">
        <f>+C700-(C$7+F700*C$8)</f>
        <v>-4.6518099996319506E-2</v>
      </c>
      <c r="Z700" s="48">
        <f>F700</f>
        <v>4474.5</v>
      </c>
      <c r="AA700" s="54">
        <f>AB$3+AB$4*Z700+AB$5*Z700^2+AH700</f>
        <v>2.5731610364550607E-2</v>
      </c>
      <c r="AB700" s="54">
        <f>IF(S700&lt;&gt;0,G700-AH700, -9999)</f>
        <v>-9999</v>
      </c>
      <c r="AC700" s="54">
        <f>+G700-P700</f>
        <v>0</v>
      </c>
      <c r="AD700" s="54">
        <f>IF(S700&lt;&gt;0,G700-AA700, -9999)</f>
        <v>-9999</v>
      </c>
      <c r="AE700" s="54">
        <f>+(G700-AA700)^2*S700</f>
        <v>0</v>
      </c>
      <c r="AF700" s="48">
        <f>IF(S700&lt;&gt;0,G700-P700, -9999)</f>
        <v>-9999</v>
      </c>
      <c r="AG700" s="3"/>
      <c r="AH700" s="48">
        <f>$AB$6*($AB$11/AI700*AJ700+$AB$12)</f>
        <v>-7.1915813739951854E-3</v>
      </c>
      <c r="AI700" s="48">
        <f>1+$AB$7*COS(AL700)</f>
        <v>0.69703066597469787</v>
      </c>
      <c r="AJ700" s="48">
        <f>SIN(AL700+RADIANS($AB$9))</f>
        <v>-0.74439845994425624</v>
      </c>
      <c r="AK700" s="48">
        <f>$AB$7*SIN(AL700)</f>
        <v>0.14458979081513246</v>
      </c>
      <c r="AL700" s="48">
        <f>2*ATAN(AM700)</f>
        <v>2.6963163679208773</v>
      </c>
      <c r="AM700" s="48">
        <f>SQRT((1+$AB$7)/(1-$AB$7))*TAN(AN700/2)</f>
        <v>4.4171342270026939</v>
      </c>
      <c r="AN700" s="54">
        <f>$AU700+$AB$7*SIN(AO700)</f>
        <v>15.086705802771657</v>
      </c>
      <c r="AO700" s="54">
        <f>$AU700+$AB$7*SIN(AP700)</f>
        <v>15.086609456569088</v>
      </c>
      <c r="AP700" s="54">
        <f>$AU700+$AB$7*SIN(AQ700)</f>
        <v>15.086962383731009</v>
      </c>
      <c r="AQ700" s="54">
        <f>$AU700+$AB$7*SIN(AR700)</f>
        <v>15.085669135773509</v>
      </c>
      <c r="AR700" s="54">
        <f>$AU700+$AB$7*SIN(AS700)</f>
        <v>15.090402225625029</v>
      </c>
      <c r="AS700" s="54">
        <f>$AU700+$AB$7*SIN(AT700)</f>
        <v>15.07300060967208</v>
      </c>
      <c r="AT700" s="54">
        <f>$AU700+$AB$7*SIN(AU700)</f>
        <v>15.135967590677996</v>
      </c>
      <c r="AU700" s="54">
        <f>RADIANS($AB$9)+$AB$18*(F700-AB$15)</f>
        <v>14.891280740139129</v>
      </c>
      <c r="AV700" s="54"/>
      <c r="AW700" s="54"/>
      <c r="AX700" s="54"/>
    </row>
    <row r="701" spans="1:64" ht="12.95" customHeight="1" x14ac:dyDescent="0.2">
      <c r="A701" s="4" t="s">
        <v>1091</v>
      </c>
      <c r="B701" s="4"/>
      <c r="C701" s="5">
        <v>48843.55</v>
      </c>
      <c r="D701" s="5">
        <v>3.0000000000000001E-3</v>
      </c>
      <c r="E701" s="109">
        <f>+(C701-C$7)/C$8</f>
        <v>4484.0184221835307</v>
      </c>
      <c r="F701" s="109">
        <f>ROUND(2*E701,0)/2</f>
        <v>4484</v>
      </c>
      <c r="G701" s="48">
        <f>+C701-(C$7+F701*C$8)</f>
        <v>2.5180800002999604E-2</v>
      </c>
      <c r="I701" s="48">
        <f>G701</f>
        <v>2.5180800002999604E-2</v>
      </c>
      <c r="Q701" s="100">
        <f>+C701-15018.5</f>
        <v>33825.050000000003</v>
      </c>
      <c r="S701" s="53">
        <f>S$14</f>
        <v>0.1</v>
      </c>
      <c r="Z701" s="48">
        <f>F701</f>
        <v>4484</v>
      </c>
      <c r="AA701" s="54">
        <f>AB$3+AB$4*Z701+AB$5*Z701^2+AH701</f>
        <v>2.5854306369532443E-2</v>
      </c>
      <c r="AB701" s="54">
        <f>IF(S701&lt;&gt;0,G701-AH701, -9999)</f>
        <v>3.2353696577686532E-2</v>
      </c>
      <c r="AC701" s="54">
        <f>+G701-P701</f>
        <v>2.5180800002999604E-2</v>
      </c>
      <c r="AD701" s="54">
        <f>IF(S701&lt;&gt;0,G701-AA701, -9999)</f>
        <v>-6.735063665328396E-4</v>
      </c>
      <c r="AE701" s="54">
        <f>+(G701-AA701)^2*S701</f>
        <v>4.5361082576026772E-8</v>
      </c>
      <c r="AF701" s="48">
        <f>IF(S701&lt;&gt;0,G701-P701, -9999)</f>
        <v>2.5180800002999604E-2</v>
      </c>
      <c r="AG701" s="3"/>
      <c r="AH701" s="48">
        <f>$AB$6*($AB$11/AI701*AJ701+$AB$12)</f>
        <v>-7.1728965746869306E-3</v>
      </c>
      <c r="AI701" s="48">
        <f>1+$AB$7*COS(AL701)</f>
        <v>0.69656352885598771</v>
      </c>
      <c r="AJ701" s="48">
        <f>SIN(AL701+RADIANS($AB$9))</f>
        <v>-0.74222989252971627</v>
      </c>
      <c r="AK701" s="48">
        <f>$AB$7*SIN(AL701)</f>
        <v>0.14360686942959192</v>
      </c>
      <c r="AL701" s="48">
        <f>2*ATAN(AM701)</f>
        <v>2.6995581591977773</v>
      </c>
      <c r="AM701" s="48">
        <f>SQRT((1+$AB$7)/(1-$AB$7))*TAN(AN701/2)</f>
        <v>4.4506203188055098</v>
      </c>
      <c r="AN701" s="54">
        <f>$AU701+$AB$7*SIN(AO701)</f>
        <v>15.091088232539674</v>
      </c>
      <c r="AO701" s="54">
        <f>$AU701+$AB$7*SIN(AP701)</f>
        <v>15.090990495344204</v>
      </c>
      <c r="AP701" s="54">
        <f>$AU701+$AB$7*SIN(AQ701)</f>
        <v>15.091347401731467</v>
      </c>
      <c r="AQ701" s="54">
        <f>$AU701+$AB$7*SIN(AR701)</f>
        <v>15.09004365071684</v>
      </c>
      <c r="AR701" s="54">
        <f>$AU701+$AB$7*SIN(AS701)</f>
        <v>15.094800333079707</v>
      </c>
      <c r="AS701" s="54">
        <f>$AU701+$AB$7*SIN(AT701)</f>
        <v>15.077367075178433</v>
      </c>
      <c r="AT701" s="54">
        <f>$AU701+$AB$7*SIN(AU701)</f>
        <v>15.140261404385623</v>
      </c>
      <c r="AU701" s="54">
        <f>RADIANS($AB$9)+$AB$18*(F701-AB$15)</f>
        <v>14.896860877897032</v>
      </c>
    </row>
    <row r="702" spans="1:64" ht="12.95" customHeight="1" x14ac:dyDescent="0.2">
      <c r="A702" s="4" t="s">
        <v>1091</v>
      </c>
      <c r="B702" s="4"/>
      <c r="C702" s="5">
        <v>48850.387000000002</v>
      </c>
      <c r="D702" s="5">
        <v>4.0000000000000001E-3</v>
      </c>
      <c r="E702" s="109">
        <f>+(C702-C$7)/C$8</f>
        <v>4489.0203470137521</v>
      </c>
      <c r="F702" s="109">
        <f>ROUND(2*E702,0)/2</f>
        <v>4489</v>
      </c>
      <c r="G702" s="48">
        <f>+C702-(C$7+F702*C$8)</f>
        <v>2.7811800006020349E-2</v>
      </c>
      <c r="I702" s="48">
        <f>G702</f>
        <v>2.7811800006020349E-2</v>
      </c>
      <c r="Q702" s="100">
        <f>+C702-15018.5</f>
        <v>33831.887000000002</v>
      </c>
      <c r="S702" s="53">
        <f>S$14</f>
        <v>0.1</v>
      </c>
      <c r="Z702" s="48">
        <f>F702</f>
        <v>4489</v>
      </c>
      <c r="AA702" s="54">
        <f>AB$3+AB$4*Z702+AB$5*Z702^2+AH702</f>
        <v>2.5918978009005996E-2</v>
      </c>
      <c r="AB702" s="54">
        <f>IF(S702&lt;&gt;0,G702-AH702, -9999)</f>
        <v>3.4974812174735179E-2</v>
      </c>
      <c r="AC702" s="54">
        <f>+G702-P702</f>
        <v>2.7811800006020349E-2</v>
      </c>
      <c r="AD702" s="54">
        <f>IF(S702&lt;&gt;0,G702-AA702, -9999)</f>
        <v>1.8928219970143524E-3</v>
      </c>
      <c r="AE702" s="54">
        <f>+(G702-AA702)^2*S702</f>
        <v>3.5827751123814016E-7</v>
      </c>
      <c r="AF702" s="48">
        <f>IF(S702&lt;&gt;0,G702-P702, -9999)</f>
        <v>2.7811800006020349E-2</v>
      </c>
      <c r="AG702" s="3"/>
      <c r="AH702" s="48">
        <f>$AB$6*($AB$11/AI702*AJ702+$AB$12)</f>
        <v>-7.1630121687148328E-3</v>
      </c>
      <c r="AI702" s="48">
        <f>1+$AB$7*COS(AL702)</f>
        <v>0.69631919680553334</v>
      </c>
      <c r="AJ702" s="48">
        <f>SIN(AL702+RADIANS($AB$9))</f>
        <v>-0.74108657535727884</v>
      </c>
      <c r="AK702" s="48">
        <f>$AB$7*SIN(AL702)</f>
        <v>0.14308946410851672</v>
      </c>
      <c r="AL702" s="48">
        <f>2*ATAN(AM702)</f>
        <v>2.7012626246039875</v>
      </c>
      <c r="AM702" s="48">
        <f>SQRT((1+$AB$7)/(1-$AB$7))*TAN(AN702/2)</f>
        <v>4.4684211170778285</v>
      </c>
      <c r="AN702" s="54">
        <f>$AU702+$AB$7*SIN(AO702)</f>
        <v>15.093393597837522</v>
      </c>
      <c r="AO702" s="54">
        <f>$AU702+$AB$7*SIN(AP702)</f>
        <v>15.093295130673418</v>
      </c>
      <c r="AP702" s="54">
        <f>$AU702+$AB$7*SIN(AQ702)</f>
        <v>15.093654116728279</v>
      </c>
      <c r="AQ702" s="54">
        <f>$AU702+$AB$7*SIN(AR702)</f>
        <v>15.092344906391912</v>
      </c>
      <c r="AR702" s="54">
        <f>$AU702+$AB$7*SIN(AS702)</f>
        <v>15.097113738088252</v>
      </c>
      <c r="AS702" s="54">
        <f>$AU702+$AB$7*SIN(AT702)</f>
        <v>15.079664740383578</v>
      </c>
      <c r="AT702" s="54">
        <f>$AU702+$AB$7*SIN(AU702)</f>
        <v>15.142518259602438</v>
      </c>
      <c r="AU702" s="54">
        <f>RADIANS($AB$9)+$AB$18*(F702-AB$15)</f>
        <v>14.899797792506455</v>
      </c>
    </row>
    <row r="703" spans="1:64" ht="12.95" customHeight="1" x14ac:dyDescent="0.2">
      <c r="A703" s="4" t="s">
        <v>1090</v>
      </c>
      <c r="B703" s="4"/>
      <c r="C703" s="5">
        <v>48888.663</v>
      </c>
      <c r="D703" s="5"/>
      <c r="E703" s="109">
        <f>+(C703-C$7)/C$8</f>
        <v>4517.0229321829156</v>
      </c>
      <c r="F703" s="109">
        <f>ROUND(2*E703,0)/2</f>
        <v>4517</v>
      </c>
      <c r="G703" s="48">
        <f>+C703-(C$7+F703*C$8)</f>
        <v>3.1345400006102864E-2</v>
      </c>
      <c r="I703" s="48">
        <f>G703</f>
        <v>3.1345400006102864E-2</v>
      </c>
      <c r="Q703" s="100">
        <f>+C703-15018.5</f>
        <v>33870.163</v>
      </c>
      <c r="S703" s="53">
        <f>S$14</f>
        <v>0.1</v>
      </c>
      <c r="Z703" s="48">
        <f>F703</f>
        <v>4517</v>
      </c>
      <c r="AA703" s="54">
        <f>AB$3+AB$4*Z703+AB$5*Z703^2+AH703</f>
        <v>2.6282343265731589E-2</v>
      </c>
      <c r="AB703" s="54">
        <f>IF(S703&lt;&gt;0,G703-AH703, -9999)</f>
        <v>3.8452422489894576E-2</v>
      </c>
      <c r="AC703" s="54">
        <f>+G703-P703</f>
        <v>3.1345400006102864E-2</v>
      </c>
      <c r="AD703" s="54">
        <f>IF(S703&lt;&gt;0,G703-AA703, -9999)</f>
        <v>5.0630567403712745E-3</v>
      </c>
      <c r="AE703" s="54">
        <f>+(G703-AA703)^2*S703</f>
        <v>2.5634543556218999E-6</v>
      </c>
      <c r="AF703" s="48">
        <f>IF(S703&lt;&gt;0,G703-P703, -9999)</f>
        <v>3.1345400006102864E-2</v>
      </c>
      <c r="AG703" s="3"/>
      <c r="AH703" s="48">
        <f>$AB$6*($AB$11/AI703*AJ703+$AB$12)</f>
        <v>-7.1070224837917135E-3</v>
      </c>
      <c r="AI703" s="48">
        <f>1+$AB$7*COS(AL703)</f>
        <v>0.69497033041710554</v>
      </c>
      <c r="AJ703" s="48">
        <f>SIN(AL703+RADIANS($AB$9))</f>
        <v>-0.73465915897237921</v>
      </c>
      <c r="AK703" s="48">
        <f>$AB$7*SIN(AL703)</f>
        <v>0.14019103267273958</v>
      </c>
      <c r="AL703" s="48">
        <f>2*ATAN(AM703)</f>
        <v>2.7107857383355372</v>
      </c>
      <c r="AM703" s="48">
        <f>SQRT((1+$AB$7)/(1-$AB$7))*TAN(AN703/2)</f>
        <v>4.5704267757124928</v>
      </c>
      <c r="AN703" s="54">
        <f>$AU703+$AB$7*SIN(AO703)</f>
        <v>15.106288827742423</v>
      </c>
      <c r="AO703" s="54">
        <f>$AU703+$AB$7*SIN(AP703)</f>
        <v>15.106186305191986</v>
      </c>
      <c r="AP703" s="54">
        <f>$AU703+$AB$7*SIN(AQ703)</f>
        <v>15.106556736006025</v>
      </c>
      <c r="AQ703" s="54">
        <f>$AU703+$AB$7*SIN(AR703)</f>
        <v>15.105217863332999</v>
      </c>
      <c r="AR703" s="54">
        <f>$AU703+$AB$7*SIN(AS703)</f>
        <v>15.110051247993564</v>
      </c>
      <c r="AS703" s="54">
        <f>$AU703+$AB$7*SIN(AT703)</f>
        <v>15.09252583359825</v>
      </c>
      <c r="AT703" s="54">
        <f>$AU703+$AB$7*SIN(AU703)</f>
        <v>15.155118126716829</v>
      </c>
      <c r="AU703" s="54">
        <f>RADIANS($AB$9)+$AB$18*(F703-AB$15)</f>
        <v>14.916244514319221</v>
      </c>
    </row>
    <row r="704" spans="1:64" ht="12.95" customHeight="1" x14ac:dyDescent="0.2">
      <c r="A704" s="102" t="s">
        <v>1134</v>
      </c>
      <c r="B704" s="102" t="s">
        <v>1122</v>
      </c>
      <c r="C704" s="103">
        <v>48888.663410000001</v>
      </c>
      <c r="D704" s="104">
        <v>4.2000000000000002E-4</v>
      </c>
      <c r="E704" s="113">
        <f>+(C704-C$7)/C$8</f>
        <v>4517.0232321374542</v>
      </c>
      <c r="F704" s="109">
        <f>ROUND(2*E704,0)/2</f>
        <v>4517</v>
      </c>
      <c r="G704" s="48">
        <f>+C704-(C$7+F704*C$8)</f>
        <v>3.1755400006659329E-2</v>
      </c>
      <c r="K704" s="48">
        <f>G704</f>
        <v>3.1755400006659329E-2</v>
      </c>
      <c r="O704" s="48">
        <f ca="1">+C$11+C$12*F704</f>
        <v>3.057057464486547E-2</v>
      </c>
      <c r="Q704" s="100">
        <f>+C704-15018.5</f>
        <v>33870.163410000001</v>
      </c>
      <c r="S704" s="53">
        <f>S$16</f>
        <v>1</v>
      </c>
      <c r="Z704" s="48">
        <f>F704</f>
        <v>4517</v>
      </c>
      <c r="AA704" s="54">
        <f>AB$3+AB$4*Z704+AB$5*Z704^2+AH704</f>
        <v>2.6282343265731589E-2</v>
      </c>
      <c r="AB704" s="54">
        <f>IF(S704&lt;&gt;0,G704-AH704, -9999)</f>
        <v>3.8862422490451042E-2</v>
      </c>
      <c r="AC704" s="54">
        <f>+G704-P704</f>
        <v>3.1755400006659329E-2</v>
      </c>
      <c r="AD704" s="54">
        <f>IF(S704&lt;&gt;0,G704-AA704, -9999)</f>
        <v>5.4730567409277397E-3</v>
      </c>
      <c r="AE704" s="54">
        <f>+(G704-AA704)^2*S704</f>
        <v>2.9954350089414572E-5</v>
      </c>
      <c r="AF704" s="48">
        <f>IF(S704&lt;&gt;0,G704-P704, -9999)</f>
        <v>3.1755400006659329E-2</v>
      </c>
      <c r="AG704" s="3"/>
      <c r="AH704" s="48">
        <f>$AB$6*($AB$11/AI704*AJ704+$AB$12)</f>
        <v>-7.1070224837917135E-3</v>
      </c>
      <c r="AI704" s="48">
        <f>1+$AB$7*COS(AL704)</f>
        <v>0.69497033041710554</v>
      </c>
      <c r="AJ704" s="48">
        <f>SIN(AL704+RADIANS($AB$9))</f>
        <v>-0.73465915897237921</v>
      </c>
      <c r="AK704" s="48">
        <f>$AB$7*SIN(AL704)</f>
        <v>0.14019103267273958</v>
      </c>
      <c r="AL704" s="48">
        <f>2*ATAN(AM704)</f>
        <v>2.7107857383355372</v>
      </c>
      <c r="AM704" s="48">
        <f>SQRT((1+$AB$7)/(1-$AB$7))*TAN(AN704/2)</f>
        <v>4.5704267757124928</v>
      </c>
      <c r="AN704" s="54">
        <f>$AU704+$AB$7*SIN(AO704)</f>
        <v>15.106288827742423</v>
      </c>
      <c r="AO704" s="54">
        <f>$AU704+$AB$7*SIN(AP704)</f>
        <v>15.106186305191986</v>
      </c>
      <c r="AP704" s="54">
        <f>$AU704+$AB$7*SIN(AQ704)</f>
        <v>15.106556736006025</v>
      </c>
      <c r="AQ704" s="54">
        <f>$AU704+$AB$7*SIN(AR704)</f>
        <v>15.105217863332999</v>
      </c>
      <c r="AR704" s="54">
        <f>$AU704+$AB$7*SIN(AS704)</f>
        <v>15.110051247993564</v>
      </c>
      <c r="AS704" s="54">
        <f>$AU704+$AB$7*SIN(AT704)</f>
        <v>15.09252583359825</v>
      </c>
      <c r="AT704" s="54">
        <f>$AU704+$AB$7*SIN(AU704)</f>
        <v>15.155118126716829</v>
      </c>
      <c r="AU704" s="54">
        <f>RADIANS($AB$9)+$AB$18*(F704-AB$15)</f>
        <v>14.916244514319221</v>
      </c>
    </row>
    <row r="705" spans="1:47" ht="12.95" customHeight="1" x14ac:dyDescent="0.2">
      <c r="A705" s="4" t="s">
        <v>1091</v>
      </c>
      <c r="B705" s="4"/>
      <c r="C705" s="5">
        <v>48891.4</v>
      </c>
      <c r="D705" s="5">
        <v>4.0000000000000001E-3</v>
      </c>
      <c r="E705" s="109">
        <f>+(C705-C$7)/C$8</f>
        <v>4519.0253116271633</v>
      </c>
      <c r="F705" s="109">
        <f>ROUND(2*E705,0)/2</f>
        <v>4519</v>
      </c>
      <c r="G705" s="48">
        <f>+C705-(C$7+F705*C$8)</f>
        <v>3.4597800004121382E-2</v>
      </c>
      <c r="I705" s="48">
        <f>G705</f>
        <v>3.4597800004121382E-2</v>
      </c>
      <c r="Q705" s="100">
        <f>+C705-15018.5</f>
        <v>33872.9</v>
      </c>
      <c r="S705" s="53">
        <f>S$14</f>
        <v>0.1</v>
      </c>
      <c r="Z705" s="48">
        <f>F705</f>
        <v>4519</v>
      </c>
      <c r="AA705" s="54">
        <f>AB$3+AB$4*Z705+AB$5*Z705^2+AH705</f>
        <v>2.6308375896927694E-2</v>
      </c>
      <c r="AB705" s="54">
        <f>IF(S705&lt;&gt;0,G705-AH705, -9999)</f>
        <v>4.1700782077053161E-2</v>
      </c>
      <c r="AC705" s="54">
        <f>+G705-P705</f>
        <v>3.4597800004121382E-2</v>
      </c>
      <c r="AD705" s="54">
        <f>IF(S705&lt;&gt;0,G705-AA705, -9999)</f>
        <v>8.2894241071936881E-3</v>
      </c>
      <c r="AE705" s="54">
        <f>+(G705-AA705)^2*S705</f>
        <v>6.8714552028923874E-6</v>
      </c>
      <c r="AF705" s="48">
        <f>IF(S705&lt;&gt;0,G705-P705, -9999)</f>
        <v>3.4597800004121382E-2</v>
      </c>
      <c r="AG705" s="3"/>
      <c r="AH705" s="48">
        <f>$AB$6*($AB$11/AI705*AJ705+$AB$12)</f>
        <v>-7.1029820729317785E-3</v>
      </c>
      <c r="AI705" s="48">
        <f>1+$AB$7*COS(AL705)</f>
        <v>0.69487523675204022</v>
      </c>
      <c r="AJ705" s="48">
        <f>SIN(AL705+RADIANS($AB$9))</f>
        <v>-0.73419845611253864</v>
      </c>
      <c r="AK705" s="48">
        <f>$AB$7*SIN(AL705)</f>
        <v>0.13998394129533348</v>
      </c>
      <c r="AL705" s="48">
        <f>2*ATAN(AM705)</f>
        <v>2.7114645545771667</v>
      </c>
      <c r="AM705" s="48">
        <f>SQRT((1+$AB$7)/(1-$AB$7))*TAN(AN705/2)</f>
        <v>4.5778675552172201</v>
      </c>
      <c r="AN705" s="54">
        <f>$AU705+$AB$7*SIN(AO705)</f>
        <v>15.107208963162634</v>
      </c>
      <c r="AO705" s="54">
        <f>$AU705+$AB$7*SIN(AP705)</f>
        <v>15.107106153331365</v>
      </c>
      <c r="AP705" s="54">
        <f>$AU705+$AB$7*SIN(AQ705)</f>
        <v>15.107477387775681</v>
      </c>
      <c r="AQ705" s="54">
        <f>$AU705+$AB$7*SIN(AR705)</f>
        <v>15.106136457328017</v>
      </c>
      <c r="AR705" s="54">
        <f>$AU705+$AB$7*SIN(AS705)</f>
        <v>15.110974223033612</v>
      </c>
      <c r="AS705" s="54">
        <f>$AU705+$AB$7*SIN(AT705)</f>
        <v>15.093444115774552</v>
      </c>
      <c r="AT705" s="54">
        <f>$AU705+$AB$7*SIN(AU705)</f>
        <v>15.156015632372927</v>
      </c>
      <c r="AU705" s="54">
        <f>RADIANS($AB$9)+$AB$18*(F705-AB$15)</f>
        <v>14.91741928016299</v>
      </c>
    </row>
    <row r="706" spans="1:47" ht="12.95" customHeight="1" x14ac:dyDescent="0.2">
      <c r="A706" s="102" t="s">
        <v>1134</v>
      </c>
      <c r="B706" s="102" t="s">
        <v>1122</v>
      </c>
      <c r="C706" s="103">
        <v>48914.632140000002</v>
      </c>
      <c r="D706" s="104">
        <v>5.0000000000000001E-4</v>
      </c>
      <c r="E706" s="107">
        <f>+(C706-C$7)/C$8</f>
        <v>4536.0218624426079</v>
      </c>
      <c r="F706" s="109">
        <f>ROUND(2*E706,0)/2</f>
        <v>4536</v>
      </c>
      <c r="G706" s="48">
        <f>+C706-(C$7+F706*C$8)</f>
        <v>2.9883200004405808E-2</v>
      </c>
      <c r="K706" s="48">
        <f>G706</f>
        <v>2.9883200004405808E-2</v>
      </c>
      <c r="O706" s="48">
        <f ca="1">+C$11+C$12*F706</f>
        <v>3.0854799381834011E-2</v>
      </c>
      <c r="Q706" s="100">
        <f>+C706-15018.5</f>
        <v>33896.132140000002</v>
      </c>
      <c r="S706" s="53">
        <f>S$16</f>
        <v>1</v>
      </c>
      <c r="Z706" s="48">
        <f>F706</f>
        <v>4536</v>
      </c>
      <c r="AA706" s="54">
        <f>AB$3+AB$4*Z706+AB$5*Z706^2+AH706</f>
        <v>2.6530071440179624E-2</v>
      </c>
      <c r="AB706" s="54">
        <f>IF(S706&lt;&gt;0,G706-AH706, -9999)</f>
        <v>3.6951618633928776E-2</v>
      </c>
      <c r="AC706" s="54">
        <f>+G706-P706</f>
        <v>2.9883200004405808E-2</v>
      </c>
      <c r="AD706" s="54">
        <f>IF(S706&lt;&gt;0,G706-AA706, -9999)</f>
        <v>3.3531285642261835E-3</v>
      </c>
      <c r="AE706" s="54">
        <f>+(G706-AA706)^2*S706</f>
        <v>1.1243471168229546E-5</v>
      </c>
      <c r="AF706" s="48">
        <f>IF(S706&lt;&gt;0,G706-P706, -9999)</f>
        <v>2.9883200004405808E-2</v>
      </c>
      <c r="AG706" s="3"/>
      <c r="AH706" s="48">
        <f>$AB$6*($AB$11/AI706*AJ706+$AB$12)</f>
        <v>-7.0684186295229684E-3</v>
      </c>
      <c r="AI706" s="48">
        <f>1+$AB$7*COS(AL706)</f>
        <v>0.6940736527018917</v>
      </c>
      <c r="AJ706" s="48">
        <f>SIN(AL706+RADIANS($AB$9))</f>
        <v>-0.73027393966630449</v>
      </c>
      <c r="AK706" s="48">
        <f>$AB$7*SIN(AL706)</f>
        <v>0.138223351849592</v>
      </c>
      <c r="AL706" s="48">
        <f>2*ATAN(AM706)</f>
        <v>2.7172270335040016</v>
      </c>
      <c r="AM706" s="48">
        <f>SQRT((1+$AB$7)/(1-$AB$7))*TAN(AN706/2)</f>
        <v>4.641976327239397</v>
      </c>
      <c r="AN706" s="54">
        <f>$AU706+$AB$7*SIN(AO706)</f>
        <v>15.115025056278604</v>
      </c>
      <c r="AO706" s="54">
        <f>$AU706+$AB$7*SIN(AP706)</f>
        <v>15.114919819489053</v>
      </c>
      <c r="AP706" s="54">
        <f>$AU706+$AB$7*SIN(AQ706)</f>
        <v>15.115297804618574</v>
      </c>
      <c r="AQ706" s="54">
        <f>$AU706+$AB$7*SIN(AR706)</f>
        <v>15.11393972470964</v>
      </c>
      <c r="AR706" s="54">
        <f>$AU706+$AB$7*SIN(AS706)</f>
        <v>15.118813465758077</v>
      </c>
      <c r="AS706" s="54">
        <f>$AU706+$AB$7*SIN(AT706)</f>
        <v>15.101247617282473</v>
      </c>
      <c r="AT706" s="54">
        <f>$AU706+$AB$7*SIN(AU706)</f>
        <v>15.163631174481505</v>
      </c>
      <c r="AU706" s="54">
        <f>RADIANS($AB$9)+$AB$18*(F706-AB$15)</f>
        <v>14.927404789835027</v>
      </c>
    </row>
    <row r="707" spans="1:47" ht="12.95" customHeight="1" x14ac:dyDescent="0.2">
      <c r="A707" s="4" t="s">
        <v>1090</v>
      </c>
      <c r="B707" s="4"/>
      <c r="C707" s="5">
        <v>48914.633000000002</v>
      </c>
      <c r="D707" s="5"/>
      <c r="E707" s="109">
        <f>+(C707-C$7)/C$8</f>
        <v>4536.022491615543</v>
      </c>
      <c r="F707" s="109">
        <f>ROUND(2*E707,0)/2</f>
        <v>4536</v>
      </c>
      <c r="G707" s="48">
        <f>+C707-(C$7+F707*C$8)</f>
        <v>3.0743200004508253E-2</v>
      </c>
      <c r="I707" s="48">
        <f>G707</f>
        <v>3.0743200004508253E-2</v>
      </c>
      <c r="Q707" s="100">
        <f>+C707-15018.5</f>
        <v>33896.133000000002</v>
      </c>
      <c r="S707" s="53">
        <f>S$14</f>
        <v>0.1</v>
      </c>
      <c r="Z707" s="48">
        <f>F707</f>
        <v>4536</v>
      </c>
      <c r="AA707" s="54">
        <f>AB$3+AB$4*Z707+AB$5*Z707^2+AH707</f>
        <v>2.6530071440179624E-2</v>
      </c>
      <c r="AB707" s="54">
        <f>IF(S707&lt;&gt;0,G707-AH707, -9999)</f>
        <v>3.7811618634031222E-2</v>
      </c>
      <c r="AC707" s="54">
        <f>+G707-P707</f>
        <v>3.0743200004508253E-2</v>
      </c>
      <c r="AD707" s="54">
        <f>IF(S707&lt;&gt;0,G707-AA707, -9999)</f>
        <v>4.213128564328629E-3</v>
      </c>
      <c r="AE707" s="54">
        <f>+(G707-AA707)^2*S707</f>
        <v>1.7750452299561816E-6</v>
      </c>
      <c r="AF707" s="48">
        <f>IF(S707&lt;&gt;0,G707-P707, -9999)</f>
        <v>3.0743200004508253E-2</v>
      </c>
      <c r="AG707" s="3"/>
      <c r="AH707" s="48">
        <f>$AB$6*($AB$11/AI707*AJ707+$AB$12)</f>
        <v>-7.0684186295229684E-3</v>
      </c>
      <c r="AI707" s="48">
        <f>1+$AB$7*COS(AL707)</f>
        <v>0.6940736527018917</v>
      </c>
      <c r="AJ707" s="48">
        <f>SIN(AL707+RADIANS($AB$9))</f>
        <v>-0.73027393966630449</v>
      </c>
      <c r="AK707" s="48">
        <f>$AB$7*SIN(AL707)</f>
        <v>0.138223351849592</v>
      </c>
      <c r="AL707" s="48">
        <f>2*ATAN(AM707)</f>
        <v>2.7172270335040016</v>
      </c>
      <c r="AM707" s="48">
        <f>SQRT((1+$AB$7)/(1-$AB$7))*TAN(AN707/2)</f>
        <v>4.641976327239397</v>
      </c>
      <c r="AN707" s="54">
        <f>$AU707+$AB$7*SIN(AO707)</f>
        <v>15.115025056278604</v>
      </c>
      <c r="AO707" s="54">
        <f>$AU707+$AB$7*SIN(AP707)</f>
        <v>15.114919819489053</v>
      </c>
      <c r="AP707" s="54">
        <f>$AU707+$AB$7*SIN(AQ707)</f>
        <v>15.115297804618574</v>
      </c>
      <c r="AQ707" s="54">
        <f>$AU707+$AB$7*SIN(AR707)</f>
        <v>15.11393972470964</v>
      </c>
      <c r="AR707" s="54">
        <f>$AU707+$AB$7*SIN(AS707)</f>
        <v>15.118813465758077</v>
      </c>
      <c r="AS707" s="54">
        <f>$AU707+$AB$7*SIN(AT707)</f>
        <v>15.101247617282473</v>
      </c>
      <c r="AT707" s="54">
        <f>$AU707+$AB$7*SIN(AU707)</f>
        <v>15.163631174481505</v>
      </c>
      <c r="AU707" s="54">
        <f>RADIANS($AB$9)+$AB$18*(F707-AB$15)</f>
        <v>14.927404789835027</v>
      </c>
    </row>
    <row r="708" spans="1:47" ht="12.95" customHeight="1" x14ac:dyDescent="0.2">
      <c r="A708" s="102" t="s">
        <v>1134</v>
      </c>
      <c r="B708" s="102" t="s">
        <v>1122</v>
      </c>
      <c r="C708" s="103">
        <v>49007.580349999997</v>
      </c>
      <c r="D708" s="104">
        <v>9.7000000000000005E-4</v>
      </c>
      <c r="E708" s="113">
        <f>+(C708-C$7)/C$8</f>
        <v>4604.0224415743432</v>
      </c>
      <c r="F708" s="109">
        <f>ROUND(2*E708,0)/2</f>
        <v>4604</v>
      </c>
      <c r="G708" s="48">
        <f>+C708-(C$7+F708*C$8)</f>
        <v>3.0674800000269897E-2</v>
      </c>
      <c r="K708" s="48">
        <f>G708</f>
        <v>3.0674800000269897E-2</v>
      </c>
      <c r="O708" s="48">
        <f ca="1">+C$11+C$12*F708</f>
        <v>3.187202475624773E-2</v>
      </c>
      <c r="Q708" s="100">
        <f>+C708-15018.5</f>
        <v>33989.080349999997</v>
      </c>
      <c r="S708" s="53">
        <f>S$16</f>
        <v>1</v>
      </c>
      <c r="Z708" s="48">
        <f>F708</f>
        <v>4604</v>
      </c>
      <c r="AA708" s="54">
        <f>AB$3+AB$4*Z708+AB$5*Z708^2+AH708</f>
        <v>2.7424285567070168E-2</v>
      </c>
      <c r="AB708" s="54">
        <f>IF(S708&lt;&gt;0,G708-AH708, -9999)</f>
        <v>3.7601080122018411E-2</v>
      </c>
      <c r="AC708" s="54">
        <f>+G708-P708</f>
        <v>3.0674800000269897E-2</v>
      </c>
      <c r="AD708" s="54">
        <f>IF(S708&lt;&gt;0,G708-AA708, -9999)</f>
        <v>3.250514433199729E-3</v>
      </c>
      <c r="AE708" s="54">
        <f>+(G708-AA708)^2*S708</f>
        <v>1.0565844080439756E-5</v>
      </c>
      <c r="AF708" s="48">
        <f>IF(S708&lt;&gt;0,G708-P708, -9999)</f>
        <v>3.0674800000269897E-2</v>
      </c>
      <c r="AG708" s="3"/>
      <c r="AH708" s="48">
        <f>$AB$6*($AB$11/AI708*AJ708+$AB$12)</f>
        <v>-6.9262801217485157E-3</v>
      </c>
      <c r="AI708" s="48">
        <f>1+$AB$7*COS(AL708)</f>
        <v>0.69098619638626158</v>
      </c>
      <c r="AJ708" s="48">
        <f>SIN(AL708+RADIANS($AB$9))</f>
        <v>-0.71442556847706362</v>
      </c>
      <c r="AK708" s="48">
        <f>$AB$7*SIN(AL708)</f>
        <v>0.13117581386775831</v>
      </c>
      <c r="AL708" s="48">
        <f>2*ATAN(AM708)</f>
        <v>2.7401470833523027</v>
      </c>
      <c r="AM708" s="48">
        <f>SQRT((1+$AB$7)/(1-$AB$7))*TAN(AN708/2)</f>
        <v>4.9149074395915218</v>
      </c>
      <c r="AN708" s="54">
        <f>$AU708+$AB$7*SIN(AO708)</f>
        <v>15.14620118897872</v>
      </c>
      <c r="AO708" s="54">
        <f>$AU708+$AB$7*SIN(AP708)</f>
        <v>15.146086580840556</v>
      </c>
      <c r="AP708" s="54">
        <f>$AU708+$AB$7*SIN(AQ708)</f>
        <v>15.146489950035305</v>
      </c>
      <c r="AQ708" s="54">
        <f>$AU708+$AB$7*SIN(AR708)</f>
        <v>15.145069816937925</v>
      </c>
      <c r="AR708" s="54">
        <f>$AU708+$AB$7*SIN(AS708)</f>
        <v>15.150064038569885</v>
      </c>
      <c r="AS708" s="54">
        <f>$AU708+$AB$7*SIN(AT708)</f>
        <v>15.132430229140638</v>
      </c>
      <c r="AT708" s="54">
        <f>$AU708+$AB$7*SIN(AU708)</f>
        <v>15.193860200761893</v>
      </c>
      <c r="AU708" s="54">
        <f>RADIANS($AB$9)+$AB$18*(F708-AB$15)</f>
        <v>14.967346828523173</v>
      </c>
    </row>
    <row r="709" spans="1:47" ht="12.95" customHeight="1" x14ac:dyDescent="0.2">
      <c r="A709" s="4" t="s">
        <v>1090</v>
      </c>
      <c r="B709" s="4"/>
      <c r="C709" s="5">
        <v>49007.582000000002</v>
      </c>
      <c r="D709" s="5"/>
      <c r="E709" s="109">
        <f>+(C709-C$7)/C$8</f>
        <v>4604.0236487084658</v>
      </c>
      <c r="F709" s="109">
        <f>ROUND(2*E709,0)/2</f>
        <v>4604</v>
      </c>
      <c r="G709" s="48">
        <f>+C709-(C$7+F709*C$8)</f>
        <v>3.2324800005881116E-2</v>
      </c>
      <c r="I709" s="48">
        <f>G709</f>
        <v>3.2324800005881116E-2</v>
      </c>
      <c r="Q709" s="100">
        <f>+C709-15018.5</f>
        <v>33989.082000000002</v>
      </c>
      <c r="S709" s="53">
        <f>S$14</f>
        <v>0.1</v>
      </c>
      <c r="Z709" s="48">
        <f>F709</f>
        <v>4604</v>
      </c>
      <c r="AA709" s="54">
        <f>AB$3+AB$4*Z709+AB$5*Z709^2+AH709</f>
        <v>2.7424285567070168E-2</v>
      </c>
      <c r="AB709" s="54">
        <f>IF(S709&lt;&gt;0,G709-AH709, -9999)</f>
        <v>3.925108012762963E-2</v>
      </c>
      <c r="AC709" s="54">
        <f>+G709-P709</f>
        <v>3.2324800005881116E-2</v>
      </c>
      <c r="AD709" s="54">
        <f>IF(S709&lt;&gt;0,G709-AA709, -9999)</f>
        <v>4.9005144388109476E-3</v>
      </c>
      <c r="AE709" s="54">
        <f>+(G709-AA709)^2*S709</f>
        <v>2.4015041764994578E-6</v>
      </c>
      <c r="AF709" s="48">
        <f>IF(S709&lt;&gt;0,G709-P709, -9999)</f>
        <v>3.2324800005881116E-2</v>
      </c>
      <c r="AG709" s="3"/>
      <c r="AH709" s="48">
        <f>$AB$6*($AB$11/AI709*AJ709+$AB$12)</f>
        <v>-6.9262801217485157E-3</v>
      </c>
      <c r="AI709" s="48">
        <f>1+$AB$7*COS(AL709)</f>
        <v>0.69098619638626158</v>
      </c>
      <c r="AJ709" s="48">
        <f>SIN(AL709+RADIANS($AB$9))</f>
        <v>-0.71442556847706362</v>
      </c>
      <c r="AK709" s="48">
        <f>$AB$7*SIN(AL709)</f>
        <v>0.13117581386775831</v>
      </c>
      <c r="AL709" s="48">
        <f>2*ATAN(AM709)</f>
        <v>2.7401470833523027</v>
      </c>
      <c r="AM709" s="48">
        <f>SQRT((1+$AB$7)/(1-$AB$7))*TAN(AN709/2)</f>
        <v>4.9149074395915218</v>
      </c>
      <c r="AN709" s="54">
        <f>$AU709+$AB$7*SIN(AO709)</f>
        <v>15.14620118897872</v>
      </c>
      <c r="AO709" s="54">
        <f>$AU709+$AB$7*SIN(AP709)</f>
        <v>15.146086580840556</v>
      </c>
      <c r="AP709" s="54">
        <f>$AU709+$AB$7*SIN(AQ709)</f>
        <v>15.146489950035305</v>
      </c>
      <c r="AQ709" s="54">
        <f>$AU709+$AB$7*SIN(AR709)</f>
        <v>15.145069816937925</v>
      </c>
      <c r="AR709" s="54">
        <f>$AU709+$AB$7*SIN(AS709)</f>
        <v>15.150064038569885</v>
      </c>
      <c r="AS709" s="54">
        <f>$AU709+$AB$7*SIN(AT709)</f>
        <v>15.132430229140638</v>
      </c>
      <c r="AT709" s="54">
        <f>$AU709+$AB$7*SIN(AU709)</f>
        <v>15.193860200761893</v>
      </c>
      <c r="AU709" s="54">
        <f>RADIANS($AB$9)+$AB$18*(F709-AB$15)</f>
        <v>14.967346828523173</v>
      </c>
    </row>
    <row r="710" spans="1:47" ht="12.95" customHeight="1" x14ac:dyDescent="0.2">
      <c r="A710" s="4" t="s">
        <v>1090</v>
      </c>
      <c r="B710" s="4"/>
      <c r="C710" s="5">
        <v>49007.582999999999</v>
      </c>
      <c r="D710" s="5"/>
      <c r="E710" s="109">
        <f>+(C710-C$7)/C$8</f>
        <v>4604.0243803048988</v>
      </c>
      <c r="F710" s="109">
        <f>ROUND(2*E710,0)/2</f>
        <v>4604</v>
      </c>
      <c r="G710" s="48">
        <f>+C710-(C$7+F710*C$8)</f>
        <v>3.3324800002446864E-2</v>
      </c>
      <c r="I710" s="48">
        <f>G710</f>
        <v>3.3324800002446864E-2</v>
      </c>
      <c r="Q710" s="100">
        <f>+C710-15018.5</f>
        <v>33989.082999999999</v>
      </c>
      <c r="S710" s="53">
        <f>S$14</f>
        <v>0.1</v>
      </c>
      <c r="Z710" s="48">
        <f>F710</f>
        <v>4604</v>
      </c>
      <c r="AA710" s="54">
        <f>AB$3+AB$4*Z710+AB$5*Z710^2+AH710</f>
        <v>2.7424285567070168E-2</v>
      </c>
      <c r="AB710" s="54">
        <f>IF(S710&lt;&gt;0,G710-AH710, -9999)</f>
        <v>4.0251080124195378E-2</v>
      </c>
      <c r="AC710" s="54">
        <f>+G710-P710</f>
        <v>3.3324800002446864E-2</v>
      </c>
      <c r="AD710" s="54">
        <f>IF(S710&lt;&gt;0,G710-AA710, -9999)</f>
        <v>5.9005144353766956E-3</v>
      </c>
      <c r="AE710" s="54">
        <f>+(G710-AA710)^2*S710</f>
        <v>3.4816070602088767E-6</v>
      </c>
      <c r="AF710" s="48">
        <f>IF(S710&lt;&gt;0,G710-P710, -9999)</f>
        <v>3.3324800002446864E-2</v>
      </c>
      <c r="AG710" s="3"/>
      <c r="AH710" s="48">
        <f>$AB$6*($AB$11/AI710*AJ710+$AB$12)</f>
        <v>-6.9262801217485157E-3</v>
      </c>
      <c r="AI710" s="48">
        <f>1+$AB$7*COS(AL710)</f>
        <v>0.69098619638626158</v>
      </c>
      <c r="AJ710" s="48">
        <f>SIN(AL710+RADIANS($AB$9))</f>
        <v>-0.71442556847706362</v>
      </c>
      <c r="AK710" s="48">
        <f>$AB$7*SIN(AL710)</f>
        <v>0.13117581386775831</v>
      </c>
      <c r="AL710" s="48">
        <f>2*ATAN(AM710)</f>
        <v>2.7401470833523027</v>
      </c>
      <c r="AM710" s="48">
        <f>SQRT((1+$AB$7)/(1-$AB$7))*TAN(AN710/2)</f>
        <v>4.9149074395915218</v>
      </c>
      <c r="AN710" s="54">
        <f>$AU710+$AB$7*SIN(AO710)</f>
        <v>15.14620118897872</v>
      </c>
      <c r="AO710" s="54">
        <f>$AU710+$AB$7*SIN(AP710)</f>
        <v>15.146086580840556</v>
      </c>
      <c r="AP710" s="54">
        <f>$AU710+$AB$7*SIN(AQ710)</f>
        <v>15.146489950035305</v>
      </c>
      <c r="AQ710" s="54">
        <f>$AU710+$AB$7*SIN(AR710)</f>
        <v>15.145069816937925</v>
      </c>
      <c r="AR710" s="54">
        <f>$AU710+$AB$7*SIN(AS710)</f>
        <v>15.150064038569885</v>
      </c>
      <c r="AS710" s="54">
        <f>$AU710+$AB$7*SIN(AT710)</f>
        <v>15.132430229140638</v>
      </c>
      <c r="AT710" s="54">
        <f>$AU710+$AB$7*SIN(AU710)</f>
        <v>15.193860200761893</v>
      </c>
      <c r="AU710" s="54">
        <f>RADIANS($AB$9)+$AB$18*(F710-AB$15)</f>
        <v>14.967346828523173</v>
      </c>
    </row>
    <row r="711" spans="1:47" ht="12.95" customHeight="1" x14ac:dyDescent="0.2">
      <c r="A711" s="102" t="s">
        <v>1134</v>
      </c>
      <c r="B711" s="102" t="s">
        <v>1122</v>
      </c>
      <c r="C711" s="103">
        <v>49007.5844</v>
      </c>
      <c r="D711" s="104">
        <v>1.1999999999999999E-3</v>
      </c>
      <c r="E711" s="107">
        <f>+(C711-C$7)/C$8</f>
        <v>4604.0254045399097</v>
      </c>
      <c r="F711" s="109">
        <f>ROUND(2*E711,0)/2</f>
        <v>4604</v>
      </c>
      <c r="G711" s="48">
        <f>+C711-(C$7+F711*C$8)</f>
        <v>3.4724800003459677E-2</v>
      </c>
      <c r="K711" s="48">
        <f>G711</f>
        <v>3.4724800003459677E-2</v>
      </c>
      <c r="O711" s="48">
        <f ca="1">+C$11+C$12*F711</f>
        <v>3.187202475624773E-2</v>
      </c>
      <c r="Q711" s="100">
        <f>+C711-15018.5</f>
        <v>33989.0844</v>
      </c>
      <c r="S711" s="53">
        <f>S$16</f>
        <v>1</v>
      </c>
      <c r="Z711" s="48">
        <f>F711</f>
        <v>4604</v>
      </c>
      <c r="AA711" s="54">
        <f>AB$3+AB$4*Z711+AB$5*Z711^2+AH711</f>
        <v>2.7424285567070168E-2</v>
      </c>
      <c r="AB711" s="54">
        <f>IF(S711&lt;&gt;0,G711-AH711, -9999)</f>
        <v>4.1651080125208191E-2</v>
      </c>
      <c r="AC711" s="54">
        <f>+G711-P711</f>
        <v>3.4724800003459677E-2</v>
      </c>
      <c r="AD711" s="54">
        <f>IF(S711&lt;&gt;0,G711-AA711, -9999)</f>
        <v>7.3005144363895089E-3</v>
      </c>
      <c r="AE711" s="54">
        <f>+(G711-AA711)^2*S711</f>
        <v>5.3297511035931632E-5</v>
      </c>
      <c r="AF711" s="48">
        <f>IF(S711&lt;&gt;0,G711-P711, -9999)</f>
        <v>3.4724800003459677E-2</v>
      </c>
      <c r="AG711" s="3"/>
      <c r="AH711" s="48">
        <f>$AB$6*($AB$11/AI711*AJ711+$AB$12)</f>
        <v>-6.9262801217485157E-3</v>
      </c>
      <c r="AI711" s="48">
        <f>1+$AB$7*COS(AL711)</f>
        <v>0.69098619638626158</v>
      </c>
      <c r="AJ711" s="48">
        <f>SIN(AL711+RADIANS($AB$9))</f>
        <v>-0.71442556847706362</v>
      </c>
      <c r="AK711" s="48">
        <f>$AB$7*SIN(AL711)</f>
        <v>0.13117581386775831</v>
      </c>
      <c r="AL711" s="48">
        <f>2*ATAN(AM711)</f>
        <v>2.7401470833523027</v>
      </c>
      <c r="AM711" s="48">
        <f>SQRT((1+$AB$7)/(1-$AB$7))*TAN(AN711/2)</f>
        <v>4.9149074395915218</v>
      </c>
      <c r="AN711" s="54">
        <f>$AU711+$AB$7*SIN(AO711)</f>
        <v>15.14620118897872</v>
      </c>
      <c r="AO711" s="54">
        <f>$AU711+$AB$7*SIN(AP711)</f>
        <v>15.146086580840556</v>
      </c>
      <c r="AP711" s="54">
        <f>$AU711+$AB$7*SIN(AQ711)</f>
        <v>15.146489950035305</v>
      </c>
      <c r="AQ711" s="54">
        <f>$AU711+$AB$7*SIN(AR711)</f>
        <v>15.145069816937925</v>
      </c>
      <c r="AR711" s="54">
        <f>$AU711+$AB$7*SIN(AS711)</f>
        <v>15.150064038569885</v>
      </c>
      <c r="AS711" s="54">
        <f>$AU711+$AB$7*SIN(AT711)</f>
        <v>15.132430229140638</v>
      </c>
      <c r="AT711" s="54">
        <f>$AU711+$AB$7*SIN(AU711)</f>
        <v>15.193860200761893</v>
      </c>
      <c r="AU711" s="54">
        <f>RADIANS($AB$9)+$AB$18*(F711-AB$15)</f>
        <v>14.967346828523173</v>
      </c>
    </row>
    <row r="712" spans="1:47" ht="12.95" customHeight="1" x14ac:dyDescent="0.2">
      <c r="A712" s="98" t="s">
        <v>434</v>
      </c>
      <c r="B712" s="99" t="s">
        <v>1142</v>
      </c>
      <c r="C712" s="98">
        <v>49008.947</v>
      </c>
      <c r="D712" s="98" t="s">
        <v>1190</v>
      </c>
      <c r="E712" s="107">
        <f>+(C712-C$7)/C$8</f>
        <v>4605.0222778430634</v>
      </c>
      <c r="F712" s="109">
        <f>ROUND(2*E712,0)/2</f>
        <v>4605</v>
      </c>
      <c r="G712" s="48">
        <f>+C712-(C$7+F712*C$8)</f>
        <v>3.045100000599632E-2</v>
      </c>
      <c r="I712" s="48">
        <f>G712</f>
        <v>3.045100000599632E-2</v>
      </c>
      <c r="Q712" s="100">
        <f>+C712-15018.5</f>
        <v>33990.447</v>
      </c>
      <c r="S712" s="53">
        <f>S$14</f>
        <v>0.1</v>
      </c>
      <c r="Z712" s="48">
        <f>F712</f>
        <v>4605</v>
      </c>
      <c r="AA712" s="54">
        <f>AB$3+AB$4*Z712+AB$5*Z712^2+AH712</f>
        <v>2.7437523894832578E-2</v>
      </c>
      <c r="AB712" s="54">
        <f>IF(S712&lt;&gt;0,G712-AH712, -9999)</f>
        <v>3.7375144081260483E-2</v>
      </c>
      <c r="AC712" s="54">
        <f>+G712-P712</f>
        <v>3.045100000599632E-2</v>
      </c>
      <c r="AD712" s="54">
        <f>IF(S712&lt;&gt;0,G712-AA712, -9999)</f>
        <v>3.0134761111637424E-3</v>
      </c>
      <c r="AE712" s="54">
        <f>+(G712-AA712)^2*S712</f>
        <v>9.0810382725545523E-7</v>
      </c>
      <c r="AF712" s="48">
        <f>IF(S712&lt;&gt;0,G712-P712, -9999)</f>
        <v>3.045100000599632E-2</v>
      </c>
      <c r="AG712" s="3"/>
      <c r="AH712" s="48">
        <f>$AB$6*($AB$11/AI712*AJ712+$AB$12)</f>
        <v>-6.9241440752641666E-3</v>
      </c>
      <c r="AI712" s="48">
        <f>1+$AB$7*COS(AL712)</f>
        <v>0.69094219755452246</v>
      </c>
      <c r="AJ712" s="48">
        <f>SIN(AL712+RADIANS($AB$9))</f>
        <v>-0.71419073909939812</v>
      </c>
      <c r="AK712" s="48">
        <f>$AB$7*SIN(AL712)</f>
        <v>0.13107211646750455</v>
      </c>
      <c r="AL712" s="48">
        <f>2*ATAN(AM712)</f>
        <v>2.7404826347617646</v>
      </c>
      <c r="AM712" s="48">
        <f>SQRT((1+$AB$7)/(1-$AB$7))*TAN(AN712/2)</f>
        <v>4.9191315413351591</v>
      </c>
      <c r="AN712" s="54">
        <f>$AU712+$AB$7*SIN(AO712)</f>
        <v>15.146658634722924</v>
      </c>
      <c r="AO712" s="54">
        <f>$AU712+$AB$7*SIN(AP712)</f>
        <v>15.146543893611769</v>
      </c>
      <c r="AP712" s="54">
        <f>$AU712+$AB$7*SIN(AQ712)</f>
        <v>15.146947614626384</v>
      </c>
      <c r="AQ712" s="54">
        <f>$AU712+$AB$7*SIN(AR712)</f>
        <v>15.145526652065755</v>
      </c>
      <c r="AR712" s="54">
        <f>$AU712+$AB$7*SIN(AS712)</f>
        <v>15.150522356802709</v>
      </c>
      <c r="AS712" s="54">
        <f>$AU712+$AB$7*SIN(AT712)</f>
        <v>15.132888451274411</v>
      </c>
      <c r="AT712" s="54">
        <f>$AU712+$AB$7*SIN(AU712)</f>
        <v>15.194302010712539</v>
      </c>
      <c r="AU712" s="54">
        <f>RADIANS($AB$9)+$AB$18*(F712-AB$15)</f>
        <v>14.967934211445057</v>
      </c>
    </row>
    <row r="713" spans="1:47" ht="12.95" customHeight="1" x14ac:dyDescent="0.2">
      <c r="A713" s="4" t="s">
        <v>1092</v>
      </c>
      <c r="B713" s="4"/>
      <c r="C713" s="5">
        <v>49066.355000000003</v>
      </c>
      <c r="D713" s="5">
        <v>3.0000000000000001E-3</v>
      </c>
      <c r="E713" s="109">
        <f>+(C713-C$7)/C$8</f>
        <v>4647.0217660181988</v>
      </c>
      <c r="F713" s="109">
        <f>ROUND(2*E713,0)/2</f>
        <v>4647</v>
      </c>
      <c r="G713" s="48">
        <f>+C713-(C$7+F713*C$8)</f>
        <v>2.9751400004897732E-2</v>
      </c>
      <c r="I713" s="48">
        <f>G713</f>
        <v>2.9751400004897732E-2</v>
      </c>
      <c r="Q713" s="100">
        <f>+C713-15018.5</f>
        <v>34047.855000000003</v>
      </c>
      <c r="S713" s="53">
        <f>S$14</f>
        <v>0.1</v>
      </c>
      <c r="Z713" s="48">
        <f>F713</f>
        <v>4647</v>
      </c>
      <c r="AA713" s="54">
        <f>AB$3+AB$4*Z713+AB$5*Z713^2+AH713</f>
        <v>2.7995820012414501E-2</v>
      </c>
      <c r="AB713" s="54">
        <f>IF(S713&lt;&gt;0,G713-AH713, -9999)</f>
        <v>3.6584652129001846E-2</v>
      </c>
      <c r="AC713" s="54">
        <f>+G713-P713</f>
        <v>2.9751400004897732E-2</v>
      </c>
      <c r="AD713" s="54">
        <f>IF(S713&lt;&gt;0,G713-AA713, -9999)</f>
        <v>1.7555799924832312E-3</v>
      </c>
      <c r="AE713" s="54">
        <f>+(G713-AA713)^2*S713</f>
        <v>3.0820611100074222E-7</v>
      </c>
      <c r="AF713" s="48">
        <f>IF(S713&lt;&gt;0,G713-P713, -9999)</f>
        <v>2.9751400004897732E-2</v>
      </c>
      <c r="AG713" s="3"/>
      <c r="AH713" s="48">
        <f>$AB$6*($AB$11/AI713*AJ713+$AB$12)</f>
        <v>-6.8332521241041173E-3</v>
      </c>
      <c r="AI713" s="48">
        <f>1+$AB$7*COS(AL713)</f>
        <v>0.68913055429960401</v>
      </c>
      <c r="AJ713" s="48">
        <f>SIN(AL713+RADIANS($AB$9))</f>
        <v>-0.70428264813887675</v>
      </c>
      <c r="AK713" s="48">
        <f>$AB$7*SIN(AL713)</f>
        <v>0.12671547931341073</v>
      </c>
      <c r="AL713" s="48">
        <f>2*ATAN(AM713)</f>
        <v>2.7545377208945383</v>
      </c>
      <c r="AM713" s="48">
        <f>SQRT((1+$AB$7)/(1-$AB$7))*TAN(AN713/2)</f>
        <v>5.1025543924320411</v>
      </c>
      <c r="AN713" s="54">
        <f>$AU713+$AB$7*SIN(AO713)</f>
        <v>15.165845368676351</v>
      </c>
      <c r="AO713" s="54">
        <f>$AU713+$AB$7*SIN(AP713)</f>
        <v>15.165725197385346</v>
      </c>
      <c r="AP713" s="54">
        <f>$AU713+$AB$7*SIN(AQ713)</f>
        <v>15.166143061358234</v>
      </c>
      <c r="AQ713" s="54">
        <f>$AU713+$AB$7*SIN(AR713)</f>
        <v>15.164689596067186</v>
      </c>
      <c r="AR713" s="54">
        <f>$AU713+$AB$7*SIN(AS713)</f>
        <v>15.169739753440501</v>
      </c>
      <c r="AS713" s="54">
        <f>$AU713+$AB$7*SIN(AT713)</f>
        <v>15.152125665732202</v>
      </c>
      <c r="AT713" s="54">
        <f>$AU713+$AB$7*SIN(AU713)</f>
        <v>15.2127881267982</v>
      </c>
      <c r="AU713" s="54">
        <f>RADIANS($AB$9)+$AB$18*(F713-AB$15)</f>
        <v>14.992604294164206</v>
      </c>
    </row>
    <row r="714" spans="1:47" ht="12.95" customHeight="1" x14ac:dyDescent="0.2">
      <c r="A714" s="102" t="s">
        <v>1134</v>
      </c>
      <c r="B714" s="102" t="s">
        <v>1122</v>
      </c>
      <c r="C714" s="103">
        <v>49220.814769999997</v>
      </c>
      <c r="D714" s="104">
        <v>6.0999999999999997E-4</v>
      </c>
      <c r="E714" s="107">
        <f>+(C714-C$7)/C$8</f>
        <v>4760.0239831943527</v>
      </c>
      <c r="F714" s="109">
        <f>ROUND(2*E714,0)/2</f>
        <v>4760</v>
      </c>
      <c r="G714" s="48">
        <f>+C714-(C$7+F714*C$8)</f>
        <v>3.2782000002043787E-2</v>
      </c>
      <c r="K714" s="48">
        <f>G714</f>
        <v>3.2782000002043787E-2</v>
      </c>
      <c r="O714" s="48">
        <f ca="1">+C$11+C$12*F714</f>
        <v>3.4205659438726249E-2</v>
      </c>
      <c r="Q714" s="100">
        <f>+C714-15018.5</f>
        <v>34202.314769999997</v>
      </c>
      <c r="S714" s="53">
        <f>S$16</f>
        <v>1</v>
      </c>
      <c r="Z714" s="48">
        <f>F714</f>
        <v>4760</v>
      </c>
      <c r="AA714" s="54">
        <f>AB$3+AB$4*Z714+AB$5*Z714^2+AH714</f>
        <v>2.9519806544551892E-2</v>
      </c>
      <c r="AB714" s="54">
        <f>IF(S714&lt;&gt;0,G714-AH714, -9999)</f>
        <v>3.9359554432850448E-2</v>
      </c>
      <c r="AC714" s="54">
        <f>+G714-P714</f>
        <v>3.2782000002043787E-2</v>
      </c>
      <c r="AD714" s="54">
        <f>IF(S714&lt;&gt;0,G714-AA714, -9999)</f>
        <v>3.2621934574918951E-3</v>
      </c>
      <c r="AE714" s="54">
        <f>+(G714-AA714)^2*S714</f>
        <v>1.0641906154102925E-5</v>
      </c>
      <c r="AF714" s="48">
        <f>IF(S714&lt;&gt;0,G714-P714, -9999)</f>
        <v>3.2782000002043787E-2</v>
      </c>
      <c r="AG714" s="3"/>
      <c r="AH714" s="48">
        <f>$AB$6*($AB$11/AI714*AJ714+$AB$12)</f>
        <v>-6.5775544308066614E-3</v>
      </c>
      <c r="AI714" s="48">
        <f>1+$AB$7*COS(AL714)</f>
        <v>0.68460250689537627</v>
      </c>
      <c r="AJ714" s="48">
        <f>SIN(AL714+RADIANS($AB$9))</f>
        <v>-0.67719809289219768</v>
      </c>
      <c r="AK714" s="48">
        <f>$AB$7*SIN(AL714)</f>
        <v>0.11498280876295268</v>
      </c>
      <c r="AL714" s="48">
        <f>2*ATAN(AM714)</f>
        <v>2.7920019314165581</v>
      </c>
      <c r="AM714" s="48">
        <f>SQRT((1+$AB$7)/(1-$AB$7))*TAN(AN714/2)</f>
        <v>5.6625914775338719</v>
      </c>
      <c r="AN714" s="54">
        <f>$AU714+$AB$7*SIN(AO714)</f>
        <v>15.217226662015754</v>
      </c>
      <c r="AO714" s="54">
        <f>$AU714+$AB$7*SIN(AP714)</f>
        <v>15.217093758970003</v>
      </c>
      <c r="AP714" s="54">
        <f>$AU714+$AB$7*SIN(AQ714)</f>
        <v>15.217542604162929</v>
      </c>
      <c r="AQ714" s="54">
        <f>$AU714+$AB$7*SIN(AR714)</f>
        <v>15.216026314522367</v>
      </c>
      <c r="AR714" s="54">
        <f>$AU714+$AB$7*SIN(AS714)</f>
        <v>15.221143731593726</v>
      </c>
      <c r="AS714" s="54">
        <f>$AU714+$AB$7*SIN(AT714)</f>
        <v>15.203815789684244</v>
      </c>
      <c r="AT714" s="54">
        <f>$AU714+$AB$7*SIN(AU714)</f>
        <v>15.261870124694452</v>
      </c>
      <c r="AU714" s="54">
        <f>RADIANS($AB$9)+$AB$18*(F714-AB$15)</f>
        <v>15.058978564337155</v>
      </c>
    </row>
    <row r="715" spans="1:47" ht="12.95" customHeight="1" x14ac:dyDescent="0.2">
      <c r="A715" s="4" t="s">
        <v>1090</v>
      </c>
      <c r="B715" s="4"/>
      <c r="C715" s="5">
        <v>49220.815999999999</v>
      </c>
      <c r="D715" s="5"/>
      <c r="E715" s="109">
        <f>+(C715-C$7)/C$8</f>
        <v>4760.0248830579694</v>
      </c>
      <c r="F715" s="109">
        <f>ROUND(2*E715,0)/2</f>
        <v>4760</v>
      </c>
      <c r="G715" s="48">
        <f>+C715-(C$7+F715*C$8)</f>
        <v>3.4012000003713183E-2</v>
      </c>
      <c r="I715" s="48">
        <f>G715</f>
        <v>3.4012000003713183E-2</v>
      </c>
      <c r="Q715" s="100">
        <f>+C715-15018.5</f>
        <v>34202.315999999999</v>
      </c>
      <c r="S715" s="53">
        <f>S$14</f>
        <v>0.1</v>
      </c>
      <c r="Z715" s="48">
        <f>F715</f>
        <v>4760</v>
      </c>
      <c r="AA715" s="54">
        <f>AB$3+AB$4*Z715+AB$5*Z715^2+AH715</f>
        <v>2.9519806544551892E-2</v>
      </c>
      <c r="AB715" s="54">
        <f>IF(S715&lt;&gt;0,G715-AH715, -9999)</f>
        <v>4.0589554434519844E-2</v>
      </c>
      <c r="AC715" s="54">
        <f>+G715-P715</f>
        <v>3.4012000003713183E-2</v>
      </c>
      <c r="AD715" s="54">
        <f>IF(S715&lt;&gt;0,G715-AA715, -9999)</f>
        <v>4.4921934591612908E-3</v>
      </c>
      <c r="AE715" s="54">
        <f>+(G715-AA715)^2*S715</f>
        <v>2.0179802074531485E-6</v>
      </c>
      <c r="AF715" s="48">
        <f>IF(S715&lt;&gt;0,G715-P715, -9999)</f>
        <v>3.4012000003713183E-2</v>
      </c>
      <c r="AG715" s="3"/>
      <c r="AH715" s="48">
        <f>$AB$6*($AB$11/AI715*AJ715+$AB$12)</f>
        <v>-6.5775544308066614E-3</v>
      </c>
      <c r="AI715" s="48">
        <f>1+$AB$7*COS(AL715)</f>
        <v>0.68460250689537627</v>
      </c>
      <c r="AJ715" s="48">
        <f>SIN(AL715+RADIANS($AB$9))</f>
        <v>-0.67719809289219768</v>
      </c>
      <c r="AK715" s="48">
        <f>$AB$7*SIN(AL715)</f>
        <v>0.11498280876295268</v>
      </c>
      <c r="AL715" s="48">
        <f>2*ATAN(AM715)</f>
        <v>2.7920019314165581</v>
      </c>
      <c r="AM715" s="48">
        <f>SQRT((1+$AB$7)/(1-$AB$7))*TAN(AN715/2)</f>
        <v>5.6625914775338719</v>
      </c>
      <c r="AN715" s="54">
        <f>$AU715+$AB$7*SIN(AO715)</f>
        <v>15.217226662015754</v>
      </c>
      <c r="AO715" s="54">
        <f>$AU715+$AB$7*SIN(AP715)</f>
        <v>15.217093758970003</v>
      </c>
      <c r="AP715" s="54">
        <f>$AU715+$AB$7*SIN(AQ715)</f>
        <v>15.217542604162929</v>
      </c>
      <c r="AQ715" s="54">
        <f>$AU715+$AB$7*SIN(AR715)</f>
        <v>15.216026314522367</v>
      </c>
      <c r="AR715" s="54">
        <f>$AU715+$AB$7*SIN(AS715)</f>
        <v>15.221143731593726</v>
      </c>
      <c r="AS715" s="54">
        <f>$AU715+$AB$7*SIN(AT715)</f>
        <v>15.203815789684244</v>
      </c>
      <c r="AT715" s="54">
        <f>$AU715+$AB$7*SIN(AU715)</f>
        <v>15.261870124694452</v>
      </c>
      <c r="AU715" s="54">
        <f>RADIANS($AB$9)+$AB$18*(F715-AB$15)</f>
        <v>15.058978564337155</v>
      </c>
    </row>
    <row r="716" spans="1:47" ht="12.95" customHeight="1" x14ac:dyDescent="0.2">
      <c r="A716" s="102" t="s">
        <v>1134</v>
      </c>
      <c r="B716" s="102" t="s">
        <v>1122</v>
      </c>
      <c r="C716" s="103">
        <v>49268.657050000002</v>
      </c>
      <c r="D716" s="104">
        <v>8.9999999999999998E-4</v>
      </c>
      <c r="E716" s="113">
        <f>+(C716-C$7)/C$8</f>
        <v>4795.0252247135068</v>
      </c>
      <c r="F716" s="109">
        <f>ROUND(2*E716,0)/2</f>
        <v>4795</v>
      </c>
      <c r="G716" s="48">
        <f>+C716-(C$7+F716*C$8)</f>
        <v>3.4479000001738314E-2</v>
      </c>
      <c r="K716" s="48">
        <f>G716</f>
        <v>3.4479000001738314E-2</v>
      </c>
      <c r="O716" s="48">
        <f ca="1">+C$11+C$12*F716</f>
        <v>3.4729231322615656E-2</v>
      </c>
      <c r="Q716" s="100">
        <f>+C716-15018.5</f>
        <v>34250.157050000002</v>
      </c>
      <c r="S716" s="53">
        <f>S$16</f>
        <v>1</v>
      </c>
      <c r="Z716" s="48">
        <f>F716</f>
        <v>4795</v>
      </c>
      <c r="AA716" s="54">
        <f>AB$3+AB$4*Z716+AB$5*Z716^2+AH716</f>
        <v>2.9998220090935345E-2</v>
      </c>
      <c r="AB716" s="54">
        <f>IF(S716&lt;&gt;0,G716-AH716, -9999)</f>
        <v>4.0974152708591685E-2</v>
      </c>
      <c r="AC716" s="54">
        <f>+G716-P716</f>
        <v>3.4479000001738314E-2</v>
      </c>
      <c r="AD716" s="54">
        <f>IF(S716&lt;&gt;0,G716-AA716, -9999)</f>
        <v>4.4807799108029685E-3</v>
      </c>
      <c r="AE716" s="54">
        <f>+(G716-AA716)^2*S716</f>
        <v>2.0077388609055459E-5</v>
      </c>
      <c r="AF716" s="48">
        <f>IF(S716&lt;&gt;0,G716-P716, -9999)</f>
        <v>3.4479000001738314E-2</v>
      </c>
      <c r="AG716" s="3"/>
      <c r="AH716" s="48">
        <f>$AB$6*($AB$11/AI716*AJ716+$AB$12)</f>
        <v>-6.4951527068533741E-3</v>
      </c>
      <c r="AI716" s="48">
        <f>1+$AB$7*COS(AL716)</f>
        <v>0.68330033275335689</v>
      </c>
      <c r="AJ716" s="48">
        <f>SIN(AL716+RADIANS($AB$9))</f>
        <v>-0.66868674043652299</v>
      </c>
      <c r="AK716" s="48">
        <f>$AB$7*SIN(AL716)</f>
        <v>0.11134606294595448</v>
      </c>
      <c r="AL716" s="48">
        <f>2*ATAN(AM716)</f>
        <v>2.8035087247315378</v>
      </c>
      <c r="AM716" s="48">
        <f>SQRT((1+$AB$7)/(1-$AB$7))*TAN(AN716/2)</f>
        <v>5.8592358799671986</v>
      </c>
      <c r="AN716" s="54">
        <f>$AU716+$AB$7*SIN(AO716)</f>
        <v>15.233074406821185</v>
      </c>
      <c r="AO716" s="54">
        <f>$AU716+$AB$7*SIN(AP716)</f>
        <v>15.232938248466246</v>
      </c>
      <c r="AP716" s="54">
        <f>$AU716+$AB$7*SIN(AQ716)</f>
        <v>15.233394284100152</v>
      </c>
      <c r="AQ716" s="54">
        <f>$AU716+$AB$7*SIN(AR716)</f>
        <v>15.231866461220109</v>
      </c>
      <c r="AR716" s="54">
        <f>$AU716+$AB$7*SIN(AS716)</f>
        <v>15.236980308621101</v>
      </c>
      <c r="AS716" s="54">
        <f>$AU716+$AB$7*SIN(AT716)</f>
        <v>15.2198099677606</v>
      </c>
      <c r="AT716" s="54">
        <f>$AU716+$AB$7*SIN(AU716)</f>
        <v>15.276887613105496</v>
      </c>
      <c r="AU716" s="54">
        <f>RADIANS($AB$9)+$AB$18*(F716-AB$15)</f>
        <v>15.079536966603111</v>
      </c>
    </row>
    <row r="717" spans="1:47" ht="12.95" customHeight="1" x14ac:dyDescent="0.2">
      <c r="A717" s="4" t="s">
        <v>1090</v>
      </c>
      <c r="B717" s="4"/>
      <c r="C717" s="5">
        <v>49268.659</v>
      </c>
      <c r="D717" s="5"/>
      <c r="E717" s="109">
        <f>+(C717-C$7)/C$8</f>
        <v>4795.0266513265551</v>
      </c>
      <c r="F717" s="109">
        <f>ROUND(2*E717,0)/2</f>
        <v>4795</v>
      </c>
      <c r="G717" s="48">
        <f>+C717-(C$7+F717*C$8)</f>
        <v>3.6428999999770895E-2</v>
      </c>
      <c r="I717" s="48">
        <f>G717</f>
        <v>3.6428999999770895E-2</v>
      </c>
      <c r="Q717" s="100">
        <f>+C717-15018.5</f>
        <v>34250.159</v>
      </c>
      <c r="S717" s="53">
        <f>S$14</f>
        <v>0.1</v>
      </c>
      <c r="Z717" s="48">
        <f>F717</f>
        <v>4795</v>
      </c>
      <c r="AA717" s="54">
        <f>AB$3+AB$4*Z717+AB$5*Z717^2+AH717</f>
        <v>2.9998220090935345E-2</v>
      </c>
      <c r="AB717" s="54">
        <f>IF(S717&lt;&gt;0,G717-AH717, -9999)</f>
        <v>4.2924152706624266E-2</v>
      </c>
      <c r="AC717" s="54">
        <f>+G717-P717</f>
        <v>3.6428999999770895E-2</v>
      </c>
      <c r="AD717" s="54">
        <f>IF(S717&lt;&gt;0,G717-AA717, -9999)</f>
        <v>6.4307799088355495E-3</v>
      </c>
      <c r="AE717" s="54">
        <f>+(G717-AA717)^2*S717</f>
        <v>4.135493023588296E-6</v>
      </c>
      <c r="AF717" s="48">
        <f>IF(S717&lt;&gt;0,G717-P717, -9999)</f>
        <v>3.6428999999770895E-2</v>
      </c>
      <c r="AG717" s="3"/>
      <c r="AH717" s="48">
        <f>$AB$6*($AB$11/AI717*AJ717+$AB$12)</f>
        <v>-6.4951527068533741E-3</v>
      </c>
      <c r="AI717" s="48">
        <f>1+$AB$7*COS(AL717)</f>
        <v>0.68330033275335689</v>
      </c>
      <c r="AJ717" s="48">
        <f>SIN(AL717+RADIANS($AB$9))</f>
        <v>-0.66868674043652299</v>
      </c>
      <c r="AK717" s="48">
        <f>$AB$7*SIN(AL717)</f>
        <v>0.11134606294595448</v>
      </c>
      <c r="AL717" s="48">
        <f>2*ATAN(AM717)</f>
        <v>2.8035087247315378</v>
      </c>
      <c r="AM717" s="48">
        <f>SQRT((1+$AB$7)/(1-$AB$7))*TAN(AN717/2)</f>
        <v>5.8592358799671986</v>
      </c>
      <c r="AN717" s="54">
        <f>$AU717+$AB$7*SIN(AO717)</f>
        <v>15.233074406821185</v>
      </c>
      <c r="AO717" s="54">
        <f>$AU717+$AB$7*SIN(AP717)</f>
        <v>15.232938248466246</v>
      </c>
      <c r="AP717" s="54">
        <f>$AU717+$AB$7*SIN(AQ717)</f>
        <v>15.233394284100152</v>
      </c>
      <c r="AQ717" s="54">
        <f>$AU717+$AB$7*SIN(AR717)</f>
        <v>15.231866461220109</v>
      </c>
      <c r="AR717" s="54">
        <f>$AU717+$AB$7*SIN(AS717)</f>
        <v>15.236980308621101</v>
      </c>
      <c r="AS717" s="54">
        <f>$AU717+$AB$7*SIN(AT717)</f>
        <v>15.2198099677606</v>
      </c>
      <c r="AT717" s="54">
        <f>$AU717+$AB$7*SIN(AU717)</f>
        <v>15.276887613105496</v>
      </c>
      <c r="AU717" s="54">
        <f>RADIANS($AB$9)+$AB$18*(F717-AB$15)</f>
        <v>15.079536966603111</v>
      </c>
    </row>
    <row r="718" spans="1:47" ht="12.95" customHeight="1" x14ac:dyDescent="0.2">
      <c r="A718" s="4" t="s">
        <v>1090</v>
      </c>
      <c r="B718" s="4"/>
      <c r="C718" s="5">
        <v>49443.625</v>
      </c>
      <c r="D718" s="5"/>
      <c r="E718" s="109">
        <f>+(C718-C$7)/C$8</f>
        <v>4923.0311532783817</v>
      </c>
      <c r="F718" s="109">
        <f>ROUND(2*E718,0)/2</f>
        <v>4923</v>
      </c>
      <c r="G718" s="48">
        <f>+C718-(C$7+F718*C$8)</f>
        <v>4.2582600006426219E-2</v>
      </c>
      <c r="I718" s="48">
        <f>G718</f>
        <v>4.2582600006426219E-2</v>
      </c>
      <c r="Q718" s="100">
        <f>+C718-15018.5</f>
        <v>34425.125</v>
      </c>
      <c r="S718" s="53">
        <f>S$14</f>
        <v>0.1</v>
      </c>
      <c r="Z718" s="48">
        <f>F718</f>
        <v>4923</v>
      </c>
      <c r="AA718" s="54">
        <f>AB$3+AB$4*Z718+AB$5*Z718^2+AH718</f>
        <v>3.1773005298506109E-2</v>
      </c>
      <c r="AB718" s="54">
        <f>IF(S718&lt;&gt;0,G718-AH718, -9999)</f>
        <v>4.8764043672057437E-2</v>
      </c>
      <c r="AC718" s="54">
        <f>+G718-P718</f>
        <v>4.2582600006426219E-2</v>
      </c>
      <c r="AD718" s="54">
        <f>IF(S718&lt;&gt;0,G718-AA718, -9999)</f>
        <v>1.080959470792011E-2</v>
      </c>
      <c r="AE718" s="54">
        <f>+(G718-AA718)^2*S718</f>
        <v>1.1684733774949446E-5</v>
      </c>
      <c r="AF718" s="48">
        <f>IF(S718&lt;&gt;0,G718-P718, -9999)</f>
        <v>4.2582600006426219E-2</v>
      </c>
      <c r="AG718" s="3"/>
      <c r="AH718" s="48">
        <f>$AB$6*($AB$11/AI718*AJ718+$AB$12)</f>
        <v>-6.1814436656312194E-3</v>
      </c>
      <c r="AI718" s="48">
        <f>1+$AB$7*COS(AL718)</f>
        <v>0.67893115901055845</v>
      </c>
      <c r="AJ718" s="48">
        <f>SIN(AL718+RADIANS($AB$9))</f>
        <v>-0.63708739007886639</v>
      </c>
      <c r="AK718" s="48">
        <f>$AB$7*SIN(AL718)</f>
        <v>9.8037871832244466E-2</v>
      </c>
      <c r="AL718" s="48">
        <f>2*ATAN(AM718)</f>
        <v>2.8452362791019143</v>
      </c>
      <c r="AM718" s="48">
        <f>SQRT((1+$AB$7)/(1-$AB$7))*TAN(AN718/2)</f>
        <v>6.6991664402165201</v>
      </c>
      <c r="AN718" s="54">
        <f>$AU718+$AB$7*SIN(AO718)</f>
        <v>15.290786799065835</v>
      </c>
      <c r="AO718" s="54">
        <f>$AU718+$AB$7*SIN(AP718)</f>
        <v>15.290642224136084</v>
      </c>
      <c r="AP718" s="54">
        <f>$AU718+$AB$7*SIN(AQ718)</f>
        <v>15.291113268076545</v>
      </c>
      <c r="AQ718" s="54">
        <f>$AU718+$AB$7*SIN(AR718)</f>
        <v>15.289578183386018</v>
      </c>
      <c r="AR718" s="54">
        <f>$AU718+$AB$7*SIN(AS718)</f>
        <v>15.294577040307061</v>
      </c>
      <c r="AS718" s="54">
        <f>$AU718+$AB$7*SIN(AT718)</f>
        <v>15.278257517846964</v>
      </c>
      <c r="AT718" s="54">
        <f>$AU718+$AB$7*SIN(AU718)</f>
        <v>15.331116462934579</v>
      </c>
      <c r="AU718" s="54">
        <f>RADIANS($AB$9)+$AB$18*(F718-AB$15)</f>
        <v>15.154721980604329</v>
      </c>
    </row>
    <row r="719" spans="1:47" ht="12.95" customHeight="1" x14ac:dyDescent="0.2">
      <c r="A719" s="102" t="s">
        <v>1134</v>
      </c>
      <c r="B719" s="102" t="s">
        <v>1122</v>
      </c>
      <c r="C719" s="103">
        <v>49443.625030000003</v>
      </c>
      <c r="D719" s="104">
        <v>7.1000000000000002E-4</v>
      </c>
      <c r="E719" s="107">
        <f>+(C719-C$7)/C$8</f>
        <v>4923.031175226276</v>
      </c>
      <c r="F719" s="109">
        <f>ROUND(2*E719,0)/2</f>
        <v>4923</v>
      </c>
      <c r="G719" s="48">
        <f>+C719-(C$7+F719*C$8)</f>
        <v>4.2612600009306334E-2</v>
      </c>
      <c r="K719" s="48">
        <f>G719</f>
        <v>4.2612600009306334E-2</v>
      </c>
      <c r="O719" s="48">
        <f ca="1">+C$11+C$12*F719</f>
        <v>3.6644008497982661E-2</v>
      </c>
      <c r="Q719" s="100">
        <f>+C719-15018.5</f>
        <v>34425.125030000003</v>
      </c>
      <c r="S719" s="53">
        <f>S$16</f>
        <v>1</v>
      </c>
      <c r="Z719" s="48">
        <f>F719</f>
        <v>4923</v>
      </c>
      <c r="AA719" s="54">
        <f>AB$3+AB$4*Z719+AB$5*Z719^2+AH719</f>
        <v>3.1773005298506109E-2</v>
      </c>
      <c r="AB719" s="54">
        <f>IF(S719&lt;&gt;0,G719-AH719, -9999)</f>
        <v>4.8794043674937553E-2</v>
      </c>
      <c r="AC719" s="54">
        <f>+G719-P719</f>
        <v>4.2612600009306334E-2</v>
      </c>
      <c r="AD719" s="54">
        <f>IF(S719&lt;&gt;0,G719-AA719, -9999)</f>
        <v>1.0839594710800225E-2</v>
      </c>
      <c r="AE719" s="54">
        <f>+(G719-AA719)^2*S719</f>
        <v>1.1749681349440822E-4</v>
      </c>
      <c r="AF719" s="48">
        <f>IF(S719&lt;&gt;0,G719-P719, -9999)</f>
        <v>4.2612600009306334E-2</v>
      </c>
      <c r="AG719" s="3"/>
      <c r="AH719" s="48">
        <f>$AB$6*($AB$11/AI719*AJ719+$AB$12)</f>
        <v>-6.1814436656312194E-3</v>
      </c>
      <c r="AI719" s="48">
        <f>1+$AB$7*COS(AL719)</f>
        <v>0.67893115901055845</v>
      </c>
      <c r="AJ719" s="48">
        <f>SIN(AL719+RADIANS($AB$9))</f>
        <v>-0.63708739007886639</v>
      </c>
      <c r="AK719" s="48">
        <f>$AB$7*SIN(AL719)</f>
        <v>9.8037871832244466E-2</v>
      </c>
      <c r="AL719" s="48">
        <f>2*ATAN(AM719)</f>
        <v>2.8452362791019143</v>
      </c>
      <c r="AM719" s="48">
        <f>SQRT((1+$AB$7)/(1-$AB$7))*TAN(AN719/2)</f>
        <v>6.6991664402165201</v>
      </c>
      <c r="AN719" s="54">
        <f>$AU719+$AB$7*SIN(AO719)</f>
        <v>15.290786799065835</v>
      </c>
      <c r="AO719" s="54">
        <f>$AU719+$AB$7*SIN(AP719)</f>
        <v>15.290642224136084</v>
      </c>
      <c r="AP719" s="54">
        <f>$AU719+$AB$7*SIN(AQ719)</f>
        <v>15.291113268076545</v>
      </c>
      <c r="AQ719" s="54">
        <f>$AU719+$AB$7*SIN(AR719)</f>
        <v>15.289578183386018</v>
      </c>
      <c r="AR719" s="54">
        <f>$AU719+$AB$7*SIN(AS719)</f>
        <v>15.294577040307061</v>
      </c>
      <c r="AS719" s="54">
        <f>$AU719+$AB$7*SIN(AT719)</f>
        <v>15.278257517846964</v>
      </c>
      <c r="AT719" s="54">
        <f>$AU719+$AB$7*SIN(AU719)</f>
        <v>15.331116462934579</v>
      </c>
      <c r="AU719" s="54">
        <f>RADIANS($AB$9)+$AB$18*(F719-AB$15)</f>
        <v>15.154721980604329</v>
      </c>
    </row>
    <row r="720" spans="1:47" ht="12.95" customHeight="1" x14ac:dyDescent="0.2">
      <c r="A720" s="4" t="s">
        <v>1090</v>
      </c>
      <c r="B720" s="4"/>
      <c r="C720" s="5">
        <v>49581.675000000003</v>
      </c>
      <c r="D720" s="5"/>
      <c r="E720" s="109">
        <f>+(C720-C$7)/C$8</f>
        <v>5024.0280412134653</v>
      </c>
      <c r="F720" s="109">
        <f>ROUND(2*E720,0)/2</f>
        <v>5024</v>
      </c>
      <c r="G720" s="48">
        <f>+C720-(C$7+F720*C$8)</f>
        <v>3.832880000845762E-2</v>
      </c>
      <c r="I720" s="48">
        <f>G720</f>
        <v>3.832880000845762E-2</v>
      </c>
      <c r="Q720" s="100">
        <f>+C720-15018.5</f>
        <v>34563.175000000003</v>
      </c>
      <c r="S720" s="53">
        <f>S$14</f>
        <v>0.1</v>
      </c>
      <c r="Z720" s="48">
        <f>F720</f>
        <v>5024</v>
      </c>
      <c r="AA720" s="54">
        <f>AB$3+AB$4*Z720+AB$5*Z720^2+AH720</f>
        <v>3.3200744248520465E-2</v>
      </c>
      <c r="AB720" s="54">
        <f>IF(S720&lt;&gt;0,G720-AH720, -9999)</f>
        <v>4.4249579538910941E-2</v>
      </c>
      <c r="AC720" s="54">
        <f>+G720-P720</f>
        <v>3.832880000845762E-2</v>
      </c>
      <c r="AD720" s="54">
        <f>IF(S720&lt;&gt;0,G720-AA720, -9999)</f>
        <v>5.1280557599371543E-3</v>
      </c>
      <c r="AE720" s="54">
        <f>+(G720-AA720)^2*S720</f>
        <v>2.6296955877024628E-6</v>
      </c>
      <c r="AF720" s="48">
        <f>IF(S720&lt;&gt;0,G720-P720, -9999)</f>
        <v>3.832880000845762E-2</v>
      </c>
      <c r="AG720" s="3"/>
      <c r="AH720" s="48">
        <f>$AB$6*($AB$11/AI720*AJ720+$AB$12)</f>
        <v>-5.9207795304533212E-3</v>
      </c>
      <c r="AI720" s="48">
        <f>1+$AB$7*COS(AL720)</f>
        <v>0.67590887708688663</v>
      </c>
      <c r="AJ720" s="48">
        <f>SIN(AL720+RADIANS($AB$9))</f>
        <v>-0.61164896016893577</v>
      </c>
      <c r="AK720" s="48">
        <f>$AB$7*SIN(AL720)</f>
        <v>8.7530389103534167E-2</v>
      </c>
      <c r="AL720" s="48">
        <f>2*ATAN(AM720)</f>
        <v>2.8778066629213832</v>
      </c>
      <c r="AM720" s="48">
        <f>SQRT((1+$AB$7)/(1-$AB$7))*TAN(AN720/2)</f>
        <v>7.5378883783101251</v>
      </c>
      <c r="AN720" s="54">
        <f>$AU720+$AB$7*SIN(AO720)</f>
        <v>15.336078634659538</v>
      </c>
      <c r="AO720" s="54">
        <f>$AU720+$AB$7*SIN(AP720)</f>
        <v>15.335931928020294</v>
      </c>
      <c r="AP720" s="54">
        <f>$AU720+$AB$7*SIN(AQ720)</f>
        <v>15.33640098906732</v>
      </c>
      <c r="AQ720" s="54">
        <f>$AU720+$AB$7*SIN(AR720)</f>
        <v>15.334900971428825</v>
      </c>
      <c r="AR720" s="54">
        <f>$AU720+$AB$7*SIN(AS720)</f>
        <v>15.339694828639079</v>
      </c>
      <c r="AS720" s="54">
        <f>$AU720+$AB$7*SIN(AT720)</f>
        <v>15.324342449850446</v>
      </c>
      <c r="AT720" s="54">
        <f>$AU720+$AB$7*SIN(AU720)</f>
        <v>15.37319686074307</v>
      </c>
      <c r="AU720" s="54">
        <f>RADIANS($AB$9)+$AB$18*(F720-AB$15)</f>
        <v>15.214047655714664</v>
      </c>
    </row>
    <row r="721" spans="1:64" ht="12.95" customHeight="1" x14ac:dyDescent="0.2">
      <c r="A721" s="102" t="s">
        <v>1134</v>
      </c>
      <c r="B721" s="102" t="s">
        <v>1122</v>
      </c>
      <c r="C721" s="103">
        <v>49581.678</v>
      </c>
      <c r="D721" s="104">
        <v>4.0999999999999999E-4</v>
      </c>
      <c r="E721" s="113">
        <f>+(C721-C$7)/C$8</f>
        <v>5024.0302360027699</v>
      </c>
      <c r="F721" s="109">
        <f>ROUND(2*E721,0)/2</f>
        <v>5024</v>
      </c>
      <c r="G721" s="48">
        <f>+C721-(C$7+F721*C$8)</f>
        <v>4.1328800005430821E-2</v>
      </c>
      <c r="K721" s="48">
        <f>G721</f>
        <v>4.1328800005430821E-2</v>
      </c>
      <c r="O721" s="48">
        <f ca="1">+C$11+C$12*F721</f>
        <v>3.8154887362920678E-2</v>
      </c>
      <c r="Q721" s="100">
        <f>+C721-15018.5</f>
        <v>34563.178</v>
      </c>
      <c r="S721" s="53">
        <f>S$16</f>
        <v>1</v>
      </c>
      <c r="Z721" s="48">
        <f>F721</f>
        <v>5024</v>
      </c>
      <c r="AA721" s="54">
        <f>AB$3+AB$4*Z721+AB$5*Z721^2+AH721</f>
        <v>3.3200744248520465E-2</v>
      </c>
      <c r="AB721" s="54">
        <f>IF(S721&lt;&gt;0,G721-AH721, -9999)</f>
        <v>4.7249579535884143E-2</v>
      </c>
      <c r="AC721" s="54">
        <f>+G721-P721</f>
        <v>4.1328800005430821E-2</v>
      </c>
      <c r="AD721" s="54">
        <f>IF(S721&lt;&gt;0,G721-AA721, -9999)</f>
        <v>8.1280557569103559E-3</v>
      </c>
      <c r="AE721" s="54">
        <f>+(G721-AA721)^2*S721</f>
        <v>6.6065290387443582E-5</v>
      </c>
      <c r="AF721" s="48">
        <f>IF(S721&lt;&gt;0,G721-P721, -9999)</f>
        <v>4.1328800005430821E-2</v>
      </c>
      <c r="AG721" s="3"/>
      <c r="AH721" s="48">
        <f>$AB$6*($AB$11/AI721*AJ721+$AB$12)</f>
        <v>-5.9207795304533212E-3</v>
      </c>
      <c r="AI721" s="48">
        <f>1+$AB$7*COS(AL721)</f>
        <v>0.67590887708688663</v>
      </c>
      <c r="AJ721" s="48">
        <f>SIN(AL721+RADIANS($AB$9))</f>
        <v>-0.61164896016893577</v>
      </c>
      <c r="AK721" s="48">
        <f>$AB$7*SIN(AL721)</f>
        <v>8.7530389103534167E-2</v>
      </c>
      <c r="AL721" s="48">
        <f>2*ATAN(AM721)</f>
        <v>2.8778066629213832</v>
      </c>
      <c r="AM721" s="48">
        <f>SQRT((1+$AB$7)/(1-$AB$7))*TAN(AN721/2)</f>
        <v>7.5378883783101251</v>
      </c>
      <c r="AN721" s="54">
        <f>$AU721+$AB$7*SIN(AO721)</f>
        <v>15.336078634659538</v>
      </c>
      <c r="AO721" s="54">
        <f>$AU721+$AB$7*SIN(AP721)</f>
        <v>15.335931928020294</v>
      </c>
      <c r="AP721" s="54">
        <f>$AU721+$AB$7*SIN(AQ721)</f>
        <v>15.33640098906732</v>
      </c>
      <c r="AQ721" s="54">
        <f>$AU721+$AB$7*SIN(AR721)</f>
        <v>15.334900971428825</v>
      </c>
      <c r="AR721" s="54">
        <f>$AU721+$AB$7*SIN(AS721)</f>
        <v>15.339694828639079</v>
      </c>
      <c r="AS721" s="54">
        <f>$AU721+$AB$7*SIN(AT721)</f>
        <v>15.324342449850446</v>
      </c>
      <c r="AT721" s="54">
        <f>$AU721+$AB$7*SIN(AU721)</f>
        <v>15.37319686074307</v>
      </c>
      <c r="AU721" s="54">
        <f>RADIANS($AB$9)+$AB$18*(F721-AB$15)</f>
        <v>15.214047655714664</v>
      </c>
    </row>
    <row r="722" spans="1:64" ht="12.95" customHeight="1" x14ac:dyDescent="0.2">
      <c r="A722" s="4" t="s">
        <v>1093</v>
      </c>
      <c r="B722" s="4"/>
      <c r="C722" s="5">
        <v>49607.64</v>
      </c>
      <c r="D722" s="5">
        <v>4.0000000000000001E-3</v>
      </c>
      <c r="E722" s="109">
        <f>+(C722-C$7)/C$8</f>
        <v>5043.0239426639118</v>
      </c>
      <c r="F722" s="109">
        <f>ROUND(2*E722,0)/2</f>
        <v>5043</v>
      </c>
      <c r="G722" s="48">
        <f>+C722-(C$7+F722*C$8)</f>
        <v>3.2726600002206396E-2</v>
      </c>
      <c r="I722" s="48">
        <f>G722</f>
        <v>3.2726600002206396E-2</v>
      </c>
      <c r="Q722" s="100">
        <f>+C722-15018.5</f>
        <v>34589.14</v>
      </c>
      <c r="S722" s="53">
        <f>S$14</f>
        <v>0.1</v>
      </c>
      <c r="Z722" s="48">
        <f>F722</f>
        <v>5043</v>
      </c>
      <c r="AA722" s="54">
        <f>AB$3+AB$4*Z722+AB$5*Z722^2+AH722</f>
        <v>3.3471970564711934E-2</v>
      </c>
      <c r="AB722" s="54">
        <f>IF(S722&lt;&gt;0,G722-AH722, -9999)</f>
        <v>3.8597101193322374E-2</v>
      </c>
      <c r="AC722" s="54">
        <f>+G722-P722</f>
        <v>3.2726600002206396E-2</v>
      </c>
      <c r="AD722" s="54">
        <f>IF(S722&lt;&gt;0,G722-AA722, -9999)</f>
        <v>-7.4537056250553735E-4</v>
      </c>
      <c r="AE722" s="54">
        <f>+(G722-AA722)^2*S722</f>
        <v>5.5557727544982119E-8</v>
      </c>
      <c r="AF722" s="48">
        <f>IF(S722&lt;&gt;0,G722-P722, -9999)</f>
        <v>3.2726600002206396E-2</v>
      </c>
      <c r="AG722" s="3"/>
      <c r="AH722" s="48">
        <f>$AB$6*($AB$11/AI722*AJ722+$AB$12)</f>
        <v>-5.8705011911159757E-3</v>
      </c>
      <c r="AI722" s="48">
        <f>1+$AB$7*COS(AL722)</f>
        <v>0.67538136206143562</v>
      </c>
      <c r="AJ722" s="48">
        <f>SIN(AL722+RADIANS($AB$9))</f>
        <v>-0.60681532041643216</v>
      </c>
      <c r="AK722" s="48">
        <f>$AB$7*SIN(AL722)</f>
        <v>8.5553286731779865E-2</v>
      </c>
      <c r="AL722" s="48">
        <f>2*ATAN(AM722)</f>
        <v>2.8839021354099952</v>
      </c>
      <c r="AM722" s="48">
        <f>SQRT((1+$AB$7)/(1-$AB$7))*TAN(AN722/2)</f>
        <v>7.7182518991717393</v>
      </c>
      <c r="AN722" s="54">
        <f>$AU722+$AB$7*SIN(AO722)</f>
        <v>15.344576805660067</v>
      </c>
      <c r="AO722" s="54">
        <f>$AU722+$AB$7*SIN(AP722)</f>
        <v>15.344430191259086</v>
      </c>
      <c r="AP722" s="54">
        <f>$AU722+$AB$7*SIN(AQ722)</f>
        <v>15.344897426152384</v>
      </c>
      <c r="AQ722" s="54">
        <f>$AU722+$AB$7*SIN(AR722)</f>
        <v>15.343408139208114</v>
      </c>
      <c r="AR722" s="54">
        <f>$AU722+$AB$7*SIN(AS722)</f>
        <v>15.348152234577524</v>
      </c>
      <c r="AS722" s="54">
        <f>$AU722+$AB$7*SIN(AT722)</f>
        <v>15.333009844206215</v>
      </c>
      <c r="AT722" s="54">
        <f>$AU722+$AB$7*SIN(AU722)</f>
        <v>15.38104852775839</v>
      </c>
      <c r="AU722" s="54">
        <f>RADIANS($AB$9)+$AB$18*(F722-AB$15)</f>
        <v>15.225207931230468</v>
      </c>
    </row>
    <row r="723" spans="1:64" ht="12.95" customHeight="1" x14ac:dyDescent="0.2">
      <c r="A723" s="4" t="s">
        <v>1090</v>
      </c>
      <c r="B723" s="4"/>
      <c r="C723" s="5">
        <v>49607.648999999998</v>
      </c>
      <c r="D723" s="5"/>
      <c r="E723" s="109">
        <f>+(C723-C$7)/C$8</f>
        <v>5043.0305270318304</v>
      </c>
      <c r="F723" s="109">
        <f>ROUND(2*E723,0)/2</f>
        <v>5043</v>
      </c>
      <c r="G723" s="48">
        <f>+C723-(C$7+F723*C$8)</f>
        <v>4.1726600000401959E-2</v>
      </c>
      <c r="I723" s="48">
        <f>G723</f>
        <v>4.1726600000401959E-2</v>
      </c>
      <c r="Q723" s="100">
        <f>+C723-15018.5</f>
        <v>34589.148999999998</v>
      </c>
      <c r="S723" s="53">
        <f>S$14</f>
        <v>0.1</v>
      </c>
      <c r="Z723" s="48">
        <f>F723</f>
        <v>5043</v>
      </c>
      <c r="AA723" s="54">
        <f>AB$3+AB$4*Z723+AB$5*Z723^2+AH723</f>
        <v>3.3471970564711934E-2</v>
      </c>
      <c r="AB723" s="54">
        <f>IF(S723&lt;&gt;0,G723-AH723, -9999)</f>
        <v>4.7597101191517936E-2</v>
      </c>
      <c r="AC723" s="54">
        <f>+G723-P723</f>
        <v>4.1726600000401959E-2</v>
      </c>
      <c r="AD723" s="54">
        <f>IF(S723&lt;&gt;0,G723-AA723, -9999)</f>
        <v>8.2546294356900252E-3</v>
      </c>
      <c r="AE723" s="54">
        <f>+(G723-AA723)^2*S723</f>
        <v>6.8138907120560222E-6</v>
      </c>
      <c r="AF723" s="48">
        <f>IF(S723&lt;&gt;0,G723-P723, -9999)</f>
        <v>4.1726600000401959E-2</v>
      </c>
      <c r="AG723" s="3"/>
      <c r="AH723" s="48">
        <f>$AB$6*($AB$11/AI723*AJ723+$AB$12)</f>
        <v>-5.8705011911159757E-3</v>
      </c>
      <c r="AI723" s="48">
        <f>1+$AB$7*COS(AL723)</f>
        <v>0.67538136206143562</v>
      </c>
      <c r="AJ723" s="48">
        <f>SIN(AL723+RADIANS($AB$9))</f>
        <v>-0.60681532041643216</v>
      </c>
      <c r="AK723" s="48">
        <f>$AB$7*SIN(AL723)</f>
        <v>8.5553286731779865E-2</v>
      </c>
      <c r="AL723" s="48">
        <f>2*ATAN(AM723)</f>
        <v>2.8839021354099952</v>
      </c>
      <c r="AM723" s="48">
        <f>SQRT((1+$AB$7)/(1-$AB$7))*TAN(AN723/2)</f>
        <v>7.7182518991717393</v>
      </c>
      <c r="AN723" s="54">
        <f>$AU723+$AB$7*SIN(AO723)</f>
        <v>15.344576805660067</v>
      </c>
      <c r="AO723" s="54">
        <f>$AU723+$AB$7*SIN(AP723)</f>
        <v>15.344430191259086</v>
      </c>
      <c r="AP723" s="54">
        <f>$AU723+$AB$7*SIN(AQ723)</f>
        <v>15.344897426152384</v>
      </c>
      <c r="AQ723" s="54">
        <f>$AU723+$AB$7*SIN(AR723)</f>
        <v>15.343408139208114</v>
      </c>
      <c r="AR723" s="54">
        <f>$AU723+$AB$7*SIN(AS723)</f>
        <v>15.348152234577524</v>
      </c>
      <c r="AS723" s="54">
        <f>$AU723+$AB$7*SIN(AT723)</f>
        <v>15.333009844206215</v>
      </c>
      <c r="AT723" s="54">
        <f>$AU723+$AB$7*SIN(AU723)</f>
        <v>15.38104852775839</v>
      </c>
      <c r="AU723" s="54">
        <f>RADIANS($AB$9)+$AB$18*(F723-AB$15)</f>
        <v>15.225207931230468</v>
      </c>
    </row>
    <row r="724" spans="1:64" ht="12.95" customHeight="1" x14ac:dyDescent="0.2">
      <c r="A724" s="102" t="s">
        <v>1134</v>
      </c>
      <c r="B724" s="102" t="s">
        <v>1122</v>
      </c>
      <c r="C724" s="103">
        <v>49607.649960000002</v>
      </c>
      <c r="D724" s="104">
        <v>4.2000000000000002E-4</v>
      </c>
      <c r="E724" s="107">
        <f>+(C724-C$7)/C$8</f>
        <v>5043.031229364412</v>
      </c>
      <c r="F724" s="109">
        <f>ROUND(2*E724,0)/2</f>
        <v>5043</v>
      </c>
      <c r="G724" s="48">
        <f>+C724-(C$7+F724*C$8)</f>
        <v>4.2686600005254149E-2</v>
      </c>
      <c r="K724" s="48">
        <f>G724</f>
        <v>4.2686600005254149E-2</v>
      </c>
      <c r="O724" s="48">
        <f ca="1">+C$11+C$12*F724</f>
        <v>3.8439112099889219E-2</v>
      </c>
      <c r="Q724" s="100">
        <f>+C724-15018.5</f>
        <v>34589.149960000002</v>
      </c>
      <c r="S724" s="53">
        <f>S$16</f>
        <v>1</v>
      </c>
      <c r="Z724" s="48">
        <f>F724</f>
        <v>5043</v>
      </c>
      <c r="AA724" s="54">
        <f>AB$3+AB$4*Z724+AB$5*Z724^2+AH724</f>
        <v>3.3471970564711934E-2</v>
      </c>
      <c r="AB724" s="54">
        <f>IF(S724&lt;&gt;0,G724-AH724, -9999)</f>
        <v>4.8557101196370127E-2</v>
      </c>
      <c r="AC724" s="54">
        <f>+G724-P724</f>
        <v>4.2686600005254149E-2</v>
      </c>
      <c r="AD724" s="54">
        <f>IF(S724&lt;&gt;0,G724-AA724, -9999)</f>
        <v>9.2146294405422158E-3</v>
      </c>
      <c r="AE724" s="54">
        <f>+(G724-AA724)^2*S724</f>
        <v>8.4909395726507345E-5</v>
      </c>
      <c r="AF724" s="48">
        <f>IF(S724&lt;&gt;0,G724-P724, -9999)</f>
        <v>4.2686600005254149E-2</v>
      </c>
      <c r="AG724" s="3"/>
      <c r="AH724" s="48">
        <f>$AB$6*($AB$11/AI724*AJ724+$AB$12)</f>
        <v>-5.8705011911159757E-3</v>
      </c>
      <c r="AI724" s="48">
        <f>1+$AB$7*COS(AL724)</f>
        <v>0.67538136206143562</v>
      </c>
      <c r="AJ724" s="48">
        <f>SIN(AL724+RADIANS($AB$9))</f>
        <v>-0.60681532041643216</v>
      </c>
      <c r="AK724" s="48">
        <f>$AB$7*SIN(AL724)</f>
        <v>8.5553286731779865E-2</v>
      </c>
      <c r="AL724" s="48">
        <f>2*ATAN(AM724)</f>
        <v>2.8839021354099952</v>
      </c>
      <c r="AM724" s="48">
        <f>SQRT((1+$AB$7)/(1-$AB$7))*TAN(AN724/2)</f>
        <v>7.7182518991717393</v>
      </c>
      <c r="AN724" s="54">
        <f>$AU724+$AB$7*SIN(AO724)</f>
        <v>15.344576805660067</v>
      </c>
      <c r="AO724" s="54">
        <f>$AU724+$AB$7*SIN(AP724)</f>
        <v>15.344430191259086</v>
      </c>
      <c r="AP724" s="54">
        <f>$AU724+$AB$7*SIN(AQ724)</f>
        <v>15.344897426152384</v>
      </c>
      <c r="AQ724" s="54">
        <f>$AU724+$AB$7*SIN(AR724)</f>
        <v>15.343408139208114</v>
      </c>
      <c r="AR724" s="54">
        <f>$AU724+$AB$7*SIN(AS724)</f>
        <v>15.348152234577524</v>
      </c>
      <c r="AS724" s="54">
        <f>$AU724+$AB$7*SIN(AT724)</f>
        <v>15.333009844206215</v>
      </c>
      <c r="AT724" s="54">
        <f>$AU724+$AB$7*SIN(AU724)</f>
        <v>15.38104852775839</v>
      </c>
      <c r="AU724" s="54">
        <f>RADIANS($AB$9)+$AB$18*(F724-AB$15)</f>
        <v>15.225207931230468</v>
      </c>
    </row>
    <row r="725" spans="1:64" ht="12.95" customHeight="1" x14ac:dyDescent="0.2">
      <c r="A725" s="4" t="s">
        <v>1090</v>
      </c>
      <c r="B725" s="4"/>
      <c r="C725" s="5">
        <v>49659.588000000003</v>
      </c>
      <c r="D725" s="5"/>
      <c r="E725" s="109">
        <f>+(C725-C$7)/C$8</f>
        <v>5081.0289143006521</v>
      </c>
      <c r="F725" s="109">
        <f>ROUND(2*E725,0)/2</f>
        <v>5081</v>
      </c>
      <c r="G725" s="48">
        <f>+C725-(C$7+F725*C$8)</f>
        <v>3.9522200007922947E-2</v>
      </c>
      <c r="I725" s="48">
        <f>G725</f>
        <v>3.9522200007922947E-2</v>
      </c>
      <c r="Q725" s="100">
        <f>+C725-15018.5</f>
        <v>34641.088000000003</v>
      </c>
      <c r="S725" s="53">
        <f>S$14</f>
        <v>0.1</v>
      </c>
      <c r="Z725" s="48">
        <f>F725</f>
        <v>5081</v>
      </c>
      <c r="AA725" s="54">
        <f>AB$3+AB$4*Z725+AB$5*Z725^2+AH725</f>
        <v>3.4016902145034292E-2</v>
      </c>
      <c r="AB725" s="54">
        <f>IF(S725&lt;&gt;0,G725-AH725, -9999)</f>
        <v>4.5290994859269906E-2</v>
      </c>
      <c r="AC725" s="54">
        <f>+G725-P725</f>
        <v>3.9522200007922947E-2</v>
      </c>
      <c r="AD725" s="54">
        <f>IF(S725&lt;&gt;0,G725-AA725, -9999)</f>
        <v>5.5052978628886556E-3</v>
      </c>
      <c r="AE725" s="54">
        <f>+(G725-AA725)^2*S725</f>
        <v>3.0308304559126398E-6</v>
      </c>
      <c r="AF725" s="48">
        <f>IF(S725&lt;&gt;0,G725-P725, -9999)</f>
        <v>3.9522200007922947E-2</v>
      </c>
      <c r="AG725" s="3"/>
      <c r="AH725" s="48">
        <f>$AB$6*($AB$11/AI725*AJ725+$AB$12)</f>
        <v>-5.768794851346958E-3</v>
      </c>
      <c r="AI725" s="48">
        <f>1+$AB$7*COS(AL725)</f>
        <v>0.67436482299029321</v>
      </c>
      <c r="AJ725" s="48">
        <f>SIN(AL725+RADIANS($AB$9))</f>
        <v>-0.5971030824171758</v>
      </c>
      <c r="AK725" s="48">
        <f>$AB$7*SIN(AL725)</f>
        <v>8.1598752818629564E-2</v>
      </c>
      <c r="AL725" s="48">
        <f>2*ATAN(AM725)</f>
        <v>2.8960650326375275</v>
      </c>
      <c r="AM725" s="48">
        <f>SQRT((1+$AB$7)/(1-$AB$7))*TAN(AN725/2)</f>
        <v>8.1047606001901844</v>
      </c>
      <c r="AN725" s="54">
        <f>$AU725+$AB$7*SIN(AO725)</f>
        <v>15.36155352044273</v>
      </c>
      <c r="AO725" s="54">
        <f>$AU725+$AB$7*SIN(AP725)</f>
        <v>15.361407580913008</v>
      </c>
      <c r="AP725" s="54">
        <f>$AU725+$AB$7*SIN(AQ725)</f>
        <v>15.361869749274506</v>
      </c>
      <c r="AQ725" s="54">
        <f>$AU725+$AB$7*SIN(AR725)</f>
        <v>15.360405867264591</v>
      </c>
      <c r="AR725" s="54">
        <f>$AU725+$AB$7*SIN(AS725)</f>
        <v>15.36503995326877</v>
      </c>
      <c r="AS725" s="54">
        <f>$AU725+$AB$7*SIN(AT725)</f>
        <v>15.350343325930254</v>
      </c>
      <c r="AT725" s="54">
        <f>$AU725+$AB$7*SIN(AU725)</f>
        <v>15.396694046242786</v>
      </c>
      <c r="AU725" s="54">
        <f>RADIANS($AB$9)+$AB$18*(F725-AB$15)</f>
        <v>15.24752848226208</v>
      </c>
      <c r="AV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</row>
    <row r="726" spans="1:64" ht="12.95" customHeight="1" x14ac:dyDescent="0.2">
      <c r="A726" s="98" t="s">
        <v>434</v>
      </c>
      <c r="B726" s="99" t="s">
        <v>1142</v>
      </c>
      <c r="C726" s="98">
        <v>49691.03</v>
      </c>
      <c r="D726" s="98" t="s">
        <v>1190</v>
      </c>
      <c r="E726" s="107">
        <f>+(C726-C$7)/C$8</f>
        <v>5104.0317694288988</v>
      </c>
      <c r="F726" s="109">
        <f>ROUND(2*E726,0)/2</f>
        <v>5104</v>
      </c>
      <c r="G726" s="48">
        <f>+C726-(C$7+F726*C$8)</f>
        <v>4.3424800001957919E-2</v>
      </c>
      <c r="I726" s="48">
        <f>G726</f>
        <v>4.3424800001957919E-2</v>
      </c>
      <c r="Q726" s="100">
        <f>+C726-15018.5</f>
        <v>34672.53</v>
      </c>
      <c r="S726" s="53">
        <f>S$14</f>
        <v>0.1</v>
      </c>
      <c r="Z726" s="48">
        <f>F726</f>
        <v>5104</v>
      </c>
      <c r="AA726" s="54">
        <f>AB$3+AB$4*Z726+AB$5*Z726^2+AH726</f>
        <v>3.4348324886549909E-2</v>
      </c>
      <c r="AB726" s="54">
        <f>IF(S726&lt;&gt;0,G726-AH726, -9999)</f>
        <v>4.9131301049835943E-2</v>
      </c>
      <c r="AC726" s="54">
        <f>+G726-P726</f>
        <v>4.3424800001957919E-2</v>
      </c>
      <c r="AD726" s="54">
        <f>IF(S726&lt;&gt;0,G726-AA726, -9999)</f>
        <v>9.0764751154080101E-3</v>
      </c>
      <c r="AE726" s="54">
        <f>+(G726-AA726)^2*S726</f>
        <v>8.2382400520620852E-6</v>
      </c>
      <c r="AF726" s="48">
        <f>IF(S726&lt;&gt;0,G726-P726, -9999)</f>
        <v>4.3424800001957919E-2</v>
      </c>
      <c r="AG726" s="3"/>
      <c r="AH726" s="48">
        <f>$AB$6*($AB$11/AI726*AJ726+$AB$12)</f>
        <v>-5.7065010478780254E-3</v>
      </c>
      <c r="AI726" s="48">
        <f>1+$AB$7*COS(AL726)</f>
        <v>0.67377433017455601</v>
      </c>
      <c r="AJ726" s="48">
        <f>SIN(AL726+RADIANS($AB$9))</f>
        <v>-0.59119574989979162</v>
      </c>
      <c r="AK726" s="48">
        <f>$AB$7*SIN(AL726)</f>
        <v>7.9205033392072272E-2</v>
      </c>
      <c r="AL726" s="48">
        <f>2*ATAN(AM726)</f>
        <v>2.9034092647043876</v>
      </c>
      <c r="AM726" s="48">
        <f>SQRT((1+$AB$7)/(1-$AB$7))*TAN(AN726/2)</f>
        <v>8.357156374244731</v>
      </c>
      <c r="AN726" s="54">
        <f>$AU726+$AB$7*SIN(AO726)</f>
        <v>15.371816623825801</v>
      </c>
      <c r="AO726" s="54">
        <f>$AU726+$AB$7*SIN(AP726)</f>
        <v>15.371671415786714</v>
      </c>
      <c r="AP726" s="54">
        <f>$AU726+$AB$7*SIN(AQ726)</f>
        <v>15.37212959506213</v>
      </c>
      <c r="AQ726" s="54">
        <f>$AU726+$AB$7*SIN(AR726)</f>
        <v>15.370683638521077</v>
      </c>
      <c r="AR726" s="54">
        <f>$AU726+$AB$7*SIN(AS726)</f>
        <v>15.375244420658552</v>
      </c>
      <c r="AS726" s="54">
        <f>$AU726+$AB$7*SIN(AT726)</f>
        <v>15.360833979522813</v>
      </c>
      <c r="AT726" s="54">
        <f>$AU726+$AB$7*SIN(AU726)</f>
        <v>15.406127386907253</v>
      </c>
      <c r="AU726" s="54">
        <f>RADIANS($AB$9)+$AB$18*(F726-AB$15)</f>
        <v>15.261038289465423</v>
      </c>
    </row>
    <row r="727" spans="1:64" ht="12.95" customHeight="1" x14ac:dyDescent="0.2">
      <c r="A727" s="102" t="s">
        <v>1134</v>
      </c>
      <c r="B727" s="102" t="s">
        <v>1122</v>
      </c>
      <c r="C727" s="103">
        <v>49767.573069999999</v>
      </c>
      <c r="D727" s="104">
        <v>5.1000000000000004E-4</v>
      </c>
      <c r="E727" s="113">
        <f>+(C727-C$7)/C$8</f>
        <v>5160.0304066110584</v>
      </c>
      <c r="F727" s="109">
        <f>ROUND(2*E727,0)/2</f>
        <v>5160</v>
      </c>
      <c r="G727" s="48">
        <f>+C727-(C$7+F727*C$8)</f>
        <v>4.156199999852106E-2</v>
      </c>
      <c r="K727" s="48">
        <f>G727</f>
        <v>4.156199999852106E-2</v>
      </c>
      <c r="O727" s="48">
        <f ca="1">+C$11+C$12*F727</f>
        <v>4.0189338111748116E-2</v>
      </c>
      <c r="Q727" s="100">
        <f>+C727-15018.5</f>
        <v>34749.073069999999</v>
      </c>
      <c r="S727" s="53">
        <f>S$16</f>
        <v>1</v>
      </c>
      <c r="Z727" s="48">
        <f>F727</f>
        <v>5160</v>
      </c>
      <c r="AA727" s="54">
        <f>AB$3+AB$4*Z727+AB$5*Z727^2+AH727</f>
        <v>3.5160253273546459E-2</v>
      </c>
      <c r="AB727" s="54">
        <f>IF(S727&lt;&gt;0,G727-AH727, -9999)</f>
        <v>4.7114558151882618E-2</v>
      </c>
      <c r="AC727" s="54">
        <f>+G727-P727</f>
        <v>4.156199999852106E-2</v>
      </c>
      <c r="AD727" s="54">
        <f>IF(S727&lt;&gt;0,G727-AA727, -9999)</f>
        <v>6.401746724974601E-3</v>
      </c>
      <c r="AE727" s="54">
        <f>+(G727-AA727)^2*S727</f>
        <v>4.0982361130723031E-5</v>
      </c>
      <c r="AF727" s="48">
        <f>IF(S727&lt;&gt;0,G727-P727, -9999)</f>
        <v>4.156199999852106E-2</v>
      </c>
      <c r="AG727" s="3"/>
      <c r="AH727" s="48">
        <f>$AB$6*($AB$11/AI727*AJ727+$AB$12)</f>
        <v>-5.5525581533615587E-3</v>
      </c>
      <c r="AI727" s="48">
        <f>1+$AB$7*COS(AL727)</f>
        <v>0.67241408379622358</v>
      </c>
      <c r="AJ727" s="48">
        <f>SIN(AL727+RADIANS($AB$9))</f>
        <v>-0.57672271162691069</v>
      </c>
      <c r="AK727" s="48">
        <f>$AB$7*SIN(AL727)</f>
        <v>7.3376375439450719E-2</v>
      </c>
      <c r="AL727" s="48">
        <f>2*ATAN(AM727)</f>
        <v>2.9212385711075628</v>
      </c>
      <c r="AM727" s="48">
        <f>SQRT((1+$AB$7)/(1-$AB$7))*TAN(AN727/2)</f>
        <v>9.0395456588135037</v>
      </c>
      <c r="AN727" s="54">
        <f>$AU727+$AB$7*SIN(AO727)</f>
        <v>15.396768338641246</v>
      </c>
      <c r="AO727" s="54">
        <f>$AU727+$AB$7*SIN(AP727)</f>
        <v>15.396625948358658</v>
      </c>
      <c r="AP727" s="54">
        <f>$AU727+$AB$7*SIN(AQ727)</f>
        <v>15.397071492929896</v>
      </c>
      <c r="AQ727" s="54">
        <f>$AU727+$AB$7*SIN(AR727)</f>
        <v>15.395677154183016</v>
      </c>
      <c r="AR727" s="54">
        <f>$AU727+$AB$7*SIN(AS727)</f>
        <v>15.40003868303968</v>
      </c>
      <c r="AS727" s="54">
        <f>$AU727+$AB$7*SIN(AT727)</f>
        <v>15.386375097102706</v>
      </c>
      <c r="AT727" s="54">
        <f>$AU727+$AB$7*SIN(AU727)</f>
        <v>15.428986291665005</v>
      </c>
      <c r="AU727" s="54">
        <f>RADIANS($AB$9)+$AB$18*(F727-AB$15)</f>
        <v>15.293931733090956</v>
      </c>
    </row>
    <row r="728" spans="1:64" ht="12.95" customHeight="1" x14ac:dyDescent="0.2">
      <c r="A728" s="4" t="s">
        <v>1090</v>
      </c>
      <c r="B728" s="4"/>
      <c r="C728" s="5">
        <v>49767.574000000001</v>
      </c>
      <c r="D728" s="5"/>
      <c r="E728" s="109">
        <f>+(C728-C$7)/C$8</f>
        <v>5160.0310869957448</v>
      </c>
      <c r="F728" s="109">
        <f>ROUND(2*E728,0)/2</f>
        <v>5160</v>
      </c>
      <c r="G728" s="48">
        <f>+C728-(C$7+F728*C$8)</f>
        <v>4.2492000000493135E-2</v>
      </c>
      <c r="I728" s="48">
        <f>G728</f>
        <v>4.2492000000493135E-2</v>
      </c>
      <c r="Q728" s="100">
        <f>+C728-15018.5</f>
        <v>34749.074000000001</v>
      </c>
      <c r="S728" s="53">
        <f>S$14</f>
        <v>0.1</v>
      </c>
      <c r="Z728" s="48">
        <f>F728</f>
        <v>5160</v>
      </c>
      <c r="AA728" s="54">
        <f>AB$3+AB$4*Z728+AB$5*Z728^2+AH728</f>
        <v>3.5160253273546459E-2</v>
      </c>
      <c r="AB728" s="54">
        <f>IF(S728&lt;&gt;0,G728-AH728, -9999)</f>
        <v>4.8044558153854694E-2</v>
      </c>
      <c r="AC728" s="54">
        <f>+G728-P728</f>
        <v>4.2492000000493135E-2</v>
      </c>
      <c r="AD728" s="54">
        <f>IF(S728&lt;&gt;0,G728-AA728, -9999)</f>
        <v>7.3317467269466766E-3</v>
      </c>
      <c r="AE728" s="54">
        <f>+(G728-AA728)^2*S728</f>
        <v>5.3754510068093306E-6</v>
      </c>
      <c r="AF728" s="48">
        <f>IF(S728&lt;&gt;0,G728-P728, -9999)</f>
        <v>4.2492000000493135E-2</v>
      </c>
      <c r="AG728" s="3"/>
      <c r="AH728" s="48">
        <f>$AB$6*($AB$11/AI728*AJ728+$AB$12)</f>
        <v>-5.5525581533615587E-3</v>
      </c>
      <c r="AI728" s="48">
        <f>1+$AB$7*COS(AL728)</f>
        <v>0.67241408379622358</v>
      </c>
      <c r="AJ728" s="48">
        <f>SIN(AL728+RADIANS($AB$9))</f>
        <v>-0.57672271162691069</v>
      </c>
      <c r="AK728" s="48">
        <f>$AB$7*SIN(AL728)</f>
        <v>7.3376375439450719E-2</v>
      </c>
      <c r="AL728" s="48">
        <f>2*ATAN(AM728)</f>
        <v>2.9212385711075628</v>
      </c>
      <c r="AM728" s="48">
        <f>SQRT((1+$AB$7)/(1-$AB$7))*TAN(AN728/2)</f>
        <v>9.0395456588135037</v>
      </c>
      <c r="AN728" s="54">
        <f>$AU728+$AB$7*SIN(AO728)</f>
        <v>15.396768338641246</v>
      </c>
      <c r="AO728" s="54">
        <f>$AU728+$AB$7*SIN(AP728)</f>
        <v>15.396625948358658</v>
      </c>
      <c r="AP728" s="54">
        <f>$AU728+$AB$7*SIN(AQ728)</f>
        <v>15.397071492929896</v>
      </c>
      <c r="AQ728" s="54">
        <f>$AU728+$AB$7*SIN(AR728)</f>
        <v>15.395677154183016</v>
      </c>
      <c r="AR728" s="54">
        <f>$AU728+$AB$7*SIN(AS728)</f>
        <v>15.40003868303968</v>
      </c>
      <c r="AS728" s="54">
        <f>$AU728+$AB$7*SIN(AT728)</f>
        <v>15.386375097102706</v>
      </c>
      <c r="AT728" s="54">
        <f>$AU728+$AB$7*SIN(AU728)</f>
        <v>15.428986291665005</v>
      </c>
      <c r="AU728" s="54">
        <f>RADIANS($AB$9)+$AB$18*(F728-AB$15)</f>
        <v>15.293931733090956</v>
      </c>
    </row>
    <row r="729" spans="1:64" ht="12.95" customHeight="1" x14ac:dyDescent="0.2">
      <c r="A729" s="4" t="s">
        <v>1094</v>
      </c>
      <c r="B729" s="4"/>
      <c r="C729" s="5">
        <v>49789.438999999998</v>
      </c>
      <c r="D729" s="5">
        <v>4.0000000000000001E-3</v>
      </c>
      <c r="E729" s="109">
        <f>+(C729-C$7)/C$8</f>
        <v>5176.0274430602167</v>
      </c>
      <c r="F729" s="109">
        <f>ROUND(2*E729,0)/2</f>
        <v>5176</v>
      </c>
      <c r="G729" s="48">
        <f>+C729-(C$7+F729*C$8)</f>
        <v>3.75112000037916E-2</v>
      </c>
      <c r="I729" s="48">
        <f>G729</f>
        <v>3.75112000037916E-2</v>
      </c>
      <c r="Q729" s="100">
        <f>+C729-15018.5</f>
        <v>34770.938999999998</v>
      </c>
      <c r="S729" s="53">
        <f>S$14</f>
        <v>0.1</v>
      </c>
      <c r="Z729" s="48">
        <f>F729</f>
        <v>5176</v>
      </c>
      <c r="AA729" s="54">
        <f>AB$3+AB$4*Z729+AB$5*Z729^2+AH729</f>
        <v>3.539352158158976E-2</v>
      </c>
      <c r="AB729" s="54">
        <f>IF(S729&lt;&gt;0,G729-AH729, -9999)</f>
        <v>4.3019192693229541E-2</v>
      </c>
      <c r="AC729" s="54">
        <f>+G729-P729</f>
        <v>3.75112000037916E-2</v>
      </c>
      <c r="AD729" s="54">
        <f>IF(S729&lt;&gt;0,G729-AA729, -9999)</f>
        <v>2.1176784222018408E-3</v>
      </c>
      <c r="AE729" s="54">
        <f>+(G729-AA729)^2*S729</f>
        <v>4.484561899859278E-7</v>
      </c>
      <c r="AF729" s="48">
        <f>IF(S729&lt;&gt;0,G729-P729, -9999)</f>
        <v>3.75112000037916E-2</v>
      </c>
      <c r="AG729" s="3"/>
      <c r="AH729" s="48">
        <f>$AB$6*($AB$11/AI729*AJ729+$AB$12)</f>
        <v>-5.5079926894379431E-3</v>
      </c>
      <c r="AI729" s="48">
        <f>1+$AB$7*COS(AL729)</f>
        <v>0.6720454824952472</v>
      </c>
      <c r="AJ729" s="48">
        <f>SIN(AL729+RADIANS($AB$9))</f>
        <v>-0.57256434324063854</v>
      </c>
      <c r="AK729" s="48">
        <f>$AB$7*SIN(AL729)</f>
        <v>7.1710943487892309E-2</v>
      </c>
      <c r="AL729" s="48">
        <f>2*ATAN(AM729)</f>
        <v>2.9263196562178679</v>
      </c>
      <c r="AM729" s="48">
        <f>SQRT((1+$AB$7)/(1-$AB$7))*TAN(AN729/2)</f>
        <v>9.2546223084651604</v>
      </c>
      <c r="AN729" s="54">
        <f>$AU729+$AB$7*SIN(AO729)</f>
        <v>15.403888260918384</v>
      </c>
      <c r="AO729" s="54">
        <f>$AU729+$AB$7*SIN(AP729)</f>
        <v>15.403746948118247</v>
      </c>
      <c r="AP729" s="54">
        <f>$AU729+$AB$7*SIN(AQ729)</f>
        <v>15.404188122499541</v>
      </c>
      <c r="AQ729" s="54">
        <f>$AU729+$AB$7*SIN(AR729)</f>
        <v>15.40281058655545</v>
      </c>
      <c r="AR729" s="54">
        <f>$AU729+$AB$7*SIN(AS729)</f>
        <v>15.407109879490358</v>
      </c>
      <c r="AS729" s="54">
        <f>$AU729+$AB$7*SIN(AT729)</f>
        <v>15.393672350536587</v>
      </c>
      <c r="AT729" s="54">
        <f>$AU729+$AB$7*SIN(AU729)</f>
        <v>15.435490091421938</v>
      </c>
      <c r="AU729" s="54">
        <f>RADIANS($AB$9)+$AB$18*(F729-AB$15)</f>
        <v>15.303329859841108</v>
      </c>
    </row>
    <row r="730" spans="1:64" ht="12.95" customHeight="1" x14ac:dyDescent="0.2">
      <c r="A730" s="4" t="s">
        <v>1094</v>
      </c>
      <c r="B730" s="4"/>
      <c r="C730" s="5">
        <v>49860.514000000003</v>
      </c>
      <c r="D730" s="5">
        <v>8.9999999999999993E-3</v>
      </c>
      <c r="E730" s="109">
        <f>+(C730-C$7)/C$8</f>
        <v>5228.0256597207481</v>
      </c>
      <c r="F730" s="109">
        <f>ROUND(2*E730,0)/2</f>
        <v>5228</v>
      </c>
      <c r="G730" s="48">
        <f>+C730-(C$7+F730*C$8)</f>
        <v>3.5073600003670435E-2</v>
      </c>
      <c r="I730" s="48">
        <f>G730</f>
        <v>3.5073600003670435E-2</v>
      </c>
      <c r="O730" s="48">
        <f ca="1">+C$11+C$12*F730</f>
        <v>4.1206563486161821E-2</v>
      </c>
      <c r="Q730" s="100">
        <f>+C730-15018.5</f>
        <v>34842.014000000003</v>
      </c>
      <c r="S730" s="53">
        <f>S$14</f>
        <v>0.1</v>
      </c>
      <c r="Z730" s="48">
        <f>F730</f>
        <v>5228</v>
      </c>
      <c r="AA730" s="54">
        <f>AB$3+AB$4*Z730+AB$5*Z730^2+AH730</f>
        <v>3.6155561245894675E-2</v>
      </c>
      <c r="AB730" s="54">
        <f>IF(S730&lt;&gt;0,G730-AH730, -9999)</f>
        <v>4.0435007336035576E-2</v>
      </c>
      <c r="AC730" s="54">
        <f>+G730-P730</f>
        <v>3.5073600003670435E-2</v>
      </c>
      <c r="AD730" s="54">
        <f>IF(S730&lt;&gt;0,G730-AA730, -9999)</f>
        <v>-1.08196124222424E-3</v>
      </c>
      <c r="AE730" s="54">
        <f>+(G730-AA730)^2*S730</f>
        <v>1.1706401296754206E-7</v>
      </c>
      <c r="AF730" s="48">
        <f>IF(S730&lt;&gt;0,G730-P730, -9999)</f>
        <v>3.5073600003670435E-2</v>
      </c>
      <c r="AG730" s="3"/>
      <c r="AH730" s="48">
        <f>$AB$6*($AB$11/AI730*AJ730+$AB$12)</f>
        <v>-5.3614073323651427E-3</v>
      </c>
      <c r="AI730" s="48">
        <f>1+$AB$7*COS(AL730)</f>
        <v>0.67090853436747366</v>
      </c>
      <c r="AJ730" s="48">
        <f>SIN(AL730+RADIANS($AB$9))</f>
        <v>-0.55897918118605705</v>
      </c>
      <c r="AK730" s="48">
        <f>$AB$7*SIN(AL730)</f>
        <v>6.6298055895589028E-2</v>
      </c>
      <c r="AL730" s="48">
        <f>2*ATAN(AM730)</f>
        <v>2.9427957181126163</v>
      </c>
      <c r="AM730" s="48">
        <f>SQRT((1+$AB$7)/(1-$AB$7))*TAN(AN730/2)</f>
        <v>10.027362590222447</v>
      </c>
      <c r="AN730" s="54">
        <f>$AU730+$AB$7*SIN(AO730)</f>
        <v>15.4270016295162</v>
      </c>
      <c r="AO730" s="54">
        <f>$AU730+$AB$7*SIN(AP730)</f>
        <v>15.426864658100902</v>
      </c>
      <c r="AP730" s="54">
        <f>$AU730+$AB$7*SIN(AQ730)</f>
        <v>15.427289313761374</v>
      </c>
      <c r="AQ730" s="54">
        <f>$AU730+$AB$7*SIN(AR730)</f>
        <v>15.425972574286536</v>
      </c>
      <c r="AR730" s="54">
        <f>$AU730+$AB$7*SIN(AS730)</f>
        <v>15.430053794493265</v>
      </c>
      <c r="AS730" s="54">
        <f>$AU730+$AB$7*SIN(AT730)</f>
        <v>15.417388273650447</v>
      </c>
      <c r="AT730" s="54">
        <f>$AU730+$AB$7*SIN(AU730)</f>
        <v>15.456548155502125</v>
      </c>
      <c r="AU730" s="54">
        <f>RADIANS($AB$9)+$AB$18*(F730-AB$15)</f>
        <v>15.333873771779102</v>
      </c>
    </row>
    <row r="731" spans="1:64" ht="12.95" customHeight="1" x14ac:dyDescent="0.2">
      <c r="A731" s="4" t="s">
        <v>1090</v>
      </c>
      <c r="B731" s="4"/>
      <c r="C731" s="5">
        <v>49920.663999999997</v>
      </c>
      <c r="D731" s="5"/>
      <c r="E731" s="109">
        <f>+(C731-C$7)/C$8</f>
        <v>5272.0311853223029</v>
      </c>
      <c r="F731" s="109">
        <f>ROUND(2*E731,0)/2</f>
        <v>5272</v>
      </c>
      <c r="G731" s="48">
        <f>+C731-(C$7+F731*C$8)</f>
        <v>4.2626399997971021E-2</v>
      </c>
      <c r="I731" s="48">
        <f>G731</f>
        <v>4.2626399997971021E-2</v>
      </c>
      <c r="O731" s="48">
        <f ca="1">+C$11+C$12*F731</f>
        <v>4.1864768140194228E-2</v>
      </c>
      <c r="Q731" s="100">
        <f>+C731-15018.5</f>
        <v>34902.163999999997</v>
      </c>
      <c r="S731" s="53">
        <f>S$14</f>
        <v>0.1</v>
      </c>
      <c r="Z731" s="48">
        <f>F731</f>
        <v>5272</v>
      </c>
      <c r="AA731" s="54">
        <f>AB$3+AB$4*Z731+AB$5*Z731^2+AH731</f>
        <v>3.6805003139619701E-2</v>
      </c>
      <c r="AB731" s="54">
        <f>IF(S731&lt;&gt;0,G731-AH731, -9999)</f>
        <v>4.7861726759267233E-2</v>
      </c>
      <c r="AC731" s="54">
        <f>+G731-P731</f>
        <v>4.2626399997971021E-2</v>
      </c>
      <c r="AD731" s="54">
        <f>IF(S731&lt;&gt;0,G731-AA731, -9999)</f>
        <v>5.8213968583513201E-3</v>
      </c>
      <c r="AE731" s="54">
        <f>+(G731-AA731)^2*S731</f>
        <v>3.3888661382422625E-6</v>
      </c>
      <c r="AF731" s="48">
        <f>IF(S731&lt;&gt;0,G731-P731, -9999)</f>
        <v>4.2626399997971021E-2</v>
      </c>
      <c r="AG731" s="3"/>
      <c r="AH731" s="48">
        <f>$AB$6*($AB$11/AI731*AJ731+$AB$12)</f>
        <v>-5.2353267612962147E-3</v>
      </c>
      <c r="AI731" s="48">
        <f>1+$AB$7*COS(AL731)</f>
        <v>0.67001886566986779</v>
      </c>
      <c r="AJ731" s="48">
        <f>SIN(AL731+RADIANS($AB$9))</f>
        <v>-0.5474006493749688</v>
      </c>
      <c r="AK731" s="48">
        <f>$AB$7*SIN(AL731)</f>
        <v>6.1717711832975086E-2</v>
      </c>
      <c r="AL731" s="48">
        <f>2*ATAN(AM731)</f>
        <v>2.95669485555038</v>
      </c>
      <c r="AM731" s="48">
        <f>SQRT((1+$AB$7)/(1-$AB$7))*TAN(AN731/2)</f>
        <v>10.785952596412432</v>
      </c>
      <c r="AN731" s="54">
        <f>$AU731+$AB$7*SIN(AO731)</f>
        <v>15.446529376836345</v>
      </c>
      <c r="AO731" s="54">
        <f>$AU731+$AB$7*SIN(AP731)</f>
        <v>15.446397077502443</v>
      </c>
      <c r="AP731" s="54">
        <f>$AU731+$AB$7*SIN(AQ731)</f>
        <v>15.446805028123583</v>
      </c>
      <c r="AQ731" s="54">
        <f>$AU731+$AB$7*SIN(AR731)</f>
        <v>15.445546951811961</v>
      </c>
      <c r="AR731" s="54">
        <f>$AU731+$AB$7*SIN(AS731)</f>
        <v>15.449425369320684</v>
      </c>
      <c r="AS731" s="54">
        <f>$AU731+$AB$7*SIN(AT731)</f>
        <v>15.437455854449418</v>
      </c>
      <c r="AT731" s="54">
        <f>$AU731+$AB$7*SIN(AU731)</f>
        <v>15.474276776519819</v>
      </c>
      <c r="AU731" s="54">
        <f>RADIANS($AB$9)+$AB$18*(F731-AB$15)</f>
        <v>15.35971862034202</v>
      </c>
    </row>
    <row r="732" spans="1:64" ht="12.95" customHeight="1" x14ac:dyDescent="0.2">
      <c r="A732" s="102" t="s">
        <v>1134</v>
      </c>
      <c r="B732" s="102" t="s">
        <v>1122</v>
      </c>
      <c r="C732" s="103">
        <v>49920.66476</v>
      </c>
      <c r="D732" s="104">
        <v>4.4999999999999999E-4</v>
      </c>
      <c r="E732" s="107">
        <f>+(C732-C$7)/C$8</f>
        <v>5272.0317413355961</v>
      </c>
      <c r="F732" s="109">
        <f>ROUND(2*E732,0)/2</f>
        <v>5272</v>
      </c>
      <c r="G732" s="48">
        <f>+C732-(C$7+F732*C$8)</f>
        <v>4.3386400000599679E-2</v>
      </c>
      <c r="K732" s="48">
        <f>G732</f>
        <v>4.3386400000599679E-2</v>
      </c>
      <c r="O732" s="48">
        <f ca="1">+C$11+C$12*F732</f>
        <v>4.1864768140194228E-2</v>
      </c>
      <c r="Q732" s="100">
        <f>+C732-15018.5</f>
        <v>34902.16476</v>
      </c>
      <c r="S732" s="53">
        <f>S$16</f>
        <v>1</v>
      </c>
      <c r="Z732" s="48">
        <f>F732</f>
        <v>5272</v>
      </c>
      <c r="AA732" s="54">
        <f>AB$3+AB$4*Z732+AB$5*Z732^2+AH732</f>
        <v>3.6805003139619701E-2</v>
      </c>
      <c r="AB732" s="54">
        <f>IF(S732&lt;&gt;0,G732-AH732, -9999)</f>
        <v>4.8621726761895891E-2</v>
      </c>
      <c r="AC732" s="54">
        <f>+G732-P732</f>
        <v>4.3386400000599679E-2</v>
      </c>
      <c r="AD732" s="54">
        <f>IF(S732&lt;&gt;0,G732-AA732, -9999)</f>
        <v>6.5813968609799781E-3</v>
      </c>
      <c r="AE732" s="54">
        <f>+(G732-AA732)^2*S732</f>
        <v>4.3314784641717111E-5</v>
      </c>
      <c r="AF732" s="48">
        <f>IF(S732&lt;&gt;0,G732-P732, -9999)</f>
        <v>4.3386400000599679E-2</v>
      </c>
      <c r="AG732" s="3"/>
      <c r="AH732" s="48">
        <f>$AB$6*($AB$11/AI732*AJ732+$AB$12)</f>
        <v>-5.2353267612962147E-3</v>
      </c>
      <c r="AI732" s="48">
        <f>1+$AB$7*COS(AL732)</f>
        <v>0.67001886566986779</v>
      </c>
      <c r="AJ732" s="48">
        <f>SIN(AL732+RADIANS($AB$9))</f>
        <v>-0.5474006493749688</v>
      </c>
      <c r="AK732" s="48">
        <f>$AB$7*SIN(AL732)</f>
        <v>6.1717711832975086E-2</v>
      </c>
      <c r="AL732" s="48">
        <f>2*ATAN(AM732)</f>
        <v>2.95669485555038</v>
      </c>
      <c r="AM732" s="48">
        <f>SQRT((1+$AB$7)/(1-$AB$7))*TAN(AN732/2)</f>
        <v>10.785952596412432</v>
      </c>
      <c r="AN732" s="54">
        <f>$AU732+$AB$7*SIN(AO732)</f>
        <v>15.446529376836345</v>
      </c>
      <c r="AO732" s="54">
        <f>$AU732+$AB$7*SIN(AP732)</f>
        <v>15.446397077502443</v>
      </c>
      <c r="AP732" s="54">
        <f>$AU732+$AB$7*SIN(AQ732)</f>
        <v>15.446805028123583</v>
      </c>
      <c r="AQ732" s="54">
        <f>$AU732+$AB$7*SIN(AR732)</f>
        <v>15.445546951811961</v>
      </c>
      <c r="AR732" s="54">
        <f>$AU732+$AB$7*SIN(AS732)</f>
        <v>15.449425369320684</v>
      </c>
      <c r="AS732" s="54">
        <f>$AU732+$AB$7*SIN(AT732)</f>
        <v>15.437455854449418</v>
      </c>
      <c r="AT732" s="54">
        <f>$AU732+$AB$7*SIN(AU732)</f>
        <v>15.474276776519819</v>
      </c>
      <c r="AU732" s="54">
        <f>RADIANS($AB$9)+$AB$18*(F732-AB$15)</f>
        <v>15.35971862034202</v>
      </c>
    </row>
    <row r="733" spans="1:64" ht="12.95" customHeight="1" x14ac:dyDescent="0.2">
      <c r="A733" s="98" t="s">
        <v>471</v>
      </c>
      <c r="B733" s="99" t="s">
        <v>1142</v>
      </c>
      <c r="C733" s="98">
        <v>49927.486400000002</v>
      </c>
      <c r="D733" s="98" t="s">
        <v>1190</v>
      </c>
      <c r="E733" s="107">
        <f>+(C733-C$7)/C$8</f>
        <v>5277.0224288445688</v>
      </c>
      <c r="F733" s="109">
        <f>ROUND(2*E733,0)/2</f>
        <v>5277</v>
      </c>
      <c r="G733" s="48">
        <f>+C733-(C$7+F733*C$8)</f>
        <v>3.0657400006020907E-2</v>
      </c>
      <c r="K733" s="48">
        <f>G733</f>
        <v>3.0657400006020907E-2</v>
      </c>
      <c r="O733" s="48">
        <f ca="1">+C$11+C$12*F733</f>
        <v>4.1939564123606998E-2</v>
      </c>
      <c r="Q733" s="100">
        <f>+C733-15018.5</f>
        <v>34908.986400000002</v>
      </c>
      <c r="S733" s="53">
        <f>S$16</f>
        <v>1</v>
      </c>
      <c r="Z733" s="48">
        <f>F733</f>
        <v>5277</v>
      </c>
      <c r="AA733" s="54">
        <f>AB$3+AB$4*Z733+AB$5*Z733^2+AH733</f>
        <v>3.6879070307724623E-2</v>
      </c>
      <c r="AB733" s="54">
        <f>IF(S733&lt;&gt;0,G733-AH733, -9999)</f>
        <v>3.5878282834717071E-2</v>
      </c>
      <c r="AC733" s="54">
        <f>+G733-P733</f>
        <v>3.0657400006020907E-2</v>
      </c>
      <c r="AD733" s="54">
        <f>IF(S733&lt;&gt;0,G733-AA733, -9999)</f>
        <v>-6.2216703017037162E-3</v>
      </c>
      <c r="AE733" s="54">
        <f>+(G733-AA733)^2*S733</f>
        <v>3.8709181343102012E-5</v>
      </c>
      <c r="AF733" s="48">
        <f>IF(S733&lt;&gt;0,G733-P733, -9999)</f>
        <v>3.0657400006020907E-2</v>
      </c>
      <c r="AG733" s="3"/>
      <c r="AH733" s="48">
        <f>$AB$6*($AB$11/AI733*AJ733+$AB$12)</f>
        <v>-5.2208828286961668E-3</v>
      </c>
      <c r="AI733" s="48">
        <f>1+$AB$7*COS(AL733)</f>
        <v>0.66992193873389816</v>
      </c>
      <c r="AJ733" s="48">
        <f>SIN(AL733+RADIANS($AB$9))</f>
        <v>-0.54608010832114418</v>
      </c>
      <c r="AK733" s="48">
        <f>$AB$7*SIN(AL733)</f>
        <v>6.1197209401331679E-2</v>
      </c>
      <c r="AL733" s="48">
        <f>2*ATAN(AM733)</f>
        <v>2.9582719938653255</v>
      </c>
      <c r="AM733" s="48">
        <f>SQRT((1+$AB$7)/(1-$AB$7))*TAN(AN733/2)</f>
        <v>10.87927452311239</v>
      </c>
      <c r="AN733" s="54">
        <f>$AU733+$AB$7*SIN(AO733)</f>
        <v>15.448746808667218</v>
      </c>
      <c r="AO733" s="54">
        <f>$AU733+$AB$7*SIN(AP733)</f>
        <v>15.448615097651798</v>
      </c>
      <c r="AP733" s="54">
        <f>$AU733+$AB$7*SIN(AQ733)</f>
        <v>15.449020994467576</v>
      </c>
      <c r="AQ733" s="54">
        <f>$AU733+$AB$7*SIN(AR733)</f>
        <v>15.447769992744611</v>
      </c>
      <c r="AR733" s="54">
        <f>$AU733+$AB$7*SIN(AS733)</f>
        <v>15.451624338608754</v>
      </c>
      <c r="AS733" s="54">
        <f>$AU733+$AB$7*SIN(AT733)</f>
        <v>15.439736296542968</v>
      </c>
      <c r="AT733" s="54">
        <f>$AU733+$AB$7*SIN(AU733)</f>
        <v>15.476286449174861</v>
      </c>
      <c r="AU733" s="54">
        <f>RADIANS($AB$9)+$AB$18*(F733-AB$15)</f>
        <v>15.362655534951442</v>
      </c>
      <c r="AV733" s="54"/>
      <c r="AX733" s="54"/>
    </row>
    <row r="734" spans="1:64" ht="12.95" customHeight="1" x14ac:dyDescent="0.2">
      <c r="A734" s="4" t="s">
        <v>1090</v>
      </c>
      <c r="B734" s="10"/>
      <c r="C734" s="5">
        <v>49928.868000000002</v>
      </c>
      <c r="D734" s="5"/>
      <c r="E734" s="109">
        <f>+(C734-C$7)/C$8</f>
        <v>5278.0332024799991</v>
      </c>
      <c r="F734" s="109">
        <f>ROUND(2*E734,0)/2</f>
        <v>5278</v>
      </c>
      <c r="G734" s="48">
        <f>+C734-(C$7+F734*C$8)</f>
        <v>4.5383600008790381E-2</v>
      </c>
      <c r="I734" s="48">
        <f>G734</f>
        <v>4.5383600008790381E-2</v>
      </c>
      <c r="O734" s="48">
        <f ca="1">+C$11+C$12*F734</f>
        <v>4.1954523320289552E-2</v>
      </c>
      <c r="Q734" s="100">
        <f>+C734-15018.5</f>
        <v>34910.368000000002</v>
      </c>
      <c r="S734" s="53">
        <f>S$14</f>
        <v>0.1</v>
      </c>
      <c r="Z734" s="48">
        <f>F734</f>
        <v>5278</v>
      </c>
      <c r="AA734" s="54">
        <f>AB$3+AB$4*Z734+AB$5*Z734^2+AH734</f>
        <v>3.689389025333828E-2</v>
      </c>
      <c r="AB734" s="54">
        <f>IF(S734&lt;&gt;0,G734-AH734, -9999)</f>
        <v>5.0601591221208886E-2</v>
      </c>
      <c r="AC734" s="54">
        <f>+G734-P734</f>
        <v>4.5383600008790381E-2</v>
      </c>
      <c r="AD734" s="54">
        <f>IF(S734&lt;&gt;0,G734-AA734, -9999)</f>
        <v>8.4897097554521017E-3</v>
      </c>
      <c r="AE734" s="54">
        <f>+(G734-AA734)^2*S734</f>
        <v>7.2075171731818592E-6</v>
      </c>
      <c r="AF734" s="48">
        <f>IF(S734&lt;&gt;0,G734-P734, -9999)</f>
        <v>4.5383600008790381E-2</v>
      </c>
      <c r="AG734" s="3"/>
      <c r="AH734" s="48">
        <f>$AB$6*($AB$11/AI734*AJ734+$AB$12)</f>
        <v>-5.2179912124185029E-3</v>
      </c>
      <c r="AI734" s="48">
        <f>1+$AB$7*COS(AL734)</f>
        <v>0.66990265521712045</v>
      </c>
      <c r="AJ734" s="48">
        <f>SIN(AL734+RADIANS($AB$9))</f>
        <v>-0.54581588302578765</v>
      </c>
      <c r="AK734" s="48">
        <f>$AB$7*SIN(AL734)</f>
        <v>6.109310873569624E-2</v>
      </c>
      <c r="AL734" s="48">
        <f>2*ATAN(AM734)</f>
        <v>2.958587366609656</v>
      </c>
      <c r="AM734" s="48">
        <f>SQRT((1+$AB$7)/(1-$AB$7))*TAN(AN734/2)</f>
        <v>10.898128093672144</v>
      </c>
      <c r="AN734" s="54">
        <f>$AU734+$AB$7*SIN(AO734)</f>
        <v>15.449190256233752</v>
      </c>
      <c r="AO734" s="54">
        <f>$AU734+$AB$7*SIN(AP734)</f>
        <v>15.44905866427831</v>
      </c>
      <c r="AP734" s="54">
        <f>$AU734+$AB$7*SIN(AQ734)</f>
        <v>15.449464146564754</v>
      </c>
      <c r="AQ734" s="54">
        <f>$AU734+$AB$7*SIN(AR734)</f>
        <v>15.448214569616887</v>
      </c>
      <c r="AR734" s="54">
        <f>$AU734+$AB$7*SIN(AS734)</f>
        <v>15.452064076475017</v>
      </c>
      <c r="AS734" s="54">
        <f>$AU734+$AB$7*SIN(AT734)</f>
        <v>15.440192386035237</v>
      </c>
      <c r="AT734" s="54">
        <f>$AU734+$AB$7*SIN(AU734)</f>
        <v>15.476688265835504</v>
      </c>
      <c r="AU734" s="54">
        <f>RADIANS($AB$9)+$AB$18*(F734-AB$15)</f>
        <v>15.363242917873327</v>
      </c>
    </row>
    <row r="735" spans="1:64" ht="12.95" customHeight="1" x14ac:dyDescent="0.2">
      <c r="A735" s="102" t="s">
        <v>1134</v>
      </c>
      <c r="B735" s="102" t="s">
        <v>1122</v>
      </c>
      <c r="C735" s="103">
        <v>49928.870080000001</v>
      </c>
      <c r="D735" s="104">
        <v>7.6999999999999996E-4</v>
      </c>
      <c r="E735" s="113">
        <f>+(C735-C$7)/C$8</f>
        <v>5278.0347242005837</v>
      </c>
      <c r="F735" s="109">
        <f>ROUND(2*E735,0)/2</f>
        <v>5278</v>
      </c>
      <c r="G735" s="48">
        <f>+C735-(C$7+F735*C$8)</f>
        <v>4.7463600007176865E-2</v>
      </c>
      <c r="K735" s="48">
        <f>G735</f>
        <v>4.7463600007176865E-2</v>
      </c>
      <c r="O735" s="48">
        <f ca="1">+C$11+C$12*F735</f>
        <v>4.1954523320289552E-2</v>
      </c>
      <c r="Q735" s="100">
        <f>+C735-15018.5</f>
        <v>34910.370080000001</v>
      </c>
      <c r="S735" s="53">
        <f>S$16</f>
        <v>1</v>
      </c>
      <c r="Z735" s="48">
        <f>F735</f>
        <v>5278</v>
      </c>
      <c r="AA735" s="54">
        <f>AB$3+AB$4*Z735+AB$5*Z735^2+AH735</f>
        <v>3.689389025333828E-2</v>
      </c>
      <c r="AB735" s="54">
        <f>IF(S735&lt;&gt;0,G735-AH735, -9999)</f>
        <v>5.268159121959537E-2</v>
      </c>
      <c r="AC735" s="54">
        <f>+G735-P735</f>
        <v>4.7463600007176865E-2</v>
      </c>
      <c r="AD735" s="54">
        <f>IF(S735&lt;&gt;0,G735-AA735, -9999)</f>
        <v>1.0569709753838585E-2</v>
      </c>
      <c r="AE735" s="54">
        <f>+(G735-AA735)^2*S735</f>
        <v>1.1171876428039052E-4</v>
      </c>
      <c r="AF735" s="48">
        <f>IF(S735&lt;&gt;0,G735-P735, -9999)</f>
        <v>4.7463600007176865E-2</v>
      </c>
      <c r="AG735" s="3"/>
      <c r="AH735" s="48">
        <f>$AB$6*($AB$11/AI735*AJ735+$AB$12)</f>
        <v>-5.2179912124185029E-3</v>
      </c>
      <c r="AI735" s="48">
        <f>1+$AB$7*COS(AL735)</f>
        <v>0.66990265521712045</v>
      </c>
      <c r="AJ735" s="48">
        <f>SIN(AL735+RADIANS($AB$9))</f>
        <v>-0.54581588302578765</v>
      </c>
      <c r="AK735" s="48">
        <f>$AB$7*SIN(AL735)</f>
        <v>6.109310873569624E-2</v>
      </c>
      <c r="AL735" s="48">
        <f>2*ATAN(AM735)</f>
        <v>2.958587366609656</v>
      </c>
      <c r="AM735" s="48">
        <f>SQRT((1+$AB$7)/(1-$AB$7))*TAN(AN735/2)</f>
        <v>10.898128093672144</v>
      </c>
      <c r="AN735" s="54">
        <f>$AU735+$AB$7*SIN(AO735)</f>
        <v>15.449190256233752</v>
      </c>
      <c r="AO735" s="54">
        <f>$AU735+$AB$7*SIN(AP735)</f>
        <v>15.44905866427831</v>
      </c>
      <c r="AP735" s="54">
        <f>$AU735+$AB$7*SIN(AQ735)</f>
        <v>15.449464146564754</v>
      </c>
      <c r="AQ735" s="54">
        <f>$AU735+$AB$7*SIN(AR735)</f>
        <v>15.448214569616887</v>
      </c>
      <c r="AR735" s="54">
        <f>$AU735+$AB$7*SIN(AS735)</f>
        <v>15.452064076475017</v>
      </c>
      <c r="AS735" s="54">
        <f>$AU735+$AB$7*SIN(AT735)</f>
        <v>15.440192386035237</v>
      </c>
      <c r="AT735" s="54">
        <f>$AU735+$AB$7*SIN(AU735)</f>
        <v>15.476688265835504</v>
      </c>
      <c r="AU735" s="54">
        <f>RADIANS($AB$9)+$AB$18*(F735-AB$15)</f>
        <v>15.363242917873327</v>
      </c>
    </row>
    <row r="736" spans="1:64" ht="12.95" customHeight="1" x14ac:dyDescent="0.2">
      <c r="A736" s="4" t="s">
        <v>1090</v>
      </c>
      <c r="B736" s="10"/>
      <c r="C736" s="5">
        <v>49965.769</v>
      </c>
      <c r="D736" s="5"/>
      <c r="E736" s="109">
        <f>+(C736-C$7)/C$8</f>
        <v>5305.0298425502078</v>
      </c>
      <c r="F736" s="109">
        <f>ROUND(2*E736,0)/2</f>
        <v>5305</v>
      </c>
      <c r="G736" s="48">
        <f>+C736-(C$7+F736*C$8)</f>
        <v>4.0791000006720424E-2</v>
      </c>
      <c r="I736" s="48">
        <f>G736</f>
        <v>4.0791000006720424E-2</v>
      </c>
      <c r="O736" s="48">
        <f ca="1">+C$11+C$12*F736</f>
        <v>4.235842163071854E-2</v>
      </c>
      <c r="Q736" s="100">
        <f>+C736-15018.5</f>
        <v>34947.269</v>
      </c>
      <c r="S736" s="53">
        <f>S$14</f>
        <v>0.1</v>
      </c>
      <c r="Z736" s="48">
        <f>F736</f>
        <v>5305</v>
      </c>
      <c r="AA736" s="54">
        <f>AB$3+AB$4*Z736+AB$5*Z736^2+AH736</f>
        <v>3.7294847171747858E-2</v>
      </c>
      <c r="AB736" s="54">
        <f>IF(S736&lt;&gt;0,G736-AH736, -9999)</f>
        <v>4.5930563154414905E-2</v>
      </c>
      <c r="AC736" s="54">
        <f>+G736-P736</f>
        <v>4.0791000006720424E-2</v>
      </c>
      <c r="AD736" s="54">
        <f>IF(S736&lt;&gt;0,G736-AA736, -9999)</f>
        <v>3.4961528349725657E-3</v>
      </c>
      <c r="AE736" s="54">
        <f>+(G736-AA736)^2*S736</f>
        <v>1.222308464548671E-6</v>
      </c>
      <c r="AF736" s="48">
        <f>IF(S736&lt;&gt;0,G736-P736, -9999)</f>
        <v>4.0791000006720424E-2</v>
      </c>
      <c r="AG736" s="3"/>
      <c r="AH736" s="48">
        <f>$AB$6*($AB$11/AI736*AJ736+$AB$12)</f>
        <v>-5.1395631476944832E-3</v>
      </c>
      <c r="AI736" s="48">
        <f>1+$AB$7*COS(AL736)</f>
        <v>0.66939481218762509</v>
      </c>
      <c r="AJ736" s="48">
        <f>SIN(AL736+RADIANS($AB$9))</f>
        <v>-0.53866708211486036</v>
      </c>
      <c r="AK736" s="48">
        <f>$AB$7*SIN(AL736)</f>
        <v>5.8282370913022845E-2</v>
      </c>
      <c r="AL736" s="48">
        <f>2*ATAN(AM736)</f>
        <v>2.9670956459881075</v>
      </c>
      <c r="AM736" s="48">
        <f>SQRT((1+$AB$7)/(1-$AB$7))*TAN(AN736/2)</f>
        <v>11.432416993915936</v>
      </c>
      <c r="AN736" s="54">
        <f>$AU736+$AB$7*SIN(AO736)</f>
        <v>15.461158545301231</v>
      </c>
      <c r="AO736" s="54">
        <f>$AU736+$AB$7*SIN(AP736)</f>
        <v>15.461030342916656</v>
      </c>
      <c r="AP736" s="54">
        <f>$AU736+$AB$7*SIN(AQ736)</f>
        <v>15.461424161889555</v>
      </c>
      <c r="AQ736" s="54">
        <f>$AU736+$AB$7*SIN(AR736)</f>
        <v>15.460214283104253</v>
      </c>
      <c r="AR736" s="54">
        <f>$AU736+$AB$7*SIN(AS736)</f>
        <v>15.463930066449116</v>
      </c>
      <c r="AS736" s="54">
        <f>$AU736+$AB$7*SIN(AT736)</f>
        <v>15.452506953351081</v>
      </c>
      <c r="AT736" s="54">
        <f>$AU736+$AB$7*SIN(AU736)</f>
        <v>15.487522730523828</v>
      </c>
      <c r="AU736" s="54">
        <f>RADIANS($AB$9)+$AB$18*(F736-AB$15)</f>
        <v>15.379102256764208</v>
      </c>
    </row>
    <row r="737" spans="1:48" ht="12.95" customHeight="1" x14ac:dyDescent="0.2">
      <c r="A737" s="102" t="s">
        <v>1134</v>
      </c>
      <c r="B737" s="102" t="s">
        <v>1122</v>
      </c>
      <c r="C737" s="103">
        <v>49965.769410000001</v>
      </c>
      <c r="D737" s="104">
        <v>7.2999999999999996E-4</v>
      </c>
      <c r="E737" s="107">
        <f>+(C737-C$7)/C$8</f>
        <v>5305.0301425047464</v>
      </c>
      <c r="F737" s="109">
        <f>ROUND(2*E737,0)/2</f>
        <v>5305</v>
      </c>
      <c r="G737" s="48">
        <f>+C737-(C$7+F737*C$8)</f>
        <v>4.1201000007276889E-2</v>
      </c>
      <c r="K737" s="48">
        <f>G737</f>
        <v>4.1201000007276889E-2</v>
      </c>
      <c r="O737" s="48">
        <f ca="1">+C$11+C$12*F737</f>
        <v>4.235842163071854E-2</v>
      </c>
      <c r="Q737" s="100">
        <f>+C737-15018.5</f>
        <v>34947.269410000001</v>
      </c>
      <c r="S737" s="53">
        <f>S$16</f>
        <v>1</v>
      </c>
      <c r="Z737" s="48">
        <f>F737</f>
        <v>5305</v>
      </c>
      <c r="AA737" s="54">
        <f>AB$3+AB$4*Z737+AB$5*Z737^2+AH737</f>
        <v>3.7294847171747858E-2</v>
      </c>
      <c r="AB737" s="54">
        <f>IF(S737&lt;&gt;0,G737-AH737, -9999)</f>
        <v>4.634056315497137E-2</v>
      </c>
      <c r="AC737" s="54">
        <f>+G737-P737</f>
        <v>4.1201000007276889E-2</v>
      </c>
      <c r="AD737" s="54">
        <f>IF(S737&lt;&gt;0,G737-AA737, -9999)</f>
        <v>3.9061528355290309E-3</v>
      </c>
      <c r="AE737" s="54">
        <f>+(G737-AA737)^2*S737</f>
        <v>1.5258029974511488E-5</v>
      </c>
      <c r="AF737" s="48">
        <f>IF(S737&lt;&gt;0,G737-P737, -9999)</f>
        <v>4.1201000007276889E-2</v>
      </c>
      <c r="AG737" s="3"/>
      <c r="AH737" s="48">
        <f>$AB$6*($AB$11/AI737*AJ737+$AB$12)</f>
        <v>-5.1395631476944832E-3</v>
      </c>
      <c r="AI737" s="48">
        <f>1+$AB$7*COS(AL737)</f>
        <v>0.66939481218762509</v>
      </c>
      <c r="AJ737" s="48">
        <f>SIN(AL737+RADIANS($AB$9))</f>
        <v>-0.53866708211486036</v>
      </c>
      <c r="AK737" s="48">
        <f>$AB$7*SIN(AL737)</f>
        <v>5.8282370913022845E-2</v>
      </c>
      <c r="AL737" s="48">
        <f>2*ATAN(AM737)</f>
        <v>2.9670956459881075</v>
      </c>
      <c r="AM737" s="48">
        <f>SQRT((1+$AB$7)/(1-$AB$7))*TAN(AN737/2)</f>
        <v>11.432416993915936</v>
      </c>
      <c r="AN737" s="54">
        <f>$AU737+$AB$7*SIN(AO737)</f>
        <v>15.461158545301231</v>
      </c>
      <c r="AO737" s="54">
        <f>$AU737+$AB$7*SIN(AP737)</f>
        <v>15.461030342916656</v>
      </c>
      <c r="AP737" s="54">
        <f>$AU737+$AB$7*SIN(AQ737)</f>
        <v>15.461424161889555</v>
      </c>
      <c r="AQ737" s="54">
        <f>$AU737+$AB$7*SIN(AR737)</f>
        <v>15.460214283104253</v>
      </c>
      <c r="AR737" s="54">
        <f>$AU737+$AB$7*SIN(AS737)</f>
        <v>15.463930066449116</v>
      </c>
      <c r="AS737" s="54">
        <f>$AU737+$AB$7*SIN(AT737)</f>
        <v>15.452506953351081</v>
      </c>
      <c r="AT737" s="54">
        <f>$AU737+$AB$7*SIN(AU737)</f>
        <v>15.487522730523828</v>
      </c>
      <c r="AU737" s="54">
        <f>RADIANS($AB$9)+$AB$18*(F737-AB$15)</f>
        <v>15.379102256764208</v>
      </c>
    </row>
    <row r="738" spans="1:48" ht="12.95" customHeight="1" x14ac:dyDescent="0.2">
      <c r="A738" s="4" t="s">
        <v>1095</v>
      </c>
      <c r="B738" s="10"/>
      <c r="C738" s="5">
        <v>49990.375999999997</v>
      </c>
      <c r="D738" s="5">
        <v>4.0000000000000001E-3</v>
      </c>
      <c r="E738" s="109">
        <f>+(C738-C$7)/C$8</f>
        <v>5323.0322360411037</v>
      </c>
      <c r="F738" s="109">
        <f>ROUND(2*E738,0)/2</f>
        <v>5323</v>
      </c>
      <c r="G738" s="48">
        <f>+C738-(C$7+F738*C$8)</f>
        <v>4.4062599998142105E-2</v>
      </c>
      <c r="I738" s="48">
        <f>G738</f>
        <v>4.4062599998142105E-2</v>
      </c>
      <c r="O738" s="48">
        <f ca="1">+C$11+C$12*F738</f>
        <v>4.2627687171004514E-2</v>
      </c>
      <c r="Q738" s="100">
        <f>+C738-15018.5</f>
        <v>34971.875999999997</v>
      </c>
      <c r="S738" s="53">
        <f>S$14</f>
        <v>0.1</v>
      </c>
      <c r="Z738" s="48">
        <f>F738</f>
        <v>5323</v>
      </c>
      <c r="AA738" s="54">
        <f>AB$3+AB$4*Z738+AB$5*Z738^2+AH738</f>
        <v>3.7563025461356453E-2</v>
      </c>
      <c r="AB738" s="54">
        <f>IF(S738&lt;&gt;0,G738-AH738, -9999)</f>
        <v>4.9149501193747142E-2</v>
      </c>
      <c r="AC738" s="54">
        <f>+G738-P738</f>
        <v>4.4062599998142105E-2</v>
      </c>
      <c r="AD738" s="54">
        <f>IF(S738&lt;&gt;0,G738-AA738, -9999)</f>
        <v>6.4995745367856517E-3</v>
      </c>
      <c r="AE738" s="54">
        <f>+(G738-AA738)^2*S738</f>
        <v>4.224446915923242E-6</v>
      </c>
      <c r="AF738" s="48">
        <f>IF(S738&lt;&gt;0,G738-P738, -9999)</f>
        <v>4.4062599998142105E-2</v>
      </c>
      <c r="AG738" s="3"/>
      <c r="AH738" s="48">
        <f>$AB$6*($AB$11/AI738*AJ738+$AB$12)</f>
        <v>-5.0869011956050387E-3</v>
      </c>
      <c r="AI738" s="48">
        <f>1+$AB$7*COS(AL738)</f>
        <v>0.66906994258050712</v>
      </c>
      <c r="AJ738" s="48">
        <f>SIN(AL738+RADIANS($AB$9))</f>
        <v>-0.53388549590035117</v>
      </c>
      <c r="AK738" s="48">
        <f>$AB$7*SIN(AL738)</f>
        <v>5.6408528291651251E-2</v>
      </c>
      <c r="AL738" s="48">
        <f>2*ATAN(AM738)</f>
        <v>2.9727607639794806</v>
      </c>
      <c r="AM738" s="48">
        <f>SQRT((1+$AB$7)/(1-$AB$7))*TAN(AN738/2)</f>
        <v>11.817951247232562</v>
      </c>
      <c r="AN738" s="54">
        <f>$AU738+$AB$7*SIN(AO738)</f>
        <v>15.469132406379643</v>
      </c>
      <c r="AO738" s="54">
        <f>$AU738+$AB$7*SIN(AP738)</f>
        <v>15.46900664950005</v>
      </c>
      <c r="AP738" s="54">
        <f>$AU738+$AB$7*SIN(AQ738)</f>
        <v>15.469392194350339</v>
      </c>
      <c r="AQ738" s="54">
        <f>$AU738+$AB$7*SIN(AR738)</f>
        <v>15.468210078004597</v>
      </c>
      <c r="AR738" s="54">
        <f>$AU738+$AB$7*SIN(AS738)</f>
        <v>15.471833482637136</v>
      </c>
      <c r="AS738" s="54">
        <f>$AU738+$AB$7*SIN(AT738)</f>
        <v>15.460716848452327</v>
      </c>
      <c r="AT738" s="54">
        <f>$AU738+$AB$7*SIN(AU738)</f>
        <v>15.494730479129055</v>
      </c>
      <c r="AU738" s="54">
        <f>RADIANS($AB$9)+$AB$18*(F738-AB$15)</f>
        <v>15.38967514935813</v>
      </c>
    </row>
    <row r="739" spans="1:48" ht="12.95" customHeight="1" x14ac:dyDescent="0.2">
      <c r="A739" s="4" t="s">
        <v>1096</v>
      </c>
      <c r="B739" s="10"/>
      <c r="C739" s="5">
        <v>49990.377999999997</v>
      </c>
      <c r="D739" s="5">
        <v>5.0000000000000001E-3</v>
      </c>
      <c r="E739" s="109">
        <f>+(C739-C$7)/C$8</f>
        <v>5323.0336992339753</v>
      </c>
      <c r="F739" s="109">
        <f>ROUND(2*E739,0)/2</f>
        <v>5323</v>
      </c>
      <c r="G739" s="48">
        <f>+C739-(C$7+F739*C$8)</f>
        <v>4.6062599998549558E-2</v>
      </c>
      <c r="I739" s="48">
        <f>G739</f>
        <v>4.6062599998549558E-2</v>
      </c>
      <c r="O739" s="48">
        <f ca="1">+C$11+C$12*F739</f>
        <v>4.2627687171004514E-2</v>
      </c>
      <c r="Q739" s="100">
        <f>+C739-15018.5</f>
        <v>34971.877999999997</v>
      </c>
      <c r="S739" s="53">
        <f>S$14</f>
        <v>0.1</v>
      </c>
      <c r="Z739" s="48">
        <f>F739</f>
        <v>5323</v>
      </c>
      <c r="AA739" s="54">
        <f>AB$3+AB$4*Z739+AB$5*Z739^2+AH739</f>
        <v>3.7563025461356453E-2</v>
      </c>
      <c r="AB739" s="54">
        <f>IF(S739&lt;&gt;0,G739-AH739, -9999)</f>
        <v>5.1149501194154595E-2</v>
      </c>
      <c r="AC739" s="54">
        <f>+G739-P739</f>
        <v>4.6062599998549558E-2</v>
      </c>
      <c r="AD739" s="54">
        <f>IF(S739&lt;&gt;0,G739-AA739, -9999)</f>
        <v>8.4995745371931053E-3</v>
      </c>
      <c r="AE739" s="54">
        <f>+(G739-AA739)^2*S739</f>
        <v>7.2242767313301396E-6</v>
      </c>
      <c r="AF739" s="48">
        <f>IF(S739&lt;&gt;0,G739-P739, -9999)</f>
        <v>4.6062599998549558E-2</v>
      </c>
      <c r="AG739" s="3"/>
      <c r="AH739" s="48">
        <f>$AB$6*($AB$11/AI739*AJ739+$AB$12)</f>
        <v>-5.0869011956050387E-3</v>
      </c>
      <c r="AI739" s="48">
        <f>1+$AB$7*COS(AL739)</f>
        <v>0.66906994258050712</v>
      </c>
      <c r="AJ739" s="48">
        <f>SIN(AL739+RADIANS($AB$9))</f>
        <v>-0.53388549590035117</v>
      </c>
      <c r="AK739" s="48">
        <f>$AB$7*SIN(AL739)</f>
        <v>5.6408528291651251E-2</v>
      </c>
      <c r="AL739" s="48">
        <f>2*ATAN(AM739)</f>
        <v>2.9727607639794806</v>
      </c>
      <c r="AM739" s="48">
        <f>SQRT((1+$AB$7)/(1-$AB$7))*TAN(AN739/2)</f>
        <v>11.817951247232562</v>
      </c>
      <c r="AN739" s="54">
        <f>$AU739+$AB$7*SIN(AO739)</f>
        <v>15.469132406379643</v>
      </c>
      <c r="AO739" s="54">
        <f>$AU739+$AB$7*SIN(AP739)</f>
        <v>15.46900664950005</v>
      </c>
      <c r="AP739" s="54">
        <f>$AU739+$AB$7*SIN(AQ739)</f>
        <v>15.469392194350339</v>
      </c>
      <c r="AQ739" s="54">
        <f>$AU739+$AB$7*SIN(AR739)</f>
        <v>15.468210078004597</v>
      </c>
      <c r="AR739" s="54">
        <f>$AU739+$AB$7*SIN(AS739)</f>
        <v>15.471833482637136</v>
      </c>
      <c r="AS739" s="54">
        <f>$AU739+$AB$7*SIN(AT739)</f>
        <v>15.460716848452327</v>
      </c>
      <c r="AT739" s="54">
        <f>$AU739+$AB$7*SIN(AU739)</f>
        <v>15.494730479129055</v>
      </c>
      <c r="AU739" s="54">
        <f>RADIANS($AB$9)+$AB$18*(F739-AB$15)</f>
        <v>15.38967514935813</v>
      </c>
    </row>
    <row r="740" spans="1:48" ht="12.95" customHeight="1" x14ac:dyDescent="0.2">
      <c r="A740" s="4" t="s">
        <v>1096</v>
      </c>
      <c r="B740" s="10"/>
      <c r="C740" s="5">
        <v>50001.309000000001</v>
      </c>
      <c r="D740" s="5">
        <v>5.0000000000000001E-3</v>
      </c>
      <c r="E740" s="109">
        <f>+(C740-C$7)/C$8</f>
        <v>5331.0307798715612</v>
      </c>
      <c r="F740" s="109">
        <f>ROUND(2*E740,0)/2</f>
        <v>5331</v>
      </c>
      <c r="G740" s="48">
        <f>+C740-(C$7+F740*C$8)</f>
        <v>4.2072200005350169E-2</v>
      </c>
      <c r="I740" s="48">
        <f>G740</f>
        <v>4.2072200005350169E-2</v>
      </c>
      <c r="O740" s="48">
        <f ca="1">+C$11+C$12*F740</f>
        <v>4.274736074446496E-2</v>
      </c>
      <c r="Q740" s="100">
        <f>+C740-15018.5</f>
        <v>34982.809000000001</v>
      </c>
      <c r="S740" s="53">
        <f>S$14</f>
        <v>0.1</v>
      </c>
      <c r="Z740" s="48">
        <f>F740</f>
        <v>5331</v>
      </c>
      <c r="AA740" s="54">
        <f>AB$3+AB$4*Z740+AB$5*Z740^2+AH740</f>
        <v>3.7682439229483243E-2</v>
      </c>
      <c r="AB740" s="54">
        <f>IF(S740&lt;&gt;0,G740-AH740, -9999)</f>
        <v>4.7135600122540124E-2</v>
      </c>
      <c r="AC740" s="54">
        <f>+G740-P740</f>
        <v>4.2072200005350169E-2</v>
      </c>
      <c r="AD740" s="54">
        <f>IF(S740&lt;&gt;0,G740-AA740, -9999)</f>
        <v>4.3897607758669258E-3</v>
      </c>
      <c r="AE740" s="54">
        <f>+(G740-AA740)^2*S740</f>
        <v>1.9269999669339796E-6</v>
      </c>
      <c r="AF740" s="48">
        <f>IF(S740&lt;&gt;0,G740-P740, -9999)</f>
        <v>4.2072200005350169E-2</v>
      </c>
      <c r="AG740" s="3"/>
      <c r="AH740" s="48">
        <f>$AB$6*($AB$11/AI740*AJ740+$AB$12)</f>
        <v>-5.0634001171899539E-3</v>
      </c>
      <c r="AI740" s="48">
        <f>1+$AB$7*COS(AL740)</f>
        <v>0.66892906216973547</v>
      </c>
      <c r="AJ740" s="48">
        <f>SIN(AL740+RADIANS($AB$9))</f>
        <v>-0.5317563243888076</v>
      </c>
      <c r="AK740" s="48">
        <f>$AB$7*SIN(AL740)</f>
        <v>5.5575705950424138E-2</v>
      </c>
      <c r="AL740" s="48">
        <f>2*ATAN(AM740)</f>
        <v>2.9752768384502004</v>
      </c>
      <c r="AM740" s="48">
        <f>SQRT((1+$AB$7)/(1-$AB$7))*TAN(AN740/2)</f>
        <v>11.997582509962793</v>
      </c>
      <c r="AN740" s="54">
        <f>$AU740+$AB$7*SIN(AO740)</f>
        <v>15.472675102307822</v>
      </c>
      <c r="AO740" s="54">
        <f>$AU740+$AB$7*SIN(AP740)</f>
        <v>15.472550479478262</v>
      </c>
      <c r="AP740" s="54">
        <f>$AU740+$AB$7*SIN(AQ740)</f>
        <v>15.472932220847831</v>
      </c>
      <c r="AQ740" s="54">
        <f>$AU740+$AB$7*SIN(AR740)</f>
        <v>15.471762770202391</v>
      </c>
      <c r="AR740" s="54">
        <f>$AU740+$AB$7*SIN(AS740)</f>
        <v>15.475344306558465</v>
      </c>
      <c r="AS740" s="54">
        <f>$AU740+$AB$7*SIN(AT740)</f>
        <v>15.464365743740496</v>
      </c>
      <c r="AT740" s="54">
        <f>$AU740+$AB$7*SIN(AU740)</f>
        <v>15.497930130990527</v>
      </c>
      <c r="AU740" s="54">
        <f>RADIANS($AB$9)+$AB$18*(F740-AB$15)</f>
        <v>15.394374212733206</v>
      </c>
    </row>
    <row r="741" spans="1:48" ht="12.95" customHeight="1" x14ac:dyDescent="0.2">
      <c r="A741" s="4" t="s">
        <v>1090</v>
      </c>
      <c r="B741" s="10"/>
      <c r="C741" s="5">
        <v>50013.614999999998</v>
      </c>
      <c r="D741" s="5"/>
      <c r="E741" s="109">
        <f>+(C741-C$7)/C$8</f>
        <v>5340.0338056080973</v>
      </c>
      <c r="F741" s="109">
        <f>ROUND(2*E741,0)/2</f>
        <v>5340</v>
      </c>
      <c r="G741" s="48">
        <f>+C741-(C$7+F741*C$8)</f>
        <v>4.6207999999751337E-2</v>
      </c>
      <c r="I741" s="48">
        <f>G741</f>
        <v>4.6207999999751337E-2</v>
      </c>
      <c r="O741" s="48">
        <f ca="1">+C$11+C$12*F741</f>
        <v>4.2881993514607947E-2</v>
      </c>
      <c r="Q741" s="100">
        <f>+C741-15018.5</f>
        <v>34995.114999999998</v>
      </c>
      <c r="S741" s="53">
        <f>S$14</f>
        <v>0.1</v>
      </c>
      <c r="Z741" s="48">
        <f>F741</f>
        <v>5340</v>
      </c>
      <c r="AA741" s="54">
        <f>AB$3+AB$4*Z741+AB$5*Z741^2+AH741</f>
        <v>3.7816943606355444E-2</v>
      </c>
      <c r="AB741" s="54">
        <f>IF(S741&lt;&gt;0,G741-AH741, -9999)</f>
        <v>5.1244891412987964E-2</v>
      </c>
      <c r="AC741" s="54">
        <f>+G741-P741</f>
        <v>4.6207999999751337E-2</v>
      </c>
      <c r="AD741" s="54">
        <f>IF(S741&lt;&gt;0,G741-AA741, -9999)</f>
        <v>8.3910563933958932E-3</v>
      </c>
      <c r="AE741" s="54">
        <f>+(G741-AA741)^2*S741</f>
        <v>7.0409827397150103E-6</v>
      </c>
      <c r="AF741" s="48">
        <f>IF(S741&lt;&gt;0,G741-P741, -9999)</f>
        <v>4.6207999999751337E-2</v>
      </c>
      <c r="AG741" s="3"/>
      <c r="AH741" s="48">
        <f>$AB$6*($AB$11/AI741*AJ741+$AB$12)</f>
        <v>-5.0368914132366245E-3</v>
      </c>
      <c r="AI741" s="48">
        <f>1+$AB$7*COS(AL741)</f>
        <v>0.66877314598734916</v>
      </c>
      <c r="AJ741" s="48">
        <f>SIN(AL741+RADIANS($AB$9))</f>
        <v>-0.52935805460535634</v>
      </c>
      <c r="AK741" s="48">
        <f>$AB$7*SIN(AL741)</f>
        <v>5.4638778798404682E-2</v>
      </c>
      <c r="AL741" s="48">
        <f>2*ATAN(AM741)</f>
        <v>2.9781061594551801</v>
      </c>
      <c r="AM741" s="48">
        <f>SQRT((1+$AB$7)/(1-$AB$7))*TAN(AN741/2)</f>
        <v>12.20616654579225</v>
      </c>
      <c r="AN741" s="54">
        <f>$AU741+$AB$7*SIN(AO741)</f>
        <v>15.47665974136555</v>
      </c>
      <c r="AO741" s="54">
        <f>$AU741+$AB$7*SIN(AP741)</f>
        <v>15.476536428730556</v>
      </c>
      <c r="AP741" s="54">
        <f>$AU741+$AB$7*SIN(AQ741)</f>
        <v>15.476913799450248</v>
      </c>
      <c r="AQ741" s="54">
        <f>$AU741+$AB$7*SIN(AR741)</f>
        <v>15.475758834952819</v>
      </c>
      <c r="AR741" s="54">
        <f>$AU741+$AB$7*SIN(AS741)</f>
        <v>15.479292682074092</v>
      </c>
      <c r="AS741" s="54">
        <f>$AU741+$AB$7*SIN(AT741)</f>
        <v>15.468470792500312</v>
      </c>
      <c r="AT741" s="54">
        <f>$AU741+$AB$7*SIN(AU741)</f>
        <v>15.501527007742963</v>
      </c>
      <c r="AU741" s="54">
        <f>RADIANS($AB$9)+$AB$18*(F741-AB$15)</f>
        <v>15.399660659030166</v>
      </c>
    </row>
    <row r="742" spans="1:48" ht="12.95" customHeight="1" x14ac:dyDescent="0.2">
      <c r="A742" s="4" t="s">
        <v>1090</v>
      </c>
      <c r="B742" s="10"/>
      <c r="C742" s="5">
        <v>50054.618999999999</v>
      </c>
      <c r="D742" s="5"/>
      <c r="E742" s="109">
        <f>+(C742-C$7)/C$8</f>
        <v>5370.0321858535899</v>
      </c>
      <c r="F742" s="109">
        <f>ROUND(2*E742,0)/2</f>
        <v>5370</v>
      </c>
      <c r="G742" s="48">
        <f>+C742-(C$7+F742*C$8)</f>
        <v>4.3993999999656808E-2</v>
      </c>
      <c r="I742" s="48">
        <f>G742</f>
        <v>4.3993999999656808E-2</v>
      </c>
      <c r="O742" s="48">
        <f ca="1">+C$11+C$12*F742</f>
        <v>4.3330769415084583E-2</v>
      </c>
      <c r="Q742" s="100">
        <f>+C742-15018.5</f>
        <v>35036.118999999999</v>
      </c>
      <c r="S742" s="53">
        <f>S$14</f>
        <v>0.1</v>
      </c>
      <c r="Z742" s="48">
        <f>F742</f>
        <v>5370</v>
      </c>
      <c r="AA742" s="54">
        <f>AB$3+AB$4*Z742+AB$5*Z742^2+AH742</f>
        <v>3.8266540150657349E-2</v>
      </c>
      <c r="AB742" s="54">
        <f>IF(S742&lt;&gt;0,G742-AH742, -9999)</f>
        <v>4.8941998480818247E-2</v>
      </c>
      <c r="AC742" s="54">
        <f>+G742-P742</f>
        <v>4.3993999999656808E-2</v>
      </c>
      <c r="AD742" s="54">
        <f>IF(S742&lt;&gt;0,G742-AA742, -9999)</f>
        <v>5.7274598489994583E-3</v>
      </c>
      <c r="AE742" s="54">
        <f>+(G742-AA742)^2*S742</f>
        <v>3.2803796321900896E-6</v>
      </c>
      <c r="AF742" s="48">
        <f>IF(S742&lt;&gt;0,G742-P742, -9999)</f>
        <v>4.3993999999656808E-2</v>
      </c>
      <c r="AG742" s="3"/>
      <c r="AH742" s="48">
        <f>$AB$6*($AB$11/AI742*AJ742+$AB$12)</f>
        <v>-4.9479984811614365E-3</v>
      </c>
      <c r="AI742" s="48">
        <f>1+$AB$7*COS(AL742)</f>
        <v>0.66827306417864873</v>
      </c>
      <c r="AJ742" s="48">
        <f>SIN(AL742+RADIANS($AB$9))</f>
        <v>-0.52134131529264871</v>
      </c>
      <c r="AK742" s="48">
        <f>$AB$7*SIN(AL742)</f>
        <v>5.1515677402863738E-2</v>
      </c>
      <c r="AL742" s="48">
        <f>2*ATAN(AM742)</f>
        <v>2.9875278667917309</v>
      </c>
      <c r="AM742" s="48">
        <f>SQRT((1+$AB$7)/(1-$AB$7))*TAN(AN742/2)</f>
        <v>12.955864104460529</v>
      </c>
      <c r="AN742" s="54">
        <f>$AU742+$AB$7*SIN(AO742)</f>
        <v>15.489935240783719</v>
      </c>
      <c r="AO742" s="54">
        <f>$AU742+$AB$7*SIN(AP742)</f>
        <v>15.489816554988701</v>
      </c>
      <c r="AP742" s="54">
        <f>$AU742+$AB$7*SIN(AQ742)</f>
        <v>15.490178666626269</v>
      </c>
      <c r="AQ742" s="54">
        <f>$AU742+$AB$7*SIN(AR742)</f>
        <v>15.4890737691113</v>
      </c>
      <c r="AR742" s="54">
        <f>$AU742+$AB$7*SIN(AS742)</f>
        <v>15.492444257476819</v>
      </c>
      <c r="AS742" s="54">
        <f>$AU742+$AB$7*SIN(AT742)</f>
        <v>15.482154629353072</v>
      </c>
      <c r="AT742" s="54">
        <f>$AU742+$AB$7*SIN(AU742)</f>
        <v>15.513496302502777</v>
      </c>
      <c r="AU742" s="54">
        <f>RADIANS($AB$9)+$AB$18*(F742-AB$15)</f>
        <v>15.4172821466867</v>
      </c>
      <c r="AV742" s="54"/>
    </row>
    <row r="743" spans="1:48" ht="12.95" customHeight="1" x14ac:dyDescent="0.2">
      <c r="A743" s="102" t="s">
        <v>1134</v>
      </c>
      <c r="B743" s="102" t="s">
        <v>1122</v>
      </c>
      <c r="C743" s="103">
        <v>50054.61939</v>
      </c>
      <c r="D743" s="104">
        <v>3.8999999999999999E-4</v>
      </c>
      <c r="E743" s="113">
        <f>+(C743-C$7)/C$8</f>
        <v>5370.0324711762005</v>
      </c>
      <c r="F743" s="109">
        <f>ROUND(2*E743,0)/2</f>
        <v>5370</v>
      </c>
      <c r="G743" s="48">
        <f>+C743-(C$7+F743*C$8)</f>
        <v>4.4384000000718515E-2</v>
      </c>
      <c r="K743" s="48">
        <f>G743</f>
        <v>4.4384000000718515E-2</v>
      </c>
      <c r="O743" s="48">
        <f ca="1">+C$11+C$12*F743</f>
        <v>4.3330769415084583E-2</v>
      </c>
      <c r="Q743" s="100">
        <f>+C743-15018.5</f>
        <v>35036.11939</v>
      </c>
      <c r="S743" s="53">
        <f>S$16</f>
        <v>1</v>
      </c>
      <c r="Z743" s="48">
        <f>F743</f>
        <v>5370</v>
      </c>
      <c r="AA743" s="54">
        <f>AB$3+AB$4*Z743+AB$5*Z743^2+AH743</f>
        <v>3.8266540150657349E-2</v>
      </c>
      <c r="AB743" s="54">
        <f>IF(S743&lt;&gt;0,G743-AH743, -9999)</f>
        <v>4.9331998481879955E-2</v>
      </c>
      <c r="AC743" s="54">
        <f>+G743-P743</f>
        <v>4.4384000000718515E-2</v>
      </c>
      <c r="AD743" s="54">
        <f>IF(S743&lt;&gt;0,G743-AA743, -9999)</f>
        <v>6.117459850061166E-3</v>
      </c>
      <c r="AE743" s="54">
        <f>+(G743-AA743)^2*S743</f>
        <v>3.7423315017110383E-5</v>
      </c>
      <c r="AF743" s="48">
        <f>IF(S743&lt;&gt;0,G743-P743, -9999)</f>
        <v>4.4384000000718515E-2</v>
      </c>
      <c r="AG743" s="3"/>
      <c r="AH743" s="48">
        <f>$AB$6*($AB$11/AI743*AJ743+$AB$12)</f>
        <v>-4.9479984811614365E-3</v>
      </c>
      <c r="AI743" s="48">
        <f>1+$AB$7*COS(AL743)</f>
        <v>0.66827306417864873</v>
      </c>
      <c r="AJ743" s="48">
        <f>SIN(AL743+RADIANS($AB$9))</f>
        <v>-0.52134131529264871</v>
      </c>
      <c r="AK743" s="48">
        <f>$AB$7*SIN(AL743)</f>
        <v>5.1515677402863738E-2</v>
      </c>
      <c r="AL743" s="48">
        <f>2*ATAN(AM743)</f>
        <v>2.9875278667917309</v>
      </c>
      <c r="AM743" s="48">
        <f>SQRT((1+$AB$7)/(1-$AB$7))*TAN(AN743/2)</f>
        <v>12.955864104460529</v>
      </c>
      <c r="AN743" s="54">
        <f>$AU743+$AB$7*SIN(AO743)</f>
        <v>15.489935240783719</v>
      </c>
      <c r="AO743" s="54">
        <f>$AU743+$AB$7*SIN(AP743)</f>
        <v>15.489816554988701</v>
      </c>
      <c r="AP743" s="54">
        <f>$AU743+$AB$7*SIN(AQ743)</f>
        <v>15.490178666626269</v>
      </c>
      <c r="AQ743" s="54">
        <f>$AU743+$AB$7*SIN(AR743)</f>
        <v>15.4890737691113</v>
      </c>
      <c r="AR743" s="54">
        <f>$AU743+$AB$7*SIN(AS743)</f>
        <v>15.492444257476819</v>
      </c>
      <c r="AS743" s="54">
        <f>$AU743+$AB$7*SIN(AT743)</f>
        <v>15.482154629353072</v>
      </c>
      <c r="AT743" s="54">
        <f>$AU743+$AB$7*SIN(AU743)</f>
        <v>15.513496302502777</v>
      </c>
      <c r="AU743" s="54">
        <f>RADIANS($AB$9)+$AB$18*(F743-AB$15)</f>
        <v>15.4172821466867</v>
      </c>
    </row>
    <row r="744" spans="1:48" ht="12.95" customHeight="1" x14ac:dyDescent="0.2">
      <c r="A744" s="4" t="s">
        <v>1090</v>
      </c>
      <c r="B744" s="10"/>
      <c r="C744" s="5">
        <v>50110.663</v>
      </c>
      <c r="D744" s="5"/>
      <c r="E744" s="109">
        <f>+(C744-C$7)/C$8</f>
        <v>5411.0337764905607</v>
      </c>
      <c r="F744" s="109">
        <f>ROUND(2*E744,0)/2</f>
        <v>5411</v>
      </c>
      <c r="G744" s="48">
        <f>+C744-(C$7+F744*C$8)</f>
        <v>4.6168200002284721E-2</v>
      </c>
      <c r="I744" s="48">
        <f>G744</f>
        <v>4.6168200002284721E-2</v>
      </c>
      <c r="O744" s="48">
        <f ca="1">+C$11+C$12*F744</f>
        <v>4.3944096479069328E-2</v>
      </c>
      <c r="Q744" s="100">
        <f>+C744-15018.5</f>
        <v>35092.163</v>
      </c>
      <c r="S744" s="53">
        <f>S$14</f>
        <v>0.1</v>
      </c>
      <c r="Z744" s="48">
        <f>F744</f>
        <v>5411</v>
      </c>
      <c r="AA744" s="54">
        <f>AB$3+AB$4*Z744+AB$5*Z744^2+AH744</f>
        <v>3.8884075800040205E-2</v>
      </c>
      <c r="AB744" s="54">
        <f>IF(S744&lt;&gt;0,G744-AH744, -9999)</f>
        <v>5.0993410935134223E-2</v>
      </c>
      <c r="AC744" s="54">
        <f>+G744-P744</f>
        <v>4.6168200002284721E-2</v>
      </c>
      <c r="AD744" s="54">
        <f>IF(S744&lt;&gt;0,G744-AA744, -9999)</f>
        <v>7.2841242022445157E-3</v>
      </c>
      <c r="AE744" s="54">
        <f>+(G744-AA744)^2*S744</f>
        <v>5.3058465393724307E-6</v>
      </c>
      <c r="AF744" s="48">
        <f>IF(S744&lt;&gt;0,G744-P744, -9999)</f>
        <v>4.6168200002284721E-2</v>
      </c>
      <c r="AG744" s="3"/>
      <c r="AH744" s="48">
        <f>$AB$6*($AB$11/AI744*AJ744+$AB$12)</f>
        <v>-4.8252109328495059E-3</v>
      </c>
      <c r="AI744" s="48">
        <f>1+$AB$7*COS(AL744)</f>
        <v>0.66763829125249508</v>
      </c>
      <c r="AJ744" s="48">
        <f>SIN(AL744+RADIANS($AB$9))</f>
        <v>-0.51032937153975222</v>
      </c>
      <c r="AK744" s="48">
        <f>$AB$7*SIN(AL744)</f>
        <v>4.7247428778057154E-2</v>
      </c>
      <c r="AL744" s="48">
        <f>2*ATAN(AM744)</f>
        <v>3.0003821442694547</v>
      </c>
      <c r="AM744" s="48">
        <f>SQRT((1+$AB$7)/(1-$AB$7))*TAN(AN744/2)</f>
        <v>14.139708887547974</v>
      </c>
      <c r="AN744" s="54">
        <f>$AU744+$AB$7*SIN(AO744)</f>
        <v>15.508062790167026</v>
      </c>
      <c r="AO744" s="54">
        <f>$AU744+$AB$7*SIN(AP744)</f>
        <v>15.507951056825638</v>
      </c>
      <c r="AP744" s="54">
        <f>$AU744+$AB$7*SIN(AQ744)</f>
        <v>15.508290649166733</v>
      </c>
      <c r="AQ744" s="54">
        <f>$AU744+$AB$7*SIN(AR744)</f>
        <v>15.507258450023921</v>
      </c>
      <c r="AR744" s="54">
        <f>$AU744+$AB$7*SIN(AS744)</f>
        <v>15.510395177466663</v>
      </c>
      <c r="AS744" s="54">
        <f>$AU744+$AB$7*SIN(AT744)</f>
        <v>15.500856802408101</v>
      </c>
      <c r="AT744" s="54">
        <f>$AU744+$AB$7*SIN(AU744)</f>
        <v>15.529806372068617</v>
      </c>
      <c r="AU744" s="54">
        <f>RADIANS($AB$9)+$AB$18*(F744-AB$15)</f>
        <v>15.441364846483966</v>
      </c>
    </row>
    <row r="745" spans="1:48" ht="12.95" customHeight="1" x14ac:dyDescent="0.2">
      <c r="A745" s="102" t="s">
        <v>1134</v>
      </c>
      <c r="B745" s="102" t="s">
        <v>1122</v>
      </c>
      <c r="C745" s="103">
        <v>50110.664720000001</v>
      </c>
      <c r="D745" s="104">
        <v>6.8999999999999997E-4</v>
      </c>
      <c r="E745" s="107">
        <f>+(C745-C$7)/C$8</f>
        <v>5411.0350348364309</v>
      </c>
      <c r="F745" s="109">
        <f>ROUND(2*E745,0)/2</f>
        <v>5411</v>
      </c>
      <c r="G745" s="48">
        <f>+C745-(C$7+F745*C$8)</f>
        <v>4.7888200002489612E-2</v>
      </c>
      <c r="K745" s="48">
        <f>G745</f>
        <v>4.7888200002489612E-2</v>
      </c>
      <c r="O745" s="48">
        <f ca="1">+C$11+C$12*F745</f>
        <v>4.3944096479069328E-2</v>
      </c>
      <c r="Q745" s="100">
        <f>+C745-15018.5</f>
        <v>35092.164720000001</v>
      </c>
      <c r="S745" s="53">
        <f>S$16</f>
        <v>1</v>
      </c>
      <c r="Z745" s="48">
        <f>F745</f>
        <v>5411</v>
      </c>
      <c r="AA745" s="54">
        <f>AB$3+AB$4*Z745+AB$5*Z745^2+AH745</f>
        <v>3.8884075800040205E-2</v>
      </c>
      <c r="AB745" s="54">
        <f>IF(S745&lt;&gt;0,G745-AH745, -9999)</f>
        <v>5.2713410935339114E-2</v>
      </c>
      <c r="AC745" s="54">
        <f>+G745-P745</f>
        <v>4.7888200002489612E-2</v>
      </c>
      <c r="AD745" s="54">
        <f>IF(S745&lt;&gt;0,G745-AA745, -9999)</f>
        <v>9.0041242024494067E-3</v>
      </c>
      <c r="AE745" s="54">
        <f>+(G745-AA745)^2*S745</f>
        <v>8.1074252653135165E-5</v>
      </c>
      <c r="AF745" s="48">
        <f>IF(S745&lt;&gt;0,G745-P745, -9999)</f>
        <v>4.7888200002489612E-2</v>
      </c>
      <c r="AG745" s="3"/>
      <c r="AH745" s="48">
        <f>$AB$6*($AB$11/AI745*AJ745+$AB$12)</f>
        <v>-4.8252109328495059E-3</v>
      </c>
      <c r="AI745" s="48">
        <f>1+$AB$7*COS(AL745)</f>
        <v>0.66763829125249508</v>
      </c>
      <c r="AJ745" s="48">
        <f>SIN(AL745+RADIANS($AB$9))</f>
        <v>-0.51032937153975222</v>
      </c>
      <c r="AK745" s="48">
        <f>$AB$7*SIN(AL745)</f>
        <v>4.7247428778057154E-2</v>
      </c>
      <c r="AL745" s="48">
        <f>2*ATAN(AM745)</f>
        <v>3.0003821442694547</v>
      </c>
      <c r="AM745" s="48">
        <f>SQRT((1+$AB$7)/(1-$AB$7))*TAN(AN745/2)</f>
        <v>14.139708887547974</v>
      </c>
      <c r="AN745" s="54">
        <f>$AU745+$AB$7*SIN(AO745)</f>
        <v>15.508062790167026</v>
      </c>
      <c r="AO745" s="54">
        <f>$AU745+$AB$7*SIN(AP745)</f>
        <v>15.507951056825638</v>
      </c>
      <c r="AP745" s="54">
        <f>$AU745+$AB$7*SIN(AQ745)</f>
        <v>15.508290649166733</v>
      </c>
      <c r="AQ745" s="54">
        <f>$AU745+$AB$7*SIN(AR745)</f>
        <v>15.507258450023921</v>
      </c>
      <c r="AR745" s="54">
        <f>$AU745+$AB$7*SIN(AS745)</f>
        <v>15.510395177466663</v>
      </c>
      <c r="AS745" s="54">
        <f>$AU745+$AB$7*SIN(AT745)</f>
        <v>15.500856802408101</v>
      </c>
      <c r="AT745" s="54">
        <f>$AU745+$AB$7*SIN(AU745)</f>
        <v>15.529806372068617</v>
      </c>
      <c r="AU745" s="54">
        <f>RADIANS($AB$9)+$AB$18*(F745-AB$15)</f>
        <v>15.441364846483966</v>
      </c>
    </row>
    <row r="746" spans="1:48" ht="12.95" customHeight="1" x14ac:dyDescent="0.2">
      <c r="A746" s="4" t="s">
        <v>1095</v>
      </c>
      <c r="B746" s="10"/>
      <c r="C746" s="5">
        <v>50150.296000000002</v>
      </c>
      <c r="D746" s="5">
        <v>6.0000000000000001E-3</v>
      </c>
      <c r="E746" s="109">
        <f>+(C746-C$7)/C$8</f>
        <v>5440.0291380228409</v>
      </c>
      <c r="F746" s="109">
        <f>ROUND(2*E746,0)/2</f>
        <v>5440</v>
      </c>
      <c r="G746" s="48">
        <f>+C746-(C$7+F746*C$8)</f>
        <v>3.9828000008128583E-2</v>
      </c>
      <c r="I746" s="48">
        <f>G746</f>
        <v>3.9828000008128583E-2</v>
      </c>
      <c r="O746" s="48">
        <f ca="1">+C$11+C$12*F746</f>
        <v>4.437791318286341E-2</v>
      </c>
      <c r="Q746" s="100">
        <f>+C746-15018.5</f>
        <v>35131.796000000002</v>
      </c>
      <c r="S746" s="53">
        <f>S$14</f>
        <v>0.1</v>
      </c>
      <c r="Z746" s="48">
        <f>F746</f>
        <v>5440</v>
      </c>
      <c r="AA746" s="54">
        <f>AB$3+AB$4*Z746+AB$5*Z746^2+AH746</f>
        <v>3.9323005076273107E-2</v>
      </c>
      <c r="AB746" s="54">
        <f>IF(S746&lt;&gt;0,G746-AH746, -9999)</f>
        <v>4.4565471266402583E-2</v>
      </c>
      <c r="AC746" s="54">
        <f>+G746-P746</f>
        <v>3.9828000008128583E-2</v>
      </c>
      <c r="AD746" s="54">
        <f>IF(S746&lt;&gt;0,G746-AA746, -9999)</f>
        <v>5.0499493185547639E-4</v>
      </c>
      <c r="AE746" s="54">
        <f>+(G746-AA746)^2*S746</f>
        <v>2.5501988119971727E-8</v>
      </c>
      <c r="AF746" s="48">
        <f>IF(S746&lt;&gt;0,G746-P746, -9999)</f>
        <v>3.9828000008128583E-2</v>
      </c>
      <c r="AG746" s="3"/>
      <c r="AH746" s="48">
        <f>$AB$6*($AB$11/AI746*AJ746+$AB$12)</f>
        <v>-4.7374712582740003E-3</v>
      </c>
      <c r="AI746" s="48">
        <f>1+$AB$7*COS(AL746)</f>
        <v>0.66722309122368451</v>
      </c>
      <c r="AJ746" s="48">
        <f>SIN(AL746+RADIANS($AB$9))</f>
        <v>-0.50250178308756765</v>
      </c>
      <c r="AK746" s="48">
        <f>$AB$7*SIN(AL746)</f>
        <v>4.4228429239332442E-2</v>
      </c>
      <c r="AL746" s="48">
        <f>2*ATAN(AM746)</f>
        <v>3.0094598875468108</v>
      </c>
      <c r="AM746" s="48">
        <f>SQRT((1+$AB$7)/(1-$AB$7))*TAN(AN746/2)</f>
        <v>15.114262480775896</v>
      </c>
      <c r="AN746" s="54">
        <f>$AU746+$AB$7*SIN(AO746)</f>
        <v>15.520874564780618</v>
      </c>
      <c r="AO746" s="54">
        <f>$AU746+$AB$7*SIN(AP746)</f>
        <v>15.520768171133916</v>
      </c>
      <c r="AP746" s="54">
        <f>$AU746+$AB$7*SIN(AQ746)</f>
        <v>15.5210907241564</v>
      </c>
      <c r="AQ746" s="54">
        <f>$AU746+$AB$7*SIN(AR746)</f>
        <v>15.520112781231482</v>
      </c>
      <c r="AR746" s="54">
        <f>$AU746+$AB$7*SIN(AS746)</f>
        <v>15.523077233660368</v>
      </c>
      <c r="AS746" s="54">
        <f>$AU746+$AB$7*SIN(AT746)</f>
        <v>15.514085869704459</v>
      </c>
      <c r="AT746" s="54">
        <f>$AU746+$AB$7*SIN(AU746)</f>
        <v>15.541311525790183</v>
      </c>
      <c r="AU746" s="54">
        <f>RADIANS($AB$9)+$AB$18*(F746-AB$15)</f>
        <v>15.458398951218616</v>
      </c>
    </row>
    <row r="747" spans="1:48" ht="12.95" customHeight="1" x14ac:dyDescent="0.2">
      <c r="A747" s="4" t="s">
        <v>1097</v>
      </c>
      <c r="B747" s="10"/>
      <c r="C747" s="5">
        <v>50180.373</v>
      </c>
      <c r="D747" s="5">
        <v>6.0000000000000001E-3</v>
      </c>
      <c r="E747" s="109">
        <f>+(C747-C$7)/C$8</f>
        <v>5462.0333640164899</v>
      </c>
      <c r="F747" s="109">
        <f>ROUND(2*E747,0)/2</f>
        <v>5462</v>
      </c>
      <c r="G747" s="48">
        <f>+C747-(C$7+F747*C$8)</f>
        <v>4.5604400002048351E-2</v>
      </c>
      <c r="I747" s="48">
        <f>G747</f>
        <v>4.5604400002048351E-2</v>
      </c>
      <c r="O747" s="48">
        <f ca="1">+C$11+C$12*F747</f>
        <v>4.4707015509879613E-2</v>
      </c>
      <c r="Q747" s="100">
        <f>+C747-15018.5</f>
        <v>35161.873</v>
      </c>
      <c r="S747" s="53">
        <f>S$14</f>
        <v>0.1</v>
      </c>
      <c r="Z747" s="48">
        <f>F747</f>
        <v>5462</v>
      </c>
      <c r="AA747" s="54">
        <f>AB$3+AB$4*Z747+AB$5*Z747^2+AH747</f>
        <v>3.9657157761950397E-2</v>
      </c>
      <c r="AB747" s="54">
        <f>IF(S747&lt;&gt;0,G747-AH747, -9999)</f>
        <v>5.0274826850404353E-2</v>
      </c>
      <c r="AC747" s="54">
        <f>+G747-P747</f>
        <v>4.5604400002048351E-2</v>
      </c>
      <c r="AD747" s="54">
        <f>IF(S747&lt;&gt;0,G747-AA747, -9999)</f>
        <v>5.9472422400979538E-3</v>
      </c>
      <c r="AE747" s="54">
        <f>+(G747-AA747)^2*S747</f>
        <v>3.5369690262405326E-6</v>
      </c>
      <c r="AF747" s="48">
        <f>IF(S747&lt;&gt;0,G747-P747, -9999)</f>
        <v>4.5604400002048351E-2</v>
      </c>
      <c r="AG747" s="3"/>
      <c r="AH747" s="48">
        <f>$AB$6*($AB$11/AI747*AJ747+$AB$12)</f>
        <v>-4.6704268483560027E-3</v>
      </c>
      <c r="AI747" s="48">
        <f>1+$AB$7*COS(AL747)</f>
        <v>0.66692671146570404</v>
      </c>
      <c r="AJ747" s="48">
        <f>SIN(AL747+RADIANS($AB$9))</f>
        <v>-0.49654234795852609</v>
      </c>
      <c r="AK747" s="48">
        <f>$AB$7*SIN(AL747)</f>
        <v>4.1938162008467769E-2</v>
      </c>
      <c r="AL747" s="48">
        <f>2*ATAN(AM747)</f>
        <v>3.0163390871270601</v>
      </c>
      <c r="AM747" s="48">
        <f>SQRT((1+$AB$7)/(1-$AB$7))*TAN(AN747/2)</f>
        <v>15.9467281436569</v>
      </c>
      <c r="AN747" s="54">
        <f>$AU747+$AB$7*SIN(AO747)</f>
        <v>15.530588612608652</v>
      </c>
      <c r="AO747" s="54">
        <f>$AU747+$AB$7*SIN(AP747)</f>
        <v>15.530486493439794</v>
      </c>
      <c r="AP747" s="54">
        <f>$AU747+$AB$7*SIN(AQ747)</f>
        <v>15.530795534156665</v>
      </c>
      <c r="AQ747" s="54">
        <f>$AU747+$AB$7*SIN(AR747)</f>
        <v>15.529860239313907</v>
      </c>
      <c r="AR747" s="54">
        <f>$AU747+$AB$7*SIN(AS747)</f>
        <v>15.532690378785929</v>
      </c>
      <c r="AS747" s="54">
        <f>$AU747+$AB$7*SIN(AT747)</f>
        <v>15.524122118674031</v>
      </c>
      <c r="AT747" s="54">
        <f>$AU747+$AB$7*SIN(AU747)</f>
        <v>15.55002343927984</v>
      </c>
      <c r="AU747" s="54">
        <f>RADIANS($AB$9)+$AB$18*(F747-AB$15)</f>
        <v>15.471321375500075</v>
      </c>
    </row>
    <row r="748" spans="1:48" ht="12.95" customHeight="1" x14ac:dyDescent="0.2">
      <c r="A748" s="4" t="s">
        <v>1090</v>
      </c>
      <c r="B748" s="10"/>
      <c r="C748" s="5">
        <v>50308.858999999997</v>
      </c>
      <c r="D748" s="5"/>
      <c r="E748" s="109">
        <f>+(C748-C$7)/C$8</f>
        <v>5556.0332636414569</v>
      </c>
      <c r="F748" s="109">
        <f>ROUND(2*E748,0)/2</f>
        <v>5556</v>
      </c>
      <c r="G748" s="48">
        <f>+C748-(C$7+F748*C$8)</f>
        <v>4.5467199997801799E-2</v>
      </c>
      <c r="I748" s="48">
        <f>G748</f>
        <v>4.5467199997801799E-2</v>
      </c>
      <c r="O748" s="48">
        <f ca="1">+C$11+C$12*F748</f>
        <v>4.6113179998039752E-2</v>
      </c>
      <c r="Q748" s="100">
        <f>+C748-15018.5</f>
        <v>35290.358999999997</v>
      </c>
      <c r="S748" s="53">
        <f>S$14</f>
        <v>0.1</v>
      </c>
      <c r="Z748" s="48">
        <f>F748</f>
        <v>5556</v>
      </c>
      <c r="AA748" s="54">
        <f>AB$3+AB$4*Z748+AB$5*Z748^2+AH748</f>
        <v>4.1096158587948649E-2</v>
      </c>
      <c r="AB748" s="54">
        <f>IF(S748&lt;&gt;0,G748-AH748, -9999)</f>
        <v>4.9846598683224927E-2</v>
      </c>
      <c r="AC748" s="54">
        <f>+G748-P748</f>
        <v>4.5467199997801799E-2</v>
      </c>
      <c r="AD748" s="54">
        <f>IF(S748&lt;&gt;0,G748-AA748, -9999)</f>
        <v>4.3710414098531505E-3</v>
      </c>
      <c r="AE748" s="54">
        <f>+(G748-AA748)^2*S748</f>
        <v>1.9106003006651019E-6</v>
      </c>
      <c r="AF748" s="48">
        <f>IF(S748&lt;&gt;0,G748-P748, -9999)</f>
        <v>4.5467199997801799E-2</v>
      </c>
      <c r="AG748" s="3"/>
      <c r="AH748" s="48">
        <f>$AB$6*($AB$11/AI748*AJ748+$AB$12)</f>
        <v>-4.379398685423125E-3</v>
      </c>
      <c r="AI748" s="48">
        <f>1+$AB$7*COS(AL748)</f>
        <v>0.66584010611625888</v>
      </c>
      <c r="AJ748" s="48">
        <f>SIN(AL748+RADIANS($AB$9))</f>
        <v>-0.47087395812238692</v>
      </c>
      <c r="AK748" s="48">
        <f>$AB$7*SIN(AL748)</f>
        <v>3.2152609338991174E-2</v>
      </c>
      <c r="AL748" s="48">
        <f>2*ATAN(AM748)</f>
        <v>3.0456687171096362</v>
      </c>
      <c r="AM748" s="48">
        <f>SQRT((1+$AB$7)/(1-$AB$7))*TAN(AN748/2)</f>
        <v>20.833863487738217</v>
      </c>
      <c r="AN748" s="54">
        <f>$AU748+$AB$7*SIN(AO748)</f>
        <v>15.572049076706666</v>
      </c>
      <c r="AO748" s="54">
        <f>$AU748+$AB$7*SIN(AP748)</f>
        <v>15.571967221350778</v>
      </c>
      <c r="AP748" s="54">
        <f>$AU748+$AB$7*SIN(AQ748)</f>
        <v>15.572213322080033</v>
      </c>
      <c r="AQ748" s="54">
        <f>$AU748+$AB$7*SIN(AR748)</f>
        <v>15.571473387399395</v>
      </c>
      <c r="AR748" s="54">
        <f>$AU748+$AB$7*SIN(AS748)</f>
        <v>15.573697874612181</v>
      </c>
      <c r="AS748" s="54">
        <f>$AU748+$AB$7*SIN(AT748)</f>
        <v>15.567008271762246</v>
      </c>
      <c r="AT748" s="54">
        <f>$AU748+$AB$7*SIN(AU748)</f>
        <v>15.587107711121469</v>
      </c>
      <c r="AU748" s="54">
        <f>RADIANS($AB$9)+$AB$18*(F748-AB$15)</f>
        <v>15.526535370157218</v>
      </c>
    </row>
    <row r="749" spans="1:48" ht="12.95" customHeight="1" x14ac:dyDescent="0.2">
      <c r="A749" s="102" t="s">
        <v>1134</v>
      </c>
      <c r="B749" s="102" t="s">
        <v>1122</v>
      </c>
      <c r="C749" s="103">
        <v>50308.859109999998</v>
      </c>
      <c r="D749" s="104">
        <v>7.7999999999999999E-4</v>
      </c>
      <c r="E749" s="113">
        <f>+(C749-C$7)/C$8</f>
        <v>5556.033344117066</v>
      </c>
      <c r="F749" s="109">
        <f>ROUND(2*E749,0)/2</f>
        <v>5556</v>
      </c>
      <c r="G749" s="48">
        <f>+C749-(C$7+F749*C$8)</f>
        <v>4.5577199998660944E-2</v>
      </c>
      <c r="K749" s="48">
        <f>G749</f>
        <v>4.5577199998660944E-2</v>
      </c>
      <c r="O749" s="48">
        <f ca="1">+C$11+C$12*F749</f>
        <v>4.6113179998039752E-2</v>
      </c>
      <c r="Q749" s="100">
        <f>+C749-15018.5</f>
        <v>35290.359109999998</v>
      </c>
      <c r="S749" s="53">
        <f>S$16</f>
        <v>1</v>
      </c>
      <c r="Z749" s="48">
        <f>F749</f>
        <v>5556</v>
      </c>
      <c r="AA749" s="54">
        <f>AB$3+AB$4*Z749+AB$5*Z749^2+AH749</f>
        <v>4.1096158587948649E-2</v>
      </c>
      <c r="AB749" s="54">
        <f>IF(S749&lt;&gt;0,G749-AH749, -9999)</f>
        <v>4.9956598684084072E-2</v>
      </c>
      <c r="AC749" s="54">
        <f>+G749-P749</f>
        <v>4.5577199998660944E-2</v>
      </c>
      <c r="AD749" s="54">
        <f>IF(S749&lt;&gt;0,G749-AA749, -9999)</f>
        <v>4.4810414107122956E-3</v>
      </c>
      <c r="AE749" s="54">
        <f>+(G749-AA749)^2*S749</f>
        <v>2.0079732124518442E-5</v>
      </c>
      <c r="AF749" s="48">
        <f>IF(S749&lt;&gt;0,G749-P749, -9999)</f>
        <v>4.5577199998660944E-2</v>
      </c>
      <c r="AG749" s="3"/>
      <c r="AH749" s="48">
        <f>$AB$6*($AB$11/AI749*AJ749+$AB$12)</f>
        <v>-4.379398685423125E-3</v>
      </c>
      <c r="AI749" s="48">
        <f>1+$AB$7*COS(AL749)</f>
        <v>0.66584010611625888</v>
      </c>
      <c r="AJ749" s="48">
        <f>SIN(AL749+RADIANS($AB$9))</f>
        <v>-0.47087395812238692</v>
      </c>
      <c r="AK749" s="48">
        <f>$AB$7*SIN(AL749)</f>
        <v>3.2152609338991174E-2</v>
      </c>
      <c r="AL749" s="48">
        <f>2*ATAN(AM749)</f>
        <v>3.0456687171096362</v>
      </c>
      <c r="AM749" s="48">
        <f>SQRT((1+$AB$7)/(1-$AB$7))*TAN(AN749/2)</f>
        <v>20.833863487738217</v>
      </c>
      <c r="AN749" s="54">
        <f>$AU749+$AB$7*SIN(AO749)</f>
        <v>15.572049076706666</v>
      </c>
      <c r="AO749" s="54">
        <f>$AU749+$AB$7*SIN(AP749)</f>
        <v>15.571967221350778</v>
      </c>
      <c r="AP749" s="54">
        <f>$AU749+$AB$7*SIN(AQ749)</f>
        <v>15.572213322080033</v>
      </c>
      <c r="AQ749" s="54">
        <f>$AU749+$AB$7*SIN(AR749)</f>
        <v>15.571473387399395</v>
      </c>
      <c r="AR749" s="54">
        <f>$AU749+$AB$7*SIN(AS749)</f>
        <v>15.573697874612181</v>
      </c>
      <c r="AS749" s="54">
        <f>$AU749+$AB$7*SIN(AT749)</f>
        <v>15.567008271762246</v>
      </c>
      <c r="AT749" s="54">
        <f>$AU749+$AB$7*SIN(AU749)</f>
        <v>15.587107711121469</v>
      </c>
      <c r="AU749" s="54">
        <f>RADIANS($AB$9)+$AB$18*(F749-AB$15)</f>
        <v>15.526535370157218</v>
      </c>
    </row>
    <row r="750" spans="1:48" ht="12.95" customHeight="1" x14ac:dyDescent="0.2">
      <c r="A750" s="4" t="s">
        <v>1098</v>
      </c>
      <c r="B750" s="10"/>
      <c r="C750" s="5">
        <v>50311.601000000002</v>
      </c>
      <c r="D750" s="5">
        <v>4.0000000000000001E-3</v>
      </c>
      <c r="E750" s="109">
        <f>+(C750-C$7)/C$8</f>
        <v>5558.0393010678863</v>
      </c>
      <c r="F750" s="109">
        <f>ROUND(2*E750,0)/2</f>
        <v>5558</v>
      </c>
      <c r="G750" s="48">
        <f>+C750-(C$7+F750*C$8)</f>
        <v>5.3719600007752888E-2</v>
      </c>
      <c r="I750" s="48">
        <f>G750</f>
        <v>5.3719600007752888E-2</v>
      </c>
      <c r="O750" s="48">
        <f ca="1">+C$11+C$12*F750</f>
        <v>4.614309839140486E-2</v>
      </c>
      <c r="Q750" s="100">
        <f>+C750-15018.5</f>
        <v>35293.101000000002</v>
      </c>
      <c r="S750" s="53">
        <f>S$14</f>
        <v>0.1</v>
      </c>
      <c r="Z750" s="48">
        <f>F750</f>
        <v>5558</v>
      </c>
      <c r="AA750" s="54">
        <f>AB$3+AB$4*Z750+AB$5*Z750^2+AH750</f>
        <v>4.1126971983344252E-2</v>
      </c>
      <c r="AB750" s="54">
        <f>IF(S750&lt;&gt;0,G750-AH750, -9999)</f>
        <v>5.8092728079579298E-2</v>
      </c>
      <c r="AC750" s="54">
        <f>+G750-P750</f>
        <v>5.3719600007752888E-2</v>
      </c>
      <c r="AD750" s="54">
        <f>IF(S750&lt;&gt;0,G750-AA750, -9999)</f>
        <v>1.2592628024408636E-2</v>
      </c>
      <c r="AE750" s="54">
        <f>+(G750-AA750)^2*S750</f>
        <v>1.5857428056112177E-5</v>
      </c>
      <c r="AF750" s="48">
        <f>IF(S750&lt;&gt;0,G750-P750, -9999)</f>
        <v>5.3719600007752888E-2</v>
      </c>
      <c r="AG750" s="3"/>
      <c r="AH750" s="48">
        <f>$AB$6*($AB$11/AI750*AJ750+$AB$12)</f>
        <v>-4.3731280718264107E-3</v>
      </c>
      <c r="AI750" s="48">
        <f>1+$AB$7*COS(AL750)</f>
        <v>0.66582013869336398</v>
      </c>
      <c r="AJ750" s="48">
        <f>SIN(AL750+RADIANS($AB$9))</f>
        <v>-0.47032422279669261</v>
      </c>
      <c r="AK750" s="48">
        <f>$AB$7*SIN(AL750)</f>
        <v>3.194440897522409E-2</v>
      </c>
      <c r="AL750" s="48">
        <f>2*ATAN(AM750)</f>
        <v>3.0462917545854569</v>
      </c>
      <c r="AM750" s="48">
        <f>SQRT((1+$AB$7)/(1-$AB$7))*TAN(AN750/2)</f>
        <v>20.970275007610084</v>
      </c>
      <c r="AN750" s="54">
        <f>$AU750+$AB$7*SIN(AO750)</f>
        <v>15.572930504631103</v>
      </c>
      <c r="AO750" s="54">
        <f>$AU750+$AB$7*SIN(AP750)</f>
        <v>15.572849112871889</v>
      </c>
      <c r="AP750" s="54">
        <f>$AU750+$AB$7*SIN(AQ750)</f>
        <v>15.573093790401495</v>
      </c>
      <c r="AQ750" s="54">
        <f>$AU750+$AB$7*SIN(AR750)</f>
        <v>15.572358223399894</v>
      </c>
      <c r="AR750" s="54">
        <f>$AU750+$AB$7*SIN(AS750)</f>
        <v>15.574569316305691</v>
      </c>
      <c r="AS750" s="54">
        <f>$AU750+$AB$7*SIN(AT750)</f>
        <v>15.56792081234966</v>
      </c>
      <c r="AT750" s="54">
        <f>$AU750+$AB$7*SIN(AU750)</f>
        <v>15.587894535444622</v>
      </c>
      <c r="AU750" s="54">
        <f>RADIANS($AB$9)+$AB$18*(F750-AB$15)</f>
        <v>15.527710136000987</v>
      </c>
    </row>
    <row r="751" spans="1:48" ht="12.95" customHeight="1" x14ac:dyDescent="0.2">
      <c r="A751" s="102" t="s">
        <v>1134</v>
      </c>
      <c r="B751" s="102" t="s">
        <v>1122</v>
      </c>
      <c r="C751" s="103">
        <v>50326.631670000002</v>
      </c>
      <c r="D751" s="104">
        <v>4.0000000000000002E-4</v>
      </c>
      <c r="E751" s="107">
        <f>+(C751-C$7)/C$8</f>
        <v>5569.0356856646213</v>
      </c>
      <c r="F751" s="109">
        <f>ROUND(2*E751,0)/2</f>
        <v>5569</v>
      </c>
      <c r="G751" s="48">
        <f>+C751-(C$7+F751*C$8)</f>
        <v>4.8777800009702332E-2</v>
      </c>
      <c r="K751" s="48">
        <f>G751</f>
        <v>4.8777800009702332E-2</v>
      </c>
      <c r="O751" s="48">
        <f ca="1">+C$11+C$12*F751</f>
        <v>4.6307649554912955E-2</v>
      </c>
      <c r="Q751" s="100">
        <f>+C751-15018.5</f>
        <v>35308.131670000002</v>
      </c>
      <c r="S751" s="53">
        <f>S$16</f>
        <v>1</v>
      </c>
      <c r="Z751" s="48">
        <f>F751</f>
        <v>5569</v>
      </c>
      <c r="AA751" s="54">
        <f>AB$3+AB$4*Z751+AB$5*Z751^2+AH751</f>
        <v>4.1296590645376503E-2</v>
      </c>
      <c r="AB751" s="54">
        <f>IF(S751&lt;&gt;0,G751-AH751, -9999)</f>
        <v>5.3116382479325173E-2</v>
      </c>
      <c r="AC751" s="54">
        <f>+G751-P751</f>
        <v>4.8777800009702332E-2</v>
      </c>
      <c r="AD751" s="54">
        <f>IF(S751&lt;&gt;0,G751-AA751, -9999)</f>
        <v>7.481209364325829E-3</v>
      </c>
      <c r="AE751" s="54">
        <f>+(G751-AA751)^2*S751</f>
        <v>5.5968493552876476E-5</v>
      </c>
      <c r="AF751" s="48">
        <f>IF(S751&lt;&gt;0,G751-P751, -9999)</f>
        <v>4.8777800009702332E-2</v>
      </c>
      <c r="AG751" s="3"/>
      <c r="AH751" s="48">
        <f>$AB$6*($AB$11/AI751*AJ751+$AB$12)</f>
        <v>-4.3385824696228438E-3</v>
      </c>
      <c r="AI751" s="48">
        <f>1+$AB$7*COS(AL751)</f>
        <v>0.66571265726544149</v>
      </c>
      <c r="AJ751" s="48">
        <f>SIN(AL751+RADIANS($AB$9))</f>
        <v>-0.46729800752290274</v>
      </c>
      <c r="AK751" s="48">
        <f>$AB$7*SIN(AL751)</f>
        <v>3.0799309329378709E-2</v>
      </c>
      <c r="AL751" s="48">
        <f>2*ATAN(AM751)</f>
        <v>3.0497177970864096</v>
      </c>
      <c r="AM751" s="48">
        <f>SQRT((1+$AB$7)/(1-$AB$7))*TAN(AN751/2)</f>
        <v>21.753426852168108</v>
      </c>
      <c r="AN751" s="54">
        <f>$AU751+$AB$7*SIN(AO751)</f>
        <v>15.577777885618547</v>
      </c>
      <c r="AO751" s="54">
        <f>$AU751+$AB$7*SIN(AP751)</f>
        <v>15.577699065786192</v>
      </c>
      <c r="AP751" s="54">
        <f>$AU751+$AB$7*SIN(AQ751)</f>
        <v>15.577935858594353</v>
      </c>
      <c r="AQ751" s="54">
        <f>$AU751+$AB$7*SIN(AR751)</f>
        <v>15.577224456697753</v>
      </c>
      <c r="AR751" s="54">
        <f>$AU751+$AB$7*SIN(AS751)</f>
        <v>15.57936153837373</v>
      </c>
      <c r="AS751" s="54">
        <f>$AU751+$AB$7*SIN(AT751)</f>
        <v>15.572939835239511</v>
      </c>
      <c r="AT751" s="54">
        <f>$AU751+$AB$7*SIN(AU751)</f>
        <v>15.592220598903847</v>
      </c>
      <c r="AU751" s="54">
        <f>RADIANS($AB$9)+$AB$18*(F751-AB$15)</f>
        <v>15.534171348141717</v>
      </c>
    </row>
    <row r="752" spans="1:48" ht="12.95" customHeight="1" x14ac:dyDescent="0.2">
      <c r="A752" s="4" t="s">
        <v>1090</v>
      </c>
      <c r="B752" s="10"/>
      <c r="C752" s="5">
        <v>50326.631999999998</v>
      </c>
      <c r="D752" s="5"/>
      <c r="E752" s="109">
        <f>+(C752-C$7)/C$8</f>
        <v>5569.0359270914414</v>
      </c>
      <c r="F752" s="109">
        <f>ROUND(2*E752,0)/2</f>
        <v>5569</v>
      </c>
      <c r="G752" s="48">
        <f>+C752-(C$7+F752*C$8)</f>
        <v>4.910780000500381E-2</v>
      </c>
      <c r="I752" s="48">
        <f>G752</f>
        <v>4.910780000500381E-2</v>
      </c>
      <c r="O752" s="48">
        <f ca="1">+C$11+C$12*F752</f>
        <v>4.6307649554912955E-2</v>
      </c>
      <c r="Q752" s="100">
        <f>+C752-15018.5</f>
        <v>35308.131999999998</v>
      </c>
      <c r="S752" s="53">
        <f>S$14</f>
        <v>0.1</v>
      </c>
      <c r="Z752" s="48">
        <f>F752</f>
        <v>5569</v>
      </c>
      <c r="AA752" s="54">
        <f>AB$3+AB$4*Z752+AB$5*Z752^2+AH752</f>
        <v>4.1296590645376503E-2</v>
      </c>
      <c r="AB752" s="54">
        <f>IF(S752&lt;&gt;0,G752-AH752, -9999)</f>
        <v>5.3446382474626651E-2</v>
      </c>
      <c r="AC752" s="54">
        <f>+G752-P752</f>
        <v>4.910780000500381E-2</v>
      </c>
      <c r="AD752" s="54">
        <f>IF(S752&lt;&gt;0,G752-AA752, -9999)</f>
        <v>7.8112093596273066E-3</v>
      </c>
      <c r="AE752" s="54">
        <f>+(G752-AA752)^2*S752</f>
        <v>6.1014991659929244E-6</v>
      </c>
      <c r="AF752" s="48">
        <f>IF(S752&lt;&gt;0,G752-P752, -9999)</f>
        <v>4.910780000500381E-2</v>
      </c>
      <c r="AG752" s="3"/>
      <c r="AH752" s="48">
        <f>$AB$6*($AB$11/AI752*AJ752+$AB$12)</f>
        <v>-4.3385824696228438E-3</v>
      </c>
      <c r="AI752" s="48">
        <f>1+$AB$7*COS(AL752)</f>
        <v>0.66571265726544149</v>
      </c>
      <c r="AJ752" s="48">
        <f>SIN(AL752+RADIANS($AB$9))</f>
        <v>-0.46729800752290274</v>
      </c>
      <c r="AK752" s="48">
        <f>$AB$7*SIN(AL752)</f>
        <v>3.0799309329378709E-2</v>
      </c>
      <c r="AL752" s="48">
        <f>2*ATAN(AM752)</f>
        <v>3.0497177970864096</v>
      </c>
      <c r="AM752" s="48">
        <f>SQRT((1+$AB$7)/(1-$AB$7))*TAN(AN752/2)</f>
        <v>21.753426852168108</v>
      </c>
      <c r="AN752" s="54">
        <f>$AU752+$AB$7*SIN(AO752)</f>
        <v>15.577777885618547</v>
      </c>
      <c r="AO752" s="54">
        <f>$AU752+$AB$7*SIN(AP752)</f>
        <v>15.577699065786192</v>
      </c>
      <c r="AP752" s="54">
        <f>$AU752+$AB$7*SIN(AQ752)</f>
        <v>15.577935858594353</v>
      </c>
      <c r="AQ752" s="54">
        <f>$AU752+$AB$7*SIN(AR752)</f>
        <v>15.577224456697753</v>
      </c>
      <c r="AR752" s="54">
        <f>$AU752+$AB$7*SIN(AS752)</f>
        <v>15.57936153837373</v>
      </c>
      <c r="AS752" s="54">
        <f>$AU752+$AB$7*SIN(AT752)</f>
        <v>15.572939835239511</v>
      </c>
      <c r="AT752" s="54">
        <f>$AU752+$AB$7*SIN(AU752)</f>
        <v>15.592220598903847</v>
      </c>
      <c r="AU752" s="54">
        <f>RADIANS($AB$9)+$AB$18*(F752-AB$15)</f>
        <v>15.534171348141717</v>
      </c>
    </row>
    <row r="753" spans="1:50" ht="12.95" customHeight="1" x14ac:dyDescent="0.2">
      <c r="A753" s="4" t="s">
        <v>1098</v>
      </c>
      <c r="B753" s="10"/>
      <c r="C753" s="5">
        <v>50355.324999999997</v>
      </c>
      <c r="D753" s="5">
        <v>6.0000000000000001E-3</v>
      </c>
      <c r="E753" s="109">
        <f>+(C753-C$7)/C$8</f>
        <v>5590.0276236182162</v>
      </c>
      <c r="F753" s="109">
        <f>ROUND(2*E753,0)/2</f>
        <v>5590</v>
      </c>
      <c r="G753" s="48">
        <f>+C753-(C$7+F753*C$8)</f>
        <v>3.7757999998575542E-2</v>
      </c>
      <c r="I753" s="48">
        <f>G753</f>
        <v>3.7757999998575542E-2</v>
      </c>
      <c r="O753" s="48">
        <f ca="1">+C$11+C$12*F753</f>
        <v>4.6621792685246605E-2</v>
      </c>
      <c r="Q753" s="100">
        <f>+C753-15018.5</f>
        <v>35336.824999999997</v>
      </c>
      <c r="S753" s="53">
        <f>S$14</f>
        <v>0.1</v>
      </c>
      <c r="Z753" s="48">
        <f>F753</f>
        <v>5590</v>
      </c>
      <c r="AA753" s="54">
        <f>AB$3+AB$4*Z753+AB$5*Z753^2+AH753</f>
        <v>4.1621087558979038E-2</v>
      </c>
      <c r="AB753" s="54">
        <f>IF(S753&lt;&gt;0,G753-AH753, -9999)</f>
        <v>4.2030364715501013E-2</v>
      </c>
      <c r="AC753" s="54">
        <f>+G753-P753</f>
        <v>3.7757999998575542E-2</v>
      </c>
      <c r="AD753" s="54">
        <f>IF(S753&lt;&gt;0,G753-AA753, -9999)</f>
        <v>-3.8630875604034956E-3</v>
      </c>
      <c r="AE753" s="54">
        <f>+(G753-AA753)^2*S753</f>
        <v>1.4923445499344233E-6</v>
      </c>
      <c r="AF753" s="48">
        <f>IF(S753&lt;&gt;0,G753-P753, -9999)</f>
        <v>3.7757999998575542E-2</v>
      </c>
      <c r="AG753" s="3"/>
      <c r="AH753" s="48">
        <f>$AB$6*($AB$11/AI753*AJ753+$AB$12)</f>
        <v>-4.2723647169254685E-3</v>
      </c>
      <c r="AI753" s="48">
        <f>1+$AB$7*COS(AL753)</f>
        <v>0.66551844813078243</v>
      </c>
      <c r="AJ753" s="48">
        <f>SIN(AL753+RADIANS($AB$9))</f>
        <v>-0.46150814845035565</v>
      </c>
      <c r="AK753" s="48">
        <f>$AB$7*SIN(AL753)</f>
        <v>2.8613221189841637E-2</v>
      </c>
      <c r="AL753" s="48">
        <f>2*ATAN(AM753)</f>
        <v>3.0562554227772973</v>
      </c>
      <c r="AM753" s="48">
        <f>SQRT((1+$AB$7)/(1-$AB$7))*TAN(AN753/2)</f>
        <v>23.422204975877616</v>
      </c>
      <c r="AN753" s="54">
        <f>$AU753+$AB$7*SIN(AO753)</f>
        <v>15.587029839034564</v>
      </c>
      <c r="AO753" s="54">
        <f>$AU753+$AB$7*SIN(AP753)</f>
        <v>15.586956030071915</v>
      </c>
      <c r="AP753" s="54">
        <f>$AU753+$AB$7*SIN(AQ753)</f>
        <v>15.587177510434172</v>
      </c>
      <c r="AQ753" s="54">
        <f>$AU753+$AB$7*SIN(AR753)</f>
        <v>15.586512890968146</v>
      </c>
      <c r="AR753" s="54">
        <f>$AU753+$AB$7*SIN(AS753)</f>
        <v>15.58850712401644</v>
      </c>
      <c r="AS753" s="54">
        <f>$AU753+$AB$7*SIN(AT753)</f>
        <v>15.582521835183893</v>
      </c>
      <c r="AT753" s="54">
        <f>$AU753+$AB$7*SIN(AU753)</f>
        <v>15.600472793004593</v>
      </c>
      <c r="AU753" s="54">
        <f>RADIANS($AB$9)+$AB$18*(F753-AB$15)</f>
        <v>15.546506389501292</v>
      </c>
    </row>
    <row r="754" spans="1:50" ht="12.95" customHeight="1" x14ac:dyDescent="0.2">
      <c r="A754" s="4" t="s">
        <v>1098</v>
      </c>
      <c r="B754" s="10"/>
      <c r="C754" s="5">
        <v>50370.377</v>
      </c>
      <c r="D754" s="5">
        <v>4.0000000000000001E-3</v>
      </c>
      <c r="E754" s="109">
        <f>+(C754-C$7)/C$8</f>
        <v>5601.039613166924</v>
      </c>
      <c r="F754" s="109">
        <f>ROUND(2*E754,0)/2</f>
        <v>5601</v>
      </c>
      <c r="G754" s="48">
        <f>+C754-(C$7+F754*C$8)</f>
        <v>5.4146200003742706E-2</v>
      </c>
      <c r="I754" s="48">
        <f>G754</f>
        <v>5.4146200003742706E-2</v>
      </c>
      <c r="O754" s="48">
        <f ca="1">+C$11+C$12*F754</f>
        <v>4.6786343848754713E-2</v>
      </c>
      <c r="Q754" s="100">
        <f>+C754-15018.5</f>
        <v>35351.877</v>
      </c>
      <c r="S754" s="53">
        <f>S$14</f>
        <v>0.1</v>
      </c>
      <c r="Z754" s="48">
        <f>F754</f>
        <v>5601</v>
      </c>
      <c r="AA754" s="54">
        <f>AB$3+AB$4*Z754+AB$5*Z754^2+AH754</f>
        <v>4.1791416806215072E-2</v>
      </c>
      <c r="AB754" s="54">
        <f>IF(S754&lt;&gt;0,G754-AH754, -9999)</f>
        <v>5.838374058217078E-2</v>
      </c>
      <c r="AC754" s="54">
        <f>+G754-P754</f>
        <v>5.4146200003742706E-2</v>
      </c>
      <c r="AD754" s="54">
        <f>IF(S754&lt;&gt;0,G754-AA754, -9999)</f>
        <v>1.2354783197527634E-2</v>
      </c>
      <c r="AE754" s="54">
        <f>+(G754-AA754)^2*S754</f>
        <v>1.5264066785791115E-5</v>
      </c>
      <c r="AF754" s="48">
        <f>IF(S754&lt;&gt;0,G754-P754, -9999)</f>
        <v>5.4146200003742706E-2</v>
      </c>
      <c r="AG754" s="3"/>
      <c r="AH754" s="48">
        <f>$AB$6*($AB$11/AI754*AJ754+$AB$12)</f>
        <v>-4.2375405784280742E-3</v>
      </c>
      <c r="AI754" s="48">
        <f>1+$AB$7*COS(AL754)</f>
        <v>0.66542246545714456</v>
      </c>
      <c r="AJ754" s="48">
        <f>SIN(AL754+RADIANS($AB$9))</f>
        <v>-0.45846880509281929</v>
      </c>
      <c r="AK754" s="48">
        <f>$AB$7*SIN(AL754)</f>
        <v>2.7468133298848299E-2</v>
      </c>
      <c r="AL754" s="48">
        <f>2*ATAN(AM754)</f>
        <v>3.0596783993011587</v>
      </c>
      <c r="AM754" s="48">
        <f>SQRT((1+$AB$7)/(1-$AB$7))*TAN(AN754/2)</f>
        <v>24.402121072797392</v>
      </c>
      <c r="AN754" s="54">
        <f>$AU754+$AB$7*SIN(AO754)</f>
        <v>15.591875035829403</v>
      </c>
      <c r="AO754" s="54">
        <f>$AU754+$AB$7*SIN(AP754)</f>
        <v>15.591803902229778</v>
      </c>
      <c r="AP754" s="54">
        <f>$AU754+$AB$7*SIN(AQ754)</f>
        <v>15.592017231530297</v>
      </c>
      <c r="AQ754" s="54">
        <f>$AU754+$AB$7*SIN(AR754)</f>
        <v>15.591377442124056</v>
      </c>
      <c r="AR754" s="54">
        <f>$AU754+$AB$7*SIN(AS754)</f>
        <v>15.593296072412754</v>
      </c>
      <c r="AS754" s="54">
        <f>$AU754+$AB$7*SIN(AT754)</f>
        <v>15.587541094716128</v>
      </c>
      <c r="AT754" s="54">
        <f>$AU754+$AB$7*SIN(AU754)</f>
        <v>15.604792054487278</v>
      </c>
      <c r="AU754" s="54">
        <f>RADIANS($AB$9)+$AB$18*(F754-AB$15)</f>
        <v>15.55296760164202</v>
      </c>
    </row>
    <row r="755" spans="1:50" ht="12.95" customHeight="1" x14ac:dyDescent="0.2">
      <c r="A755" s="4" t="s">
        <v>1099</v>
      </c>
      <c r="B755" s="10"/>
      <c r="C755" s="5">
        <v>50396.347999999998</v>
      </c>
      <c r="D755" s="5">
        <v>5.0000000000000001E-3</v>
      </c>
      <c r="E755" s="109">
        <f>+(C755-C$7)/C$8</f>
        <v>5620.0399041959845</v>
      </c>
      <c r="F755" s="109">
        <f>ROUND(2*E755,0)/2</f>
        <v>5620</v>
      </c>
      <c r="G755" s="48">
        <f>+C755-(C$7+F755*C$8)</f>
        <v>5.4543999998713844E-2</v>
      </c>
      <c r="I755" s="48">
        <f>G755</f>
        <v>5.4543999998713844E-2</v>
      </c>
      <c r="O755" s="48">
        <f ca="1">+C$11+C$12*F755</f>
        <v>4.7070568585723255E-2</v>
      </c>
      <c r="Q755" s="100">
        <f>+C755-15018.5</f>
        <v>35377.847999999998</v>
      </c>
      <c r="S755" s="53">
        <f>S$14</f>
        <v>0.1</v>
      </c>
      <c r="Z755" s="48">
        <f>F755</f>
        <v>5620</v>
      </c>
      <c r="AA755" s="54">
        <f>AB$3+AB$4*Z755+AB$5*Z755^2+AH755</f>
        <v>4.2086193823900442E-2</v>
      </c>
      <c r="AB755" s="54">
        <f>IF(S755&lt;&gt;0,G755-AH755, -9999)</f>
        <v>5.8721167650514577E-2</v>
      </c>
      <c r="AC755" s="54">
        <f>+G755-P755</f>
        <v>5.4543999998713844E-2</v>
      </c>
      <c r="AD755" s="54">
        <f>IF(S755&lt;&gt;0,G755-AA755, -9999)</f>
        <v>1.2457806174813402E-2</v>
      </c>
      <c r="AE755" s="54">
        <f>+(G755-AA755)^2*S755</f>
        <v>1.5519693468921892E-5</v>
      </c>
      <c r="AF755" s="48">
        <f>IF(S755&lt;&gt;0,G755-P755, -9999)</f>
        <v>5.4543999998713844E-2</v>
      </c>
      <c r="AG755" s="3"/>
      <c r="AH755" s="48">
        <f>$AB$6*($AB$11/AI755*AJ755+$AB$12)</f>
        <v>-4.1771676518007356E-3</v>
      </c>
      <c r="AI755" s="48">
        <f>1+$AB$7*COS(AL755)</f>
        <v>0.66526596912997382</v>
      </c>
      <c r="AJ755" s="48">
        <f>SIN(AL755+RADIANS($AB$9))</f>
        <v>-0.45320842170031161</v>
      </c>
      <c r="AK755" s="48">
        <f>$AB$7*SIN(AL755)</f>
        <v>2.5490263733498088E-2</v>
      </c>
      <c r="AL755" s="48">
        <f>2*ATAN(AM755)</f>
        <v>3.0655885431275576</v>
      </c>
      <c r="AM755" s="48">
        <f>SQRT((1+$AB$7)/(1-$AB$7))*TAN(AN755/2)</f>
        <v>26.30169768892382</v>
      </c>
      <c r="AN755" s="54">
        <f>$AU755+$AB$7*SIN(AO755)</f>
        <v>15.60024239415516</v>
      </c>
      <c r="AO755" s="54">
        <f>$AU755+$AB$7*SIN(AP755)</f>
        <v>15.600175959279232</v>
      </c>
      <c r="AP755" s="54">
        <f>$AU755+$AB$7*SIN(AQ755)</f>
        <v>15.600375009992709</v>
      </c>
      <c r="AQ755" s="54">
        <f>$AU755+$AB$7*SIN(AR755)</f>
        <v>15.599778605795469</v>
      </c>
      <c r="AR755" s="54">
        <f>$AU755+$AB$7*SIN(AS755)</f>
        <v>15.601565462702212</v>
      </c>
      <c r="AS755" s="54">
        <f>$AU755+$AB$7*SIN(AT755)</f>
        <v>15.596210906763632</v>
      </c>
      <c r="AT755" s="54">
        <f>$AU755+$AB$7*SIN(AU755)</f>
        <v>15.612247552257598</v>
      </c>
      <c r="AU755" s="54">
        <f>RADIANS($AB$9)+$AB$18*(F755-AB$15)</f>
        <v>15.564127877157826</v>
      </c>
    </row>
    <row r="756" spans="1:50" ht="12.95" customHeight="1" x14ac:dyDescent="0.2">
      <c r="A756" s="4" t="s">
        <v>1099</v>
      </c>
      <c r="B756" s="10"/>
      <c r="C756" s="5">
        <v>50422.317999999999</v>
      </c>
      <c r="D756" s="5">
        <v>6.0000000000000001E-3</v>
      </c>
      <c r="E756" s="109">
        <f>+(C756-C$7)/C$8</f>
        <v>5639.0394636286119</v>
      </c>
      <c r="F756" s="109">
        <f>ROUND(2*E756,0)/2</f>
        <v>5639</v>
      </c>
      <c r="G756" s="48">
        <f>+C756-(C$7+F756*C$8)</f>
        <v>5.3941800004395191E-2</v>
      </c>
      <c r="I756" s="48">
        <f>G756</f>
        <v>5.3941800004395191E-2</v>
      </c>
      <c r="O756" s="48">
        <f ca="1">+C$11+C$12*F756</f>
        <v>4.7354793322691782E-2</v>
      </c>
      <c r="Q756" s="100">
        <f>+C756-15018.5</f>
        <v>35403.817999999999</v>
      </c>
      <c r="S756" s="53">
        <f>S$14</f>
        <v>0.1</v>
      </c>
      <c r="Z756" s="48">
        <f>F756</f>
        <v>5639</v>
      </c>
      <c r="AA756" s="54">
        <f>AB$3+AB$4*Z756+AB$5*Z756^2+AH756</f>
        <v>4.2381692431234866E-2</v>
      </c>
      <c r="AB756" s="54">
        <f>IF(S756&lt;&gt;0,G756-AH756, -9999)</f>
        <v>5.8058316235534556E-2</v>
      </c>
      <c r="AC756" s="54">
        <f>+G756-P756</f>
        <v>5.3941800004395191E-2</v>
      </c>
      <c r="AD756" s="54">
        <f>IF(S756&lt;&gt;0,G756-AA756, -9999)</f>
        <v>1.1560107573160325E-2</v>
      </c>
      <c r="AE756" s="54">
        <f>+(G756-AA756)^2*S756</f>
        <v>1.336360871030387E-5</v>
      </c>
      <c r="AF756" s="48">
        <f>IF(S756&lt;&gt;0,G756-P756, -9999)</f>
        <v>5.3941800004395191E-2</v>
      </c>
      <c r="AG756" s="3"/>
      <c r="AH756" s="48">
        <f>$AB$6*($AB$11/AI756*AJ756+$AB$12)</f>
        <v>-4.1165162311393626E-3</v>
      </c>
      <c r="AI756" s="48">
        <f>1+$AB$7*COS(AL756)</f>
        <v>0.66512122830936837</v>
      </c>
      <c r="AJ756" s="48">
        <f>SIN(AL756+RADIANS($AB$9))</f>
        <v>-0.44793461674252927</v>
      </c>
      <c r="AK756" s="48">
        <f>$AB$7*SIN(AL756)</f>
        <v>2.3512406058775873E-2</v>
      </c>
      <c r="AL756" s="48">
        <f>2*ATAN(AM756)</f>
        <v>3.0714959926721965</v>
      </c>
      <c r="AM756" s="48">
        <f>SQRT((1+$AB$7)/(1-$AB$7))*TAN(AN756/2)</f>
        <v>28.520345806962599</v>
      </c>
      <c r="AN756" s="54">
        <f>$AU756+$AB$7*SIN(AO756)</f>
        <v>15.608607831752142</v>
      </c>
      <c r="AO756" s="54">
        <f>$AU756+$AB$7*SIN(AP756)</f>
        <v>15.608546188520293</v>
      </c>
      <c r="AP756" s="54">
        <f>$AU756+$AB$7*SIN(AQ756)</f>
        <v>15.608730722235563</v>
      </c>
      <c r="AQ756" s="54">
        <f>$AU756+$AB$7*SIN(AR756)</f>
        <v>15.608178296344949</v>
      </c>
      <c r="AR756" s="54">
        <f>$AU756+$AB$7*SIN(AS756)</f>
        <v>15.609831965246721</v>
      </c>
      <c r="AS756" s="54">
        <f>$AU756+$AB$7*SIN(AT756)</f>
        <v>15.604880939649073</v>
      </c>
      <c r="AT756" s="54">
        <f>$AU756+$AB$7*SIN(AU756)</f>
        <v>15.619697056700401</v>
      </c>
      <c r="AU756" s="54">
        <f>RADIANS($AB$9)+$AB$18*(F756-AB$15)</f>
        <v>15.575288152673632</v>
      </c>
    </row>
    <row r="757" spans="1:50" ht="12.95" customHeight="1" x14ac:dyDescent="0.2">
      <c r="A757" s="4" t="s">
        <v>1099</v>
      </c>
      <c r="B757" s="10"/>
      <c r="C757" s="5">
        <v>50482.455999999998</v>
      </c>
      <c r="D757" s="5">
        <v>2E-3</v>
      </c>
      <c r="E757" s="109">
        <f>+(C757-C$7)/C$8</f>
        <v>5683.0362100729426</v>
      </c>
      <c r="F757" s="109">
        <f>ROUND(2*E757,0)/2</f>
        <v>5683</v>
      </c>
      <c r="G757" s="48">
        <f>+C757-(C$7+F757*C$8)</f>
        <v>4.9494600003527012E-2</v>
      </c>
      <c r="I757" s="48">
        <f>G757</f>
        <v>4.9494600003527012E-2</v>
      </c>
      <c r="O757" s="48">
        <f ca="1">+C$11+C$12*F757</f>
        <v>4.8012997976724189E-2</v>
      </c>
      <c r="Q757" s="100">
        <f>+C757-15018.5</f>
        <v>35463.955999999998</v>
      </c>
      <c r="S757" s="53">
        <f>S$14</f>
        <v>0.1</v>
      </c>
      <c r="Z757" s="48">
        <f>F757</f>
        <v>5683</v>
      </c>
      <c r="AA757" s="54">
        <f>AB$3+AB$4*Z757+AB$5*Z757^2+AH757</f>
        <v>4.3068756913963079E-2</v>
      </c>
      <c r="AB757" s="54">
        <f>IF(S757&lt;&gt;0,G757-AH757, -9999)</f>
        <v>5.3469609587342912E-2</v>
      </c>
      <c r="AC757" s="54">
        <f>+G757-P757</f>
        <v>4.9494600003527012E-2</v>
      </c>
      <c r="AD757" s="54">
        <f>IF(S757&lt;&gt;0,G757-AA757, -9999)</f>
        <v>6.4258430895639332E-3</v>
      </c>
      <c r="AE757" s="54">
        <f>+(G757-AA757)^2*S757</f>
        <v>4.1291459411696553E-6</v>
      </c>
      <c r="AF757" s="48">
        <f>IF(S757&lt;&gt;0,G757-P757, -9999)</f>
        <v>4.9494600003527012E-2</v>
      </c>
      <c r="AG757" s="3"/>
      <c r="AH757" s="48">
        <f>$AB$6*($AB$11/AI757*AJ757+$AB$12)</f>
        <v>-3.9750095838159008E-3</v>
      </c>
      <c r="AI757" s="48">
        <f>1+$AB$7*COS(AL757)</f>
        <v>0.66483108921957368</v>
      </c>
      <c r="AJ757" s="48">
        <f>SIN(AL757+RADIANS($AB$9))</f>
        <v>-0.43567015425180988</v>
      </c>
      <c r="AK757" s="48">
        <f>$AB$7*SIN(AL757)</f>
        <v>1.8932147632042824E-2</v>
      </c>
      <c r="AL757" s="48">
        <f>2*ATAN(AM757)</f>
        <v>3.085167219982937</v>
      </c>
      <c r="AM757" s="48">
        <f>SQRT((1+$AB$7)/(1-$AB$7))*TAN(AN757/2)</f>
        <v>35.435604226133918</v>
      </c>
      <c r="AN757" s="54">
        <f>$AU757+$AB$7*SIN(AO757)</f>
        <v>15.627973875608925</v>
      </c>
      <c r="AO757" s="54">
        <f>$AU757+$AB$7*SIN(AP757)</f>
        <v>15.62792364947423</v>
      </c>
      <c r="AP757" s="54">
        <f>$AU757+$AB$7*SIN(AQ757)</f>
        <v>15.628073743807629</v>
      </c>
      <c r="AQ757" s="54">
        <f>$AU757+$AB$7*SIN(AR757)</f>
        <v>15.627625200855347</v>
      </c>
      <c r="AR757" s="54">
        <f>$AU757+$AB$7*SIN(AS757)</f>
        <v>15.628965581976408</v>
      </c>
      <c r="AS757" s="54">
        <f>$AU757+$AB$7*SIN(AT757)</f>
        <v>15.624959688249291</v>
      </c>
      <c r="AT757" s="54">
        <f>$AU757+$AB$7*SIN(AU757)</f>
        <v>15.63692808425289</v>
      </c>
      <c r="AU757" s="54">
        <f>RADIANS($AB$9)+$AB$18*(F757-AB$15)</f>
        <v>15.601133001236551</v>
      </c>
    </row>
    <row r="758" spans="1:50" ht="12.95" customHeight="1" x14ac:dyDescent="0.2">
      <c r="A758" s="4" t="s">
        <v>1099</v>
      </c>
      <c r="B758" s="10"/>
      <c r="C758" s="5">
        <v>50489.296999999999</v>
      </c>
      <c r="D758" s="5">
        <v>4.0000000000000001E-3</v>
      </c>
      <c r="E758" s="109">
        <f>+(C758-C$7)/C$8</f>
        <v>5688.0410612889073</v>
      </c>
      <c r="F758" s="109">
        <f>ROUND(2*E758,0)/2</f>
        <v>5688</v>
      </c>
      <c r="G758" s="48">
        <f>+C758-(C$7+F758*C$8)</f>
        <v>5.6125600000086706E-2</v>
      </c>
      <c r="I758" s="48">
        <f>G758</f>
        <v>5.6125600000086706E-2</v>
      </c>
      <c r="O758" s="48">
        <f ca="1">+C$11+C$12*F758</f>
        <v>4.808779396013696E-2</v>
      </c>
      <c r="Q758" s="100">
        <f>+C758-15018.5</f>
        <v>35470.796999999999</v>
      </c>
      <c r="S758" s="53">
        <f>S$14</f>
        <v>0.1</v>
      </c>
      <c r="Z758" s="48">
        <f>F758</f>
        <v>5688</v>
      </c>
      <c r="AA758" s="54">
        <f>AB$3+AB$4*Z758+AB$5*Z758^2+AH758</f>
        <v>4.3147074294303686E-2</v>
      </c>
      <c r="AB758" s="54">
        <f>IF(S758&lt;&gt;0,G758-AH758, -9999)</f>
        <v>6.0084437770061033E-2</v>
      </c>
      <c r="AC758" s="54">
        <f>+G758-P758</f>
        <v>5.6125600000086706E-2</v>
      </c>
      <c r="AD758" s="54">
        <f>IF(S758&lt;&gt;0,G758-AA758, -9999)</f>
        <v>1.297852570578302E-2</v>
      </c>
      <c r="AE758" s="54">
        <f>+(G758-AA758)^2*S758</f>
        <v>1.6844212949567065E-5</v>
      </c>
      <c r="AF758" s="48">
        <f>IF(S758&lt;&gt;0,G758-P758, -9999)</f>
        <v>5.6125600000086706E-2</v>
      </c>
      <c r="AG758" s="3"/>
      <c r="AH758" s="48">
        <f>$AB$6*($AB$11/AI758*AJ758+$AB$12)</f>
        <v>-3.9588377699743254E-3</v>
      </c>
      <c r="AI758" s="48">
        <f>1+$AB$7*COS(AL758)</f>
        <v>0.66480209506468269</v>
      </c>
      <c r="AJ758" s="48">
        <f>SIN(AL758+RADIANS($AB$9))</f>
        <v>-0.43427192453390845</v>
      </c>
      <c r="AK758" s="48">
        <f>$AB$7*SIN(AL758)</f>
        <v>1.8411667351787311E-2</v>
      </c>
      <c r="AL758" s="48">
        <f>2*ATAN(AM758)</f>
        <v>3.0867200420005827</v>
      </c>
      <c r="AM758" s="48">
        <f>SQRT((1+$AB$7)/(1-$AB$7))*TAN(AN758/2)</f>
        <v>36.438909740000682</v>
      </c>
      <c r="AN758" s="54">
        <f>$AU758+$AB$7*SIN(AO758)</f>
        <v>15.630174044102663</v>
      </c>
      <c r="AO758" s="54">
        <f>$AU758+$AB$7*SIN(AP758)</f>
        <v>15.630125140982702</v>
      </c>
      <c r="AP758" s="54">
        <f>$AU758+$AB$7*SIN(AQ758)</f>
        <v>15.630271256256458</v>
      </c>
      <c r="AQ758" s="54">
        <f>$AU758+$AB$7*SIN(AR758)</f>
        <v>15.629834680528218</v>
      </c>
      <c r="AR758" s="54">
        <f>$AU758+$AB$7*SIN(AS758)</f>
        <v>15.631139074896515</v>
      </c>
      <c r="AS758" s="54">
        <f>$AU758+$AB$7*SIN(AT758)</f>
        <v>15.627241427298054</v>
      </c>
      <c r="AT758" s="54">
        <f>$AU758+$AB$7*SIN(AU758)</f>
        <v>15.638884535048518</v>
      </c>
      <c r="AU758" s="54">
        <f>RADIANS($AB$9)+$AB$18*(F758-AB$15)</f>
        <v>15.604069915845972</v>
      </c>
    </row>
    <row r="759" spans="1:50" ht="12.95" customHeight="1" x14ac:dyDescent="0.2">
      <c r="A759" s="4" t="s">
        <v>1099</v>
      </c>
      <c r="B759" s="10"/>
      <c r="C759" s="5">
        <v>50519.362000000001</v>
      </c>
      <c r="D759" s="5">
        <v>3.0000000000000001E-3</v>
      </c>
      <c r="E759" s="109">
        <f>+(C759-C$7)/C$8</f>
        <v>5710.0365081253331</v>
      </c>
      <c r="F759" s="109">
        <f>ROUND(2*E759,0)/2</f>
        <v>5710</v>
      </c>
      <c r="G759" s="48">
        <f>+C759-(C$7+F759*C$8)</f>
        <v>4.9902000006113667E-2</v>
      </c>
      <c r="I759" s="48">
        <f>G759</f>
        <v>4.9902000006113667E-2</v>
      </c>
      <c r="O759" s="48">
        <f ca="1">+C$11+C$12*F759</f>
        <v>4.8416896287153163E-2</v>
      </c>
      <c r="Q759" s="100">
        <f>+C759-15018.5</f>
        <v>35500.862000000001</v>
      </c>
      <c r="S759" s="53">
        <f>S$14</f>
        <v>0.1</v>
      </c>
      <c r="Z759" s="48">
        <f>F759</f>
        <v>5710</v>
      </c>
      <c r="AA759" s="54">
        <f>AB$3+AB$4*Z759+AB$5*Z759^2+AH759</f>
        <v>4.3492253758703747E-2</v>
      </c>
      <c r="AB759" s="54">
        <f>IF(S759&lt;&gt;0,G759-AH759, -9999)</f>
        <v>5.378946334555143E-2</v>
      </c>
      <c r="AC759" s="54">
        <f>+G759-P759</f>
        <v>4.9902000006113667E-2</v>
      </c>
      <c r="AD759" s="54">
        <f>IF(S759&lt;&gt;0,G759-AA759, -9999)</f>
        <v>6.4097462474099198E-3</v>
      </c>
      <c r="AE759" s="54">
        <f>+(G759-AA759)^2*S759</f>
        <v>4.1084846956185558E-6</v>
      </c>
      <c r="AF759" s="48">
        <f>IF(S759&lt;&gt;0,G759-P759, -9999)</f>
        <v>4.9902000006113667E-2</v>
      </c>
      <c r="AG759" s="3"/>
      <c r="AH759" s="48">
        <f>$AB$6*($AB$11/AI759*AJ759+$AB$12)</f>
        <v>-3.887463339437762E-3</v>
      </c>
      <c r="AI759" s="48">
        <f>1+$AB$7*COS(AL759)</f>
        <v>0.66468414860128799</v>
      </c>
      <c r="AJ759" s="48">
        <f>SIN(AL759+RADIANS($AB$9))</f>
        <v>-0.42810871694785696</v>
      </c>
      <c r="AK759" s="48">
        <f>$AB$7*SIN(AL759)</f>
        <v>1.6121562221318213E-2</v>
      </c>
      <c r="AL759" s="48">
        <f>2*ATAN(AM759)</f>
        <v>3.0935509122220695</v>
      </c>
      <c r="AM759" s="48">
        <f>SQRT((1+$AB$7)/(1-$AB$7))*TAN(AN759/2)</f>
        <v>41.622457057590523</v>
      </c>
      <c r="AN759" s="54">
        <f>$AU759+$AB$7*SIN(AO759)</f>
        <v>15.639853681784336</v>
      </c>
      <c r="AO759" s="54">
        <f>$AU759+$AB$7*SIN(AP759)</f>
        <v>15.639810654957095</v>
      </c>
      <c r="AP759" s="54">
        <f>$AU759+$AB$7*SIN(AQ759)</f>
        <v>15.639939121887572</v>
      </c>
      <c r="AQ759" s="54">
        <f>$AU759+$AB$7*SIN(AR759)</f>
        <v>15.639555549659157</v>
      </c>
      <c r="AR759" s="54">
        <f>$AU759+$AB$7*SIN(AS759)</f>
        <v>15.64070077702371</v>
      </c>
      <c r="AS759" s="54">
        <f>$AU759+$AB$7*SIN(AT759)</f>
        <v>15.637281216454507</v>
      </c>
      <c r="AT759" s="54">
        <f>$AU759+$AB$7*SIN(AU759)</f>
        <v>15.647489464998026</v>
      </c>
      <c r="AU759" s="54">
        <f>RADIANS($AB$9)+$AB$18*(F759-AB$15)</f>
        <v>15.616992340127432</v>
      </c>
    </row>
    <row r="760" spans="1:50" ht="12.95" customHeight="1" x14ac:dyDescent="0.2">
      <c r="A760" s="4" t="s">
        <v>1099</v>
      </c>
      <c r="B760" s="10"/>
      <c r="C760" s="5">
        <v>50519.366000000002</v>
      </c>
      <c r="D760" s="5">
        <v>2E-3</v>
      </c>
      <c r="E760" s="109">
        <f>+(C760-C$7)/C$8</f>
        <v>5710.0394345110753</v>
      </c>
      <c r="F760" s="109">
        <f>ROUND(2*E760,0)/2</f>
        <v>5710</v>
      </c>
      <c r="G760" s="48">
        <f>+C760-(C$7+F760*C$8)</f>
        <v>5.3902000006928574E-2</v>
      </c>
      <c r="I760" s="48">
        <f>G760</f>
        <v>5.3902000006928574E-2</v>
      </c>
      <c r="O760" s="48">
        <f ca="1">+C$11+C$12*F760</f>
        <v>4.8416896287153163E-2</v>
      </c>
      <c r="Q760" s="100">
        <f>+C760-15018.5</f>
        <v>35500.866000000002</v>
      </c>
      <c r="S760" s="53">
        <f>S$14</f>
        <v>0.1</v>
      </c>
      <c r="Z760" s="48">
        <f>F760</f>
        <v>5710</v>
      </c>
      <c r="AA760" s="54">
        <f>AB$3+AB$4*Z760+AB$5*Z760^2+AH760</f>
        <v>4.3492253758703747E-2</v>
      </c>
      <c r="AB760" s="54">
        <f>IF(S760&lt;&gt;0,G760-AH760, -9999)</f>
        <v>5.7789463346366338E-2</v>
      </c>
      <c r="AC760" s="54">
        <f>+G760-P760</f>
        <v>5.3902000006928574E-2</v>
      </c>
      <c r="AD760" s="54">
        <f>IF(S760&lt;&gt;0,G760-AA760, -9999)</f>
        <v>1.0409746248224827E-2</v>
      </c>
      <c r="AE760" s="54">
        <f>+(G760-AA760)^2*S760</f>
        <v>1.0836281695243088E-5</v>
      </c>
      <c r="AF760" s="48">
        <f>IF(S760&lt;&gt;0,G760-P760, -9999)</f>
        <v>5.3902000006928574E-2</v>
      </c>
      <c r="AG760" s="3"/>
      <c r="AH760" s="48">
        <f>$AB$6*($AB$11/AI760*AJ760+$AB$12)</f>
        <v>-3.887463339437762E-3</v>
      </c>
      <c r="AI760" s="48">
        <f>1+$AB$7*COS(AL760)</f>
        <v>0.66468414860128799</v>
      </c>
      <c r="AJ760" s="48">
        <f>SIN(AL760+RADIANS($AB$9))</f>
        <v>-0.42810871694785696</v>
      </c>
      <c r="AK760" s="48">
        <f>$AB$7*SIN(AL760)</f>
        <v>1.6121562221318213E-2</v>
      </c>
      <c r="AL760" s="48">
        <f>2*ATAN(AM760)</f>
        <v>3.0935509122220695</v>
      </c>
      <c r="AM760" s="48">
        <f>SQRT((1+$AB$7)/(1-$AB$7))*TAN(AN760/2)</f>
        <v>41.622457057590523</v>
      </c>
      <c r="AN760" s="54">
        <f>$AU760+$AB$7*SIN(AO760)</f>
        <v>15.639853681784336</v>
      </c>
      <c r="AO760" s="54">
        <f>$AU760+$AB$7*SIN(AP760)</f>
        <v>15.639810654957095</v>
      </c>
      <c r="AP760" s="54">
        <f>$AU760+$AB$7*SIN(AQ760)</f>
        <v>15.639939121887572</v>
      </c>
      <c r="AQ760" s="54">
        <f>$AU760+$AB$7*SIN(AR760)</f>
        <v>15.639555549659157</v>
      </c>
      <c r="AR760" s="54">
        <f>$AU760+$AB$7*SIN(AS760)</f>
        <v>15.64070077702371</v>
      </c>
      <c r="AS760" s="54">
        <f>$AU760+$AB$7*SIN(AT760)</f>
        <v>15.637281216454507</v>
      </c>
      <c r="AT760" s="54">
        <f>$AU760+$AB$7*SIN(AU760)</f>
        <v>15.647489464998026</v>
      </c>
      <c r="AU760" s="54">
        <f>RADIANS($AB$9)+$AB$18*(F760-AB$15)</f>
        <v>15.616992340127432</v>
      </c>
    </row>
    <row r="761" spans="1:50" ht="12.95" customHeight="1" x14ac:dyDescent="0.2">
      <c r="A761" s="102" t="s">
        <v>1134</v>
      </c>
      <c r="B761" s="102" t="s">
        <v>1122</v>
      </c>
      <c r="C761" s="103">
        <v>50546.70493</v>
      </c>
      <c r="D761" s="104">
        <v>9.7999999999999997E-4</v>
      </c>
      <c r="E761" s="113">
        <f>+(C761-C$7)/C$8</f>
        <v>5730.0404982522914</v>
      </c>
      <c r="F761" s="109">
        <f>ROUND(2*E761,0)/2</f>
        <v>5730</v>
      </c>
      <c r="G761" s="48">
        <f>+C761-(C$7+F761*C$8)</f>
        <v>5.5356000004394446E-2</v>
      </c>
      <c r="K761" s="48">
        <f>G761</f>
        <v>5.5356000004394446E-2</v>
      </c>
      <c r="O761" s="48">
        <f ca="1">+C$11+C$12*F761</f>
        <v>4.8716080220804259E-2</v>
      </c>
      <c r="Q761" s="100">
        <f>+C761-15018.5</f>
        <v>35528.20493</v>
      </c>
      <c r="S761" s="53">
        <f>S$16</f>
        <v>1</v>
      </c>
      <c r="Z761" s="48">
        <f>F761</f>
        <v>5730</v>
      </c>
      <c r="AA761" s="54">
        <f>AB$3+AB$4*Z761+AB$5*Z761^2+AH761</f>
        <v>4.3806874503793482E-2</v>
      </c>
      <c r="AB761" s="54">
        <f>IF(S761&lt;&gt;0,G761-AH761, -9999)</f>
        <v>5.9178271778795026E-2</v>
      </c>
      <c r="AC761" s="54">
        <f>+G761-P761</f>
        <v>5.5356000004394446E-2</v>
      </c>
      <c r="AD761" s="54">
        <f>IF(S761&lt;&gt;0,G761-AA761, -9999)</f>
        <v>1.1549125500600964E-2</v>
      </c>
      <c r="AE761" s="54">
        <f>+(G761-AA761)^2*S761</f>
        <v>1.3338229982863146E-4</v>
      </c>
      <c r="AF761" s="48">
        <f>IF(S761&lt;&gt;0,G761-P761, -9999)</f>
        <v>5.5356000004394446E-2</v>
      </c>
      <c r="AG761" s="3"/>
      <c r="AH761" s="48">
        <f>$AB$6*($AB$11/AI761*AJ761+$AB$12)</f>
        <v>-3.8222717744005813E-3</v>
      </c>
      <c r="AI761" s="48">
        <f>1+$AB$7*COS(AL761)</f>
        <v>0.66459052944357788</v>
      </c>
      <c r="AJ761" s="48">
        <f>SIN(AL761+RADIANS($AB$9))</f>
        <v>-0.42249025940284185</v>
      </c>
      <c r="AK761" s="48">
        <f>$AB$7*SIN(AL761)</f>
        <v>1.4039659139720306E-2</v>
      </c>
      <c r="AL761" s="48">
        <f>2*ATAN(AM761)</f>
        <v>3.0997588078461642</v>
      </c>
      <c r="AM761" s="48">
        <f>SQRT((1+$AB$7)/(1-$AB$7))*TAN(AN761/2)</f>
        <v>47.801206833940881</v>
      </c>
      <c r="AN761" s="54">
        <f>$AU761+$AB$7*SIN(AO761)</f>
        <v>15.648651934686688</v>
      </c>
      <c r="AO761" s="54">
        <f>$AU761+$AB$7*SIN(AP761)</f>
        <v>15.648614320974263</v>
      </c>
      <c r="AP761" s="54">
        <f>$AU761+$AB$7*SIN(AQ761)</f>
        <v>15.648726562769452</v>
      </c>
      <c r="AQ761" s="54">
        <f>$AU761+$AB$7*SIN(AR761)</f>
        <v>15.648391623642752</v>
      </c>
      <c r="AR761" s="54">
        <f>$AU761+$AB$7*SIN(AS761)</f>
        <v>15.649391091014945</v>
      </c>
      <c r="AS761" s="54">
        <f>$AU761+$AB$7*SIN(AT761)</f>
        <v>15.646408476110755</v>
      </c>
      <c r="AT761" s="54">
        <f>$AU761+$AB$7*SIN(AU761)</f>
        <v>15.65530769040185</v>
      </c>
      <c r="AU761" s="54">
        <f>RADIANS($AB$9)+$AB$18*(F761-AB$15)</f>
        <v>15.628739998565122</v>
      </c>
    </row>
    <row r="762" spans="1:50" ht="12.95" customHeight="1" x14ac:dyDescent="0.2">
      <c r="A762" s="4" t="s">
        <v>1090</v>
      </c>
      <c r="B762" s="10"/>
      <c r="C762" s="5">
        <v>50546.705000000002</v>
      </c>
      <c r="D762" s="5"/>
      <c r="E762" s="109">
        <f>+(C762-C$7)/C$8</f>
        <v>5730.0405494640436</v>
      </c>
      <c r="F762" s="109">
        <f>ROUND(2*E762,0)/2</f>
        <v>5730</v>
      </c>
      <c r="G762" s="48">
        <f>+C762-(C$7+F762*C$8)</f>
        <v>5.5426000006264076E-2</v>
      </c>
      <c r="I762" s="48">
        <f>G762</f>
        <v>5.5426000006264076E-2</v>
      </c>
      <c r="O762" s="48">
        <f ca="1">+C$11+C$12*F762</f>
        <v>4.8716080220804259E-2</v>
      </c>
      <c r="Q762" s="100">
        <f>+C762-15018.5</f>
        <v>35528.205000000002</v>
      </c>
      <c r="S762" s="53">
        <f>S$14</f>
        <v>0.1</v>
      </c>
      <c r="Z762" s="48">
        <f>F762</f>
        <v>5730</v>
      </c>
      <c r="AA762" s="54">
        <f>AB$3+AB$4*Z762+AB$5*Z762^2+AH762</f>
        <v>4.3806874503793482E-2</v>
      </c>
      <c r="AB762" s="54">
        <f>IF(S762&lt;&gt;0,G762-AH762, -9999)</f>
        <v>5.9248271780664656E-2</v>
      </c>
      <c r="AC762" s="54">
        <f>+G762-P762</f>
        <v>5.5426000006264076E-2</v>
      </c>
      <c r="AD762" s="54">
        <f>IF(S762&lt;&gt;0,G762-AA762, -9999)</f>
        <v>1.1619125502470594E-2</v>
      </c>
      <c r="AE762" s="54">
        <f>+(G762-AA762)^2*S762</f>
        <v>1.3500407744216254E-5</v>
      </c>
      <c r="AF762" s="48">
        <f>IF(S762&lt;&gt;0,G762-P762, -9999)</f>
        <v>5.5426000006264076E-2</v>
      </c>
      <c r="AG762" s="3"/>
      <c r="AH762" s="48">
        <f>$AB$6*($AB$11/AI762*AJ762+$AB$12)</f>
        <v>-3.8222717744005813E-3</v>
      </c>
      <c r="AI762" s="48">
        <f>1+$AB$7*COS(AL762)</f>
        <v>0.66459052944357788</v>
      </c>
      <c r="AJ762" s="48">
        <f>SIN(AL762+RADIANS($AB$9))</f>
        <v>-0.42249025940284185</v>
      </c>
      <c r="AK762" s="48">
        <f>$AB$7*SIN(AL762)</f>
        <v>1.4039659139720306E-2</v>
      </c>
      <c r="AL762" s="48">
        <f>2*ATAN(AM762)</f>
        <v>3.0997588078461642</v>
      </c>
      <c r="AM762" s="48">
        <f>SQRT((1+$AB$7)/(1-$AB$7))*TAN(AN762/2)</f>
        <v>47.801206833940881</v>
      </c>
      <c r="AN762" s="54">
        <f>$AU762+$AB$7*SIN(AO762)</f>
        <v>15.648651934686688</v>
      </c>
      <c r="AO762" s="54">
        <f>$AU762+$AB$7*SIN(AP762)</f>
        <v>15.648614320974263</v>
      </c>
      <c r="AP762" s="54">
        <f>$AU762+$AB$7*SIN(AQ762)</f>
        <v>15.648726562769452</v>
      </c>
      <c r="AQ762" s="54">
        <f>$AU762+$AB$7*SIN(AR762)</f>
        <v>15.648391623642752</v>
      </c>
      <c r="AR762" s="54">
        <f>$AU762+$AB$7*SIN(AS762)</f>
        <v>15.649391091014945</v>
      </c>
      <c r="AS762" s="54">
        <f>$AU762+$AB$7*SIN(AT762)</f>
        <v>15.646408476110755</v>
      </c>
      <c r="AT762" s="54">
        <f>$AU762+$AB$7*SIN(AU762)</f>
        <v>15.65530769040185</v>
      </c>
      <c r="AU762" s="54">
        <f>RADIANS($AB$9)+$AB$18*(F762-AB$15)</f>
        <v>15.628739998565122</v>
      </c>
    </row>
    <row r="763" spans="1:50" ht="12.95" customHeight="1" x14ac:dyDescent="0.2">
      <c r="A763" s="4" t="s">
        <v>1100</v>
      </c>
      <c r="B763" s="10"/>
      <c r="C763" s="5">
        <v>50557.629000000001</v>
      </c>
      <c r="D763" s="5">
        <v>5.0000000000000001E-3</v>
      </c>
      <c r="E763" s="109">
        <f>+(C763-C$7)/C$8</f>
        <v>5738.0325089265771</v>
      </c>
      <c r="F763" s="109">
        <f>ROUND(2*E763,0)/2</f>
        <v>5738</v>
      </c>
      <c r="G763" s="48">
        <f>+C763-(C$7+F763*C$8)</f>
        <v>4.443560000800062E-2</v>
      </c>
      <c r="I763" s="48">
        <f>G763</f>
        <v>4.443560000800062E-2</v>
      </c>
      <c r="O763" s="48">
        <f ca="1">+C$11+C$12*F763</f>
        <v>4.8835753794264691E-2</v>
      </c>
      <c r="Q763" s="100">
        <f>+C763-15018.5</f>
        <v>35539.129000000001</v>
      </c>
      <c r="S763" s="53">
        <f>S$14</f>
        <v>0.1</v>
      </c>
      <c r="Z763" s="48">
        <f>F763</f>
        <v>5738</v>
      </c>
      <c r="AA763" s="54">
        <f>AB$3+AB$4*Z763+AB$5*Z763^2+AH763</f>
        <v>4.393294089004212E-2</v>
      </c>
      <c r="AB763" s="54">
        <f>IF(S763&lt;&gt;0,G763-AH763, -9999)</f>
        <v>4.8231714538281296E-2</v>
      </c>
      <c r="AC763" s="54">
        <f>+G763-P763</f>
        <v>4.443560000800062E-2</v>
      </c>
      <c r="AD763" s="54">
        <f>IF(S763&lt;&gt;0,G763-AA763, -9999)</f>
        <v>5.0265911795849966E-4</v>
      </c>
      <c r="AE763" s="54">
        <f>+(G763-AA763)^2*S763</f>
        <v>2.5266618886681687E-8</v>
      </c>
      <c r="AF763" s="48">
        <f>IF(S763&lt;&gt;0,G763-P763, -9999)</f>
        <v>4.443560000800062E-2</v>
      </c>
      <c r="AG763" s="3"/>
      <c r="AH763" s="48">
        <f>$AB$6*($AB$11/AI763*AJ763+$AB$12)</f>
        <v>-3.7961145302806746E-3</v>
      </c>
      <c r="AI763" s="48">
        <f>1+$AB$7*COS(AL763)</f>
        <v>0.66455670710747206</v>
      </c>
      <c r="AJ763" s="48">
        <f>SIN(AL763+RADIANS($AB$9))</f>
        <v>-0.42023873433274128</v>
      </c>
      <c r="AK763" s="48">
        <f>$AB$7*SIN(AL763)</f>
        <v>1.3206900511344934E-2</v>
      </c>
      <c r="AL763" s="48">
        <f>2*ATAN(AM763)</f>
        <v>3.1022414933056459</v>
      </c>
      <c r="AM763" s="48">
        <f>SQRT((1+$AB$7)/(1-$AB$7))*TAN(AN763/2)</f>
        <v>50.817863901933613</v>
      </c>
      <c r="AN763" s="54">
        <f>$AU763+$AB$7*SIN(AO763)</f>
        <v>15.652170898355966</v>
      </c>
      <c r="AO763" s="54">
        <f>$AU763+$AB$7*SIN(AP763)</f>
        <v>15.652135466881433</v>
      </c>
      <c r="AP763" s="54">
        <f>$AU763+$AB$7*SIN(AQ763)</f>
        <v>15.652241175314094</v>
      </c>
      <c r="AQ763" s="54">
        <f>$AU763+$AB$7*SIN(AR763)</f>
        <v>15.651925796448509</v>
      </c>
      <c r="AR763" s="54">
        <f>$AU763+$AB$7*SIN(AS763)</f>
        <v>15.652866706216415</v>
      </c>
      <c r="AS763" s="54">
        <f>$AU763+$AB$7*SIN(AT763)</f>
        <v>15.650059423013555</v>
      </c>
      <c r="AT763" s="54">
        <f>$AU763+$AB$7*SIN(AU763)</f>
        <v>15.658433923558178</v>
      </c>
      <c r="AU763" s="54">
        <f>RADIANS($AB$9)+$AB$18*(F763-AB$15)</f>
        <v>15.633439061940198</v>
      </c>
    </row>
    <row r="764" spans="1:50" ht="12.95" customHeight="1" x14ac:dyDescent="0.2">
      <c r="A764" s="102" t="s">
        <v>1134</v>
      </c>
      <c r="B764" s="102" t="s">
        <v>1122</v>
      </c>
      <c r="C764" s="103">
        <v>50632.81637</v>
      </c>
      <c r="D764" s="104">
        <v>7.9000000000000001E-4</v>
      </c>
      <c r="E764" s="107">
        <f>+(C764-C$7)/C$8</f>
        <v>5793.0393208209889</v>
      </c>
      <c r="F764" s="109">
        <f>ROUND(2*E764,0)/2</f>
        <v>5793</v>
      </c>
      <c r="G764" s="48">
        <f>+C764-(C$7+F764*C$8)</f>
        <v>5.3746600002341438E-2</v>
      </c>
      <c r="K764" s="48">
        <f>G764</f>
        <v>5.3746600002341438E-2</v>
      </c>
      <c r="O764" s="48">
        <f ca="1">+C$11+C$12*F764</f>
        <v>4.9658509611805207E-2</v>
      </c>
      <c r="Q764" s="100">
        <f>+C764-15018.5</f>
        <v>35614.31637</v>
      </c>
      <c r="S764" s="53">
        <f>S$16</f>
        <v>1</v>
      </c>
      <c r="Z764" s="48">
        <f>F764</f>
        <v>5793</v>
      </c>
      <c r="AA764" s="54">
        <f>AB$3+AB$4*Z764+AB$5*Z764^2+AH764</f>
        <v>4.4802997587609868E-2</v>
      </c>
      <c r="AB764" s="54">
        <f>IF(S764&lt;&gt;0,G764-AH764, -9999)</f>
        <v>5.7361659677918064E-2</v>
      </c>
      <c r="AC764" s="54">
        <f>+G764-P764</f>
        <v>5.3746600002341438E-2</v>
      </c>
      <c r="AD764" s="54">
        <f>IF(S764&lt;&gt;0,G764-AA764, -9999)</f>
        <v>8.9436024147315704E-3</v>
      </c>
      <c r="AE764" s="54">
        <f>+(G764-AA764)^2*S764</f>
        <v>7.9988024152792377E-5</v>
      </c>
      <c r="AF764" s="48">
        <f>IF(S764&lt;&gt;0,G764-P764, -9999)</f>
        <v>5.3746600002341438E-2</v>
      </c>
      <c r="AG764" s="3"/>
      <c r="AH764" s="48">
        <f>$AB$6*($AB$11/AI764*AJ764+$AB$12)</f>
        <v>-3.6150596755766249E-3</v>
      </c>
      <c r="AI764" s="48">
        <f>1+$AB$7*COS(AL764)</f>
        <v>0.66438020192418912</v>
      </c>
      <c r="AJ764" s="48">
        <f>SIN(AL764+RADIANS($AB$9))</f>
        <v>-0.40469547176679732</v>
      </c>
      <c r="AK764" s="48">
        <f>$AB$7*SIN(AL764)</f>
        <v>7.4817182017795913E-3</v>
      </c>
      <c r="AL764" s="48">
        <f>2*ATAN(AM764)</f>
        <v>3.1193041018353185</v>
      </c>
      <c r="AM764" s="48">
        <f>SQRT((1+$AB$7)/(1-$AB$7))*TAN(AN764/2)</f>
        <v>89.72845004714469</v>
      </c>
      <c r="AN764" s="54">
        <f>$AU764+$AB$7*SIN(AO764)</f>
        <v>15.676359593945971</v>
      </c>
      <c r="AO764" s="54">
        <f>$AU764+$AB$7*SIN(AP764)</f>
        <v>15.676339377117086</v>
      </c>
      <c r="AP764" s="54">
        <f>$AU764+$AB$7*SIN(AQ764)</f>
        <v>15.676399629519134</v>
      </c>
      <c r="AQ764" s="54">
        <f>$AU764+$AB$7*SIN(AR764)</f>
        <v>15.676220058389115</v>
      </c>
      <c r="AR764" s="54">
        <f>$AU764+$AB$7*SIN(AS764)</f>
        <v>15.676755233899987</v>
      </c>
      <c r="AS764" s="54">
        <f>$AU764+$AB$7*SIN(AT764)</f>
        <v>15.67516022431556</v>
      </c>
      <c r="AT764" s="54">
        <f>$AU764+$AB$7*SIN(AU764)</f>
        <v>15.679913678456117</v>
      </c>
      <c r="AU764" s="54">
        <f>RADIANS($AB$9)+$AB$18*(F764-AB$15)</f>
        <v>15.665745122643846</v>
      </c>
    </row>
    <row r="765" spans="1:50" ht="12.95" customHeight="1" x14ac:dyDescent="0.2">
      <c r="A765" s="102" t="s">
        <v>1134</v>
      </c>
      <c r="B765" s="102" t="s">
        <v>1122</v>
      </c>
      <c r="C765" s="103">
        <v>50669.725270000003</v>
      </c>
      <c r="D765" s="104">
        <v>5.4000000000000001E-4</v>
      </c>
      <c r="E765" s="113">
        <f>+(C765-C$7)/C$8</f>
        <v>5820.0417405030412</v>
      </c>
      <c r="F765" s="109">
        <f>ROUND(2*E765,0)/2</f>
        <v>5820</v>
      </c>
      <c r="G765" s="48">
        <f>+C765-(C$7+F765*C$8)</f>
        <v>5.7054000004427508E-2</v>
      </c>
      <c r="K765" s="48">
        <f>G765</f>
        <v>5.7054000004427508E-2</v>
      </c>
      <c r="O765" s="48">
        <f ca="1">+C$11+C$12*F765</f>
        <v>5.0062407922234181E-2</v>
      </c>
      <c r="Q765" s="100">
        <f>+C765-15018.5</f>
        <v>35651.225270000003</v>
      </c>
      <c r="S765" s="53">
        <f>S$16</f>
        <v>1</v>
      </c>
      <c r="Z765" s="48">
        <f>F765</f>
        <v>5820</v>
      </c>
      <c r="AA765" s="54">
        <f>AB$3+AB$4*Z765+AB$5*Z765^2+AH765</f>
        <v>4.5232240938414693E-2</v>
      </c>
      <c r="AB765" s="54">
        <f>IF(S765&lt;&gt;0,G765-AH765, -9999)</f>
        <v>6.0579412342239541E-2</v>
      </c>
      <c r="AC765" s="54">
        <f>+G765-P765</f>
        <v>5.7054000004427508E-2</v>
      </c>
      <c r="AD765" s="54">
        <f>IF(S765&lt;&gt;0,G765-AA765, -9999)</f>
        <v>1.1821759066012814E-2</v>
      </c>
      <c r="AE765" s="54">
        <f>+(G765-AA765)^2*S765</f>
        <v>1.3975398741485618E-4</v>
      </c>
      <c r="AF765" s="48">
        <f>IF(S765&lt;&gt;0,G765-P765, -9999)</f>
        <v>5.7054000004427508E-2</v>
      </c>
      <c r="AG765" s="3"/>
      <c r="AH765" s="48">
        <f>$AB$6*($AB$11/AI765*AJ765+$AB$12)</f>
        <v>-3.5254123378120343E-3</v>
      </c>
      <c r="AI765" s="48">
        <f>1+$AB$7*COS(AL765)</f>
        <v>0.66432932068618156</v>
      </c>
      <c r="AJ765" s="48">
        <f>SIN(AL765+RADIANS($AB$9))</f>
        <v>-0.39702425130761115</v>
      </c>
      <c r="AK765" s="48">
        <f>$AB$7*SIN(AL765)</f>
        <v>4.6711900730474635E-3</v>
      </c>
      <c r="AL765" s="48">
        <f>2*ATAN(AM765)</f>
        <v>3.1276775610209833</v>
      </c>
      <c r="AM765" s="48">
        <f>SQRT((1+$AB$7)/(1-$AB$7))*TAN(AN765/2)</f>
        <v>143.72651266044568</v>
      </c>
      <c r="AN765" s="54">
        <f>$AU765+$AB$7*SIN(AO765)</f>
        <v>15.688232094674559</v>
      </c>
      <c r="AO765" s="54">
        <f>$AU765+$AB$7*SIN(AP765)</f>
        <v>15.688219446166109</v>
      </c>
      <c r="AP765" s="54">
        <f>$AU765+$AB$7*SIN(AQ765)</f>
        <v>15.688257131151584</v>
      </c>
      <c r="AQ765" s="54">
        <f>$AU765+$AB$7*SIN(AR765)</f>
        <v>15.688144852365314</v>
      </c>
      <c r="AR765" s="54">
        <f>$AU765+$AB$7*SIN(AS765)</f>
        <v>15.688479375468605</v>
      </c>
      <c r="AS765" s="54">
        <f>$AU765+$AB$7*SIN(AT765)</f>
        <v>15.687482691689187</v>
      </c>
      <c r="AT765" s="54">
        <f>$AU765+$AB$7*SIN(AU765)</f>
        <v>15.690452172037004</v>
      </c>
      <c r="AU765" s="54">
        <f>RADIANS($AB$9)+$AB$18*(F765-AB$15)</f>
        <v>15.681604461534727</v>
      </c>
    </row>
    <row r="766" spans="1:50" ht="12.95" customHeight="1" x14ac:dyDescent="0.2">
      <c r="A766" s="4" t="s">
        <v>1100</v>
      </c>
      <c r="B766" s="10"/>
      <c r="C766" s="5">
        <v>50672.455000000002</v>
      </c>
      <c r="D766" s="5">
        <v>5.0000000000000001E-3</v>
      </c>
      <c r="E766" s="109">
        <f>+(C766-C$7)/C$8</f>
        <v>5822.0388012412013</v>
      </c>
      <c r="F766" s="109">
        <f>ROUND(2*E766,0)/2</f>
        <v>5822</v>
      </c>
      <c r="G766" s="48">
        <f>+C766-(C$7+F766*C$8)</f>
        <v>5.3036400007840712E-2</v>
      </c>
      <c r="I766" s="48">
        <f>G766</f>
        <v>5.3036400007840712E-2</v>
      </c>
      <c r="O766" s="48">
        <f ca="1">+C$11+C$12*F766</f>
        <v>5.0092326315599289E-2</v>
      </c>
      <c r="Q766" s="100">
        <f>+C766-15018.5</f>
        <v>35653.955000000002</v>
      </c>
      <c r="S766" s="53">
        <f>S$14</f>
        <v>0.1</v>
      </c>
      <c r="Z766" s="48">
        <f>F766</f>
        <v>5822</v>
      </c>
      <c r="AA766" s="54">
        <f>AB$3+AB$4*Z766+AB$5*Z766^2+AH766</f>
        <v>4.5264092007093422E-2</v>
      </c>
      <c r="AB766" s="54">
        <f>IF(S766&lt;&gt;0,G766-AH766, -9999)</f>
        <v>5.6555152132137826E-2</v>
      </c>
      <c r="AC766" s="54">
        <f>+G766-P766</f>
        <v>5.3036400007840712E-2</v>
      </c>
      <c r="AD766" s="54">
        <f>IF(S766&lt;&gt;0,G766-AA766, -9999)</f>
        <v>7.7723080007472897E-3</v>
      </c>
      <c r="AE766" s="54">
        <f>+(G766-AA766)^2*S766</f>
        <v>6.0408771658480334E-6</v>
      </c>
      <c r="AF766" s="48">
        <f>IF(S766&lt;&gt;0,G766-P766, -9999)</f>
        <v>5.3036400007840712E-2</v>
      </c>
      <c r="AG766" s="3"/>
      <c r="AH766" s="48">
        <f>$AB$6*($AB$11/AI766*AJ766+$AB$12)</f>
        <v>-3.5187521242971134E-3</v>
      </c>
      <c r="AI766" s="48">
        <f>1+$AB$7*COS(AL766)</f>
        <v>0.66432648812993933</v>
      </c>
      <c r="AJ766" s="48">
        <f>SIN(AL766+RADIANS($AB$9))</f>
        <v>-0.39645494177697299</v>
      </c>
      <c r="AK766" s="48">
        <f>$AB$7*SIN(AL766)</f>
        <v>4.4630030830279319E-3</v>
      </c>
      <c r="AL766" s="48">
        <f>2*ATAN(AM766)</f>
        <v>3.1282977704041284</v>
      </c>
      <c r="AM766" s="48">
        <f>SQRT((1+$AB$7)/(1-$AB$7))*TAN(AN766/2)</f>
        <v>150.43159936021095</v>
      </c>
      <c r="AN766" s="54">
        <f>$AU766+$AB$7*SIN(AO766)</f>
        <v>15.689111505710192</v>
      </c>
      <c r="AO766" s="54">
        <f>$AU766+$AB$7*SIN(AP766)</f>
        <v>15.689099419529947</v>
      </c>
      <c r="AP766" s="54">
        <f>$AU766+$AB$7*SIN(AQ766)</f>
        <v>15.689135428503317</v>
      </c>
      <c r="AQ766" s="54">
        <f>$AU766+$AB$7*SIN(AR766)</f>
        <v>15.689028145059828</v>
      </c>
      <c r="AR766" s="54">
        <f>$AU766+$AB$7*SIN(AS766)</f>
        <v>15.689347779673129</v>
      </c>
      <c r="AS766" s="54">
        <f>$AU766+$AB$7*SIN(AT766)</f>
        <v>15.688395471487361</v>
      </c>
      <c r="AT766" s="54">
        <f>$AU766+$AB$7*SIN(AU766)</f>
        <v>15.691232696231349</v>
      </c>
      <c r="AU766" s="54">
        <f>RADIANS($AB$9)+$AB$18*(F766-AB$15)</f>
        <v>15.682779227378497</v>
      </c>
    </row>
    <row r="767" spans="1:50" ht="12.95" customHeight="1" x14ac:dyDescent="0.2">
      <c r="A767" s="102" t="s">
        <v>1134</v>
      </c>
      <c r="B767" s="102" t="s">
        <v>1122</v>
      </c>
      <c r="C767" s="103">
        <v>50695.693749999999</v>
      </c>
      <c r="D767" s="104">
        <v>2.9999999999999997E-4</v>
      </c>
      <c r="E767" s="113">
        <f>+(C767-C$7)/C$8</f>
        <v>5839.0401879090823</v>
      </c>
      <c r="F767" s="109">
        <f>ROUND(2*E767,0)/2</f>
        <v>5839</v>
      </c>
      <c r="G767" s="48">
        <f>+C767-(C$7+F767*C$8)</f>
        <v>5.4931800004851539E-2</v>
      </c>
      <c r="K767" s="48">
        <f>G767</f>
        <v>5.4931800004851539E-2</v>
      </c>
      <c r="O767" s="48">
        <f ca="1">+C$11+C$12*F767</f>
        <v>5.0346632659202722E-2</v>
      </c>
      <c r="Q767" s="100">
        <f>+C767-15018.5</f>
        <v>35677.193749999999</v>
      </c>
      <c r="S767" s="53">
        <f>S$16</f>
        <v>1</v>
      </c>
      <c r="Z767" s="48">
        <f>F767</f>
        <v>5839</v>
      </c>
      <c r="AA767" s="54">
        <f>AB$3+AB$4*Z767+AB$5*Z767^2+AH767</f>
        <v>4.5535132660627774E-2</v>
      </c>
      <c r="AB767" s="54">
        <f>IF(S767&lt;&gt;0,G767-AH767, -9999)</f>
        <v>5.8393831971492317E-2</v>
      </c>
      <c r="AC767" s="54">
        <f>+G767-P767</f>
        <v>5.4931800004851539E-2</v>
      </c>
      <c r="AD767" s="54">
        <f>IF(S767&lt;&gt;0,G767-AA767, -9999)</f>
        <v>9.396667344223765E-3</v>
      </c>
      <c r="AE767" s="54">
        <f>+(G767-AA767)^2*S767</f>
        <v>8.8297357178001299E-5</v>
      </c>
      <c r="AF767" s="48">
        <f>IF(S767&lt;&gt;0,G767-P767, -9999)</f>
        <v>5.4931800004851539E-2</v>
      </c>
      <c r="AG767" s="3"/>
      <c r="AH767" s="48">
        <f>$AB$6*($AB$11/AI767*AJ767+$AB$12)</f>
        <v>-3.4620319666407765E-3</v>
      </c>
      <c r="AI767" s="48">
        <f>1+$AB$7*COS(AL767)</f>
        <v>0.66430762522136355</v>
      </c>
      <c r="AJ767" s="48">
        <f>SIN(AL767+RADIANS($AB$9))</f>
        <v>-0.39160984656974085</v>
      </c>
      <c r="AK767" s="48">
        <f>$AB$7*SIN(AL767)</f>
        <v>2.693414780235021E-3</v>
      </c>
      <c r="AL767" s="48">
        <f>2*ATAN(AM767)</f>
        <v>3.1335693644483134</v>
      </c>
      <c r="AM767" s="48">
        <f>SQRT((1+$AB$7)/(1-$AB$7))*TAN(AN767/2)</f>
        <v>249.2729896504903</v>
      </c>
      <c r="AN767" s="54">
        <f>$AU767+$AB$7*SIN(AO767)</f>
        <v>15.696586366868868</v>
      </c>
      <c r="AO767" s="54">
        <f>$AU767+$AB$7*SIN(AP767)</f>
        <v>15.696579067273824</v>
      </c>
      <c r="AP767" s="54">
        <f>$AU767+$AB$7*SIN(AQ767)</f>
        <v>15.696600812874159</v>
      </c>
      <c r="AQ767" s="54">
        <f>$AU767+$AB$7*SIN(AR767)</f>
        <v>15.69653603239702</v>
      </c>
      <c r="AR767" s="54">
        <f>$AU767+$AB$7*SIN(AS767)</f>
        <v>15.696729014292321</v>
      </c>
      <c r="AS767" s="54">
        <f>$AU767+$AB$7*SIN(AT767)</f>
        <v>15.696154117420971</v>
      </c>
      <c r="AT767" s="54">
        <f>$AU767+$AB$7*SIN(AU767)</f>
        <v>15.697866735774046</v>
      </c>
      <c r="AU767" s="54">
        <f>RADIANS($AB$9)+$AB$18*(F767-AB$15)</f>
        <v>15.692764737050533</v>
      </c>
    </row>
    <row r="768" spans="1:50" ht="12.95" customHeight="1" x14ac:dyDescent="0.2">
      <c r="A768" s="98" t="s">
        <v>533</v>
      </c>
      <c r="B768" s="99" t="s">
        <v>1142</v>
      </c>
      <c r="C768" s="98">
        <v>50706.63</v>
      </c>
      <c r="D768" s="98" t="s">
        <v>1190</v>
      </c>
      <c r="E768" s="107">
        <f>+(C768-C$7)/C$8</f>
        <v>5847.0411094279525</v>
      </c>
      <c r="F768" s="109">
        <f>ROUND(2*E768,0)/2</f>
        <v>5847</v>
      </c>
      <c r="G768" s="48">
        <f>+C768-(C$7+F768*C$8)</f>
        <v>5.6191399999079295E-2</v>
      </c>
      <c r="I768" s="48">
        <f>G768</f>
        <v>5.6191399999079295E-2</v>
      </c>
      <c r="O768" s="48">
        <f ca="1">+C$11+C$12*F768</f>
        <v>5.0466306232663155E-2</v>
      </c>
      <c r="Q768" s="100">
        <f>+C768-15018.5</f>
        <v>35688.129999999997</v>
      </c>
      <c r="S768" s="53">
        <f>S$14</f>
        <v>0.1</v>
      </c>
      <c r="Z768" s="48">
        <f>F768</f>
        <v>5847</v>
      </c>
      <c r="AA768" s="54">
        <f>AB$3+AB$4*Z768+AB$5*Z768^2+AH768</f>
        <v>4.5662870594422728E-2</v>
      </c>
      <c r="AB768" s="54">
        <f>IF(S768&lt;&gt;0,G768-AH768, -9999)</f>
        <v>5.9626673477035326E-2</v>
      </c>
      <c r="AC768" s="54">
        <f>+G768-P768</f>
        <v>5.6191399999079295E-2</v>
      </c>
      <c r="AD768" s="54">
        <f>IF(S768&lt;&gt;0,G768-AA768, -9999)</f>
        <v>1.0528529404656567E-2</v>
      </c>
      <c r="AE768" s="54">
        <f>+(G768-AA768)^2*S768</f>
        <v>1.1084993142471796E-5</v>
      </c>
      <c r="AF768" s="48">
        <f>IF(S768&lt;&gt;0,G768-P768, -9999)</f>
        <v>5.6191399999079295E-2</v>
      </c>
      <c r="AG768" s="3"/>
      <c r="AH768" s="48">
        <f>$AB$6*($AB$11/AI768*AJ768+$AB$12)</f>
        <v>-3.4352734779560298E-3</v>
      </c>
      <c r="AI768" s="48">
        <f>1+$AB$7*COS(AL768)</f>
        <v>0.66430197664749913</v>
      </c>
      <c r="AJ768" s="48">
        <f>SIN(AL768+RADIANS($AB$9))</f>
        <v>-0.38932610864173134</v>
      </c>
      <c r="AK768" s="48">
        <f>$AB$7*SIN(AL768)</f>
        <v>1.8606678700606746E-3</v>
      </c>
      <c r="AL768" s="48">
        <f>2*ATAN(AM768)</f>
        <v>3.1360500269226463</v>
      </c>
      <c r="AM768" s="48">
        <f>SQRT((1+$AB$7)/(1-$AB$7))*TAN(AN768/2)</f>
        <v>360.83882245463434</v>
      </c>
      <c r="AN768" s="54">
        <f>$AU768+$AB$7*SIN(AO768)</f>
        <v>15.700103885975807</v>
      </c>
      <c r="AO768" s="54">
        <f>$AU768+$AB$7*SIN(AP768)</f>
        <v>15.700098842101029</v>
      </c>
      <c r="AP768" s="54">
        <f>$AU768+$AB$7*SIN(AQ768)</f>
        <v>15.700113867369678</v>
      </c>
      <c r="AQ768" s="54">
        <f>$AU768+$AB$7*SIN(AR768)</f>
        <v>15.700069108382916</v>
      </c>
      <c r="AR768" s="54">
        <f>$AU768+$AB$7*SIN(AS768)</f>
        <v>15.700202441519748</v>
      </c>
      <c r="AS768" s="54">
        <f>$AU768+$AB$7*SIN(AT768)</f>
        <v>15.699805253261474</v>
      </c>
      <c r="AT768" s="54">
        <f>$AU768+$AB$7*SIN(AU768)</f>
        <v>15.700988440300508</v>
      </c>
      <c r="AU768" s="54">
        <f>RADIANS($AB$9)+$AB$18*(F768-AB$15)</f>
        <v>15.697463800425609</v>
      </c>
      <c r="AV768" s="54"/>
      <c r="AW768" s="54"/>
      <c r="AX768" s="54"/>
    </row>
    <row r="769" spans="1:64" ht="12.95" customHeight="1" x14ac:dyDescent="0.2">
      <c r="A769" s="102" t="s">
        <v>1134</v>
      </c>
      <c r="B769" s="102" t="s">
        <v>1122</v>
      </c>
      <c r="C769" s="103">
        <v>50732.597650000003</v>
      </c>
      <c r="D769" s="104">
        <v>5.4000000000000001E-4</v>
      </c>
      <c r="E769" s="107">
        <f>+(C769-C$7)/C$8</f>
        <v>5866.0389496089592</v>
      </c>
      <c r="F769" s="109">
        <f>ROUND(2*E769,0)/2</f>
        <v>5866</v>
      </c>
      <c r="G769" s="48">
        <f>+C769-(C$7+F769*C$8)</f>
        <v>5.3239200009556953E-2</v>
      </c>
      <c r="K769" s="48">
        <f>G769</f>
        <v>5.3239200009556953E-2</v>
      </c>
      <c r="O769" s="48">
        <f ca="1">+C$11+C$12*F769</f>
        <v>5.0750530969631696E-2</v>
      </c>
      <c r="Q769" s="100">
        <f>+C769-15018.5</f>
        <v>35714.097650000003</v>
      </c>
      <c r="S769" s="53">
        <f>S$16</f>
        <v>1</v>
      </c>
      <c r="Z769" s="48">
        <f>F769</f>
        <v>5866</v>
      </c>
      <c r="AA769" s="54">
        <f>AB$3+AB$4*Z769+AB$5*Z769^2+AH769</f>
        <v>4.5966732154785903E-2</v>
      </c>
      <c r="AB769" s="54">
        <f>IF(S769&lt;&gt;0,G769-AH769, -9999)</f>
        <v>5.6610752940381419E-2</v>
      </c>
      <c r="AC769" s="54">
        <f>+G769-P769</f>
        <v>5.3239200009556953E-2</v>
      </c>
      <c r="AD769" s="54">
        <f>IF(S769&lt;&gt;0,G769-AA769, -9999)</f>
        <v>7.2724678547710503E-3</v>
      </c>
      <c r="AE769" s="54">
        <f>+(G769-AA769)^2*S769</f>
        <v>5.2888788698678245E-5</v>
      </c>
      <c r="AF769" s="48">
        <f>IF(S769&lt;&gt;0,G769-P769, -9999)</f>
        <v>5.3239200009556953E-2</v>
      </c>
      <c r="AG769" s="3"/>
      <c r="AH769" s="48">
        <f>$AB$6*($AB$11/AI769*AJ769+$AB$12)</f>
        <v>-3.371552930824463E-3</v>
      </c>
      <c r="AI769" s="48">
        <f>1+$AB$7*COS(AL769)</f>
        <v>0.66429684056591021</v>
      </c>
      <c r="AJ769" s="48">
        <f>SIN(AL769+RADIANS($AB$9))</f>
        <v>-0.38389275719462584</v>
      </c>
      <c r="AK769" s="48">
        <f>$AB$7*SIN(AL769)</f>
        <v>-1.1710537533935274E-4</v>
      </c>
      <c r="AL769" s="48">
        <f>2*ATAN(AM769)</f>
        <v>-3.1412438175204911</v>
      </c>
      <c r="AM769" s="48">
        <f>SQRT((1+$AB$7)/(1-$AB$7))*TAN(AN769/2)</f>
        <v>-5733.3520117920289</v>
      </c>
      <c r="AN769" s="54">
        <f>$AU769+$AB$7*SIN(AO769)</f>
        <v>15.708457914827612</v>
      </c>
      <c r="AO769" s="54">
        <f>$AU769+$AB$7*SIN(AP769)</f>
        <v>15.708458232341782</v>
      </c>
      <c r="AP769" s="54">
        <f>$AU769+$AB$7*SIN(AQ769)</f>
        <v>15.70845728652349</v>
      </c>
      <c r="AQ769" s="54">
        <f>$AU769+$AB$7*SIN(AR769)</f>
        <v>15.708460103948124</v>
      </c>
      <c r="AR769" s="54">
        <f>$AU769+$AB$7*SIN(AS769)</f>
        <v>15.708451711340771</v>
      </c>
      <c r="AS769" s="54">
        <f>$AU769+$AB$7*SIN(AT769)</f>
        <v>15.708476711426886</v>
      </c>
      <c r="AT769" s="54">
        <f>$AU769+$AB$7*SIN(AU769)</f>
        <v>15.708402240613218</v>
      </c>
      <c r="AU769" s="54">
        <f>RADIANS($AB$9)+$AB$18*(F769-AB$15)</f>
        <v>15.708624075941414</v>
      </c>
    </row>
    <row r="770" spans="1:64" ht="12.95" customHeight="1" x14ac:dyDescent="0.2">
      <c r="A770" s="4" t="s">
        <v>1101</v>
      </c>
      <c r="B770" s="10"/>
      <c r="C770" s="5">
        <v>50750.37</v>
      </c>
      <c r="D770" s="5">
        <v>6.0000000000000001E-3</v>
      </c>
      <c r="E770" s="109">
        <f>+(C770-C$7)/C$8</f>
        <v>5879.0411375212589</v>
      </c>
      <c r="F770" s="109">
        <f>ROUND(2*E770,0)/2</f>
        <v>5879</v>
      </c>
      <c r="G770" s="48">
        <f>+C770-(C$7+F770*C$8)</f>
        <v>5.6229800007713493E-2</v>
      </c>
      <c r="I770" s="48">
        <f>G770</f>
        <v>5.6229800007713493E-2</v>
      </c>
      <c r="O770" s="48">
        <f ca="1">+C$11+C$12*F770</f>
        <v>5.0945000526504899E-2</v>
      </c>
      <c r="Q770" s="100">
        <f>+C770-15018.5</f>
        <v>35731.870000000003</v>
      </c>
      <c r="S770" s="53">
        <f>S$14</f>
        <v>0.1</v>
      </c>
      <c r="Z770" s="48">
        <f>F770</f>
        <v>5879</v>
      </c>
      <c r="AA770" s="54">
        <f>AB$3+AB$4*Z770+AB$5*Z770^2+AH770</f>
        <v>4.6175028548434222E-2</v>
      </c>
      <c r="AB770" s="54">
        <f>IF(S770&lt;&gt;0,G770-AH770, -9999)</f>
        <v>5.9557618855571454E-2</v>
      </c>
      <c r="AC770" s="54">
        <f>+G770-P770</f>
        <v>5.6229800007713493E-2</v>
      </c>
      <c r="AD770" s="54">
        <f>IF(S770&lt;&gt;0,G770-AA770, -9999)</f>
        <v>1.0054771459279271E-2</v>
      </c>
      <c r="AE770" s="54">
        <f>+(G770-AA770)^2*S770</f>
        <v>1.0109842909833702E-5</v>
      </c>
      <c r="AF770" s="48">
        <f>IF(S770&lt;&gt;0,G770-P770, -9999)</f>
        <v>5.6229800007713493E-2</v>
      </c>
      <c r="AG770" s="3"/>
      <c r="AH770" s="48">
        <f>$AB$6*($AB$11/AI770*AJ770+$AB$12)</f>
        <v>-3.3278188478579572E-3</v>
      </c>
      <c r="AI770" s="48">
        <f>1+$AB$7*COS(AL770)</f>
        <v>0.66430004001956056</v>
      </c>
      <c r="AJ770" s="48">
        <f>SIN(AL770+RADIANS($AB$9))</f>
        <v>-0.3801675172497862</v>
      </c>
      <c r="AK770" s="48">
        <f>$AB$7*SIN(AL770)</f>
        <v>-1.4703186152206441E-3</v>
      </c>
      <c r="AL770" s="48">
        <f>2*ATAN(AM770)</f>
        <v>-3.1372128222260218</v>
      </c>
      <c r="AM770" s="48">
        <f>SQRT((1+$AB$7)/(1-$AB$7))*TAN(AN770/2)</f>
        <v>-456.6378558290051</v>
      </c>
      <c r="AN770" s="54">
        <f>$AU770+$AB$7*SIN(AO770)</f>
        <v>15.714173825358648</v>
      </c>
      <c r="AO770" s="54">
        <f>$AU770+$AB$7*SIN(AP770)</f>
        <v>15.714177811394009</v>
      </c>
      <c r="AP770" s="54">
        <f>$AU770+$AB$7*SIN(AQ770)</f>
        <v>15.71416593747554</v>
      </c>
      <c r="AQ770" s="54">
        <f>$AU770+$AB$7*SIN(AR770)</f>
        <v>15.714201308448777</v>
      </c>
      <c r="AR770" s="54">
        <f>$AU770+$AB$7*SIN(AS770)</f>
        <v>15.71409594260178</v>
      </c>
      <c r="AS770" s="54">
        <f>$AU770+$AB$7*SIN(AT770)</f>
        <v>15.714409814908862</v>
      </c>
      <c r="AT770" s="54">
        <f>$AU770+$AB$7*SIN(AU770)</f>
        <v>15.713474828445364</v>
      </c>
      <c r="AU770" s="54">
        <f>RADIANS($AB$9)+$AB$18*(F770-AB$15)</f>
        <v>15.716260053925913</v>
      </c>
    </row>
    <row r="771" spans="1:64" ht="12.95" customHeight="1" x14ac:dyDescent="0.2">
      <c r="A771" s="4" t="s">
        <v>1107</v>
      </c>
      <c r="B771" s="10"/>
      <c r="C771" s="5">
        <v>50750.371800000001</v>
      </c>
      <c r="D771" s="5">
        <v>2.0999999999999999E-3</v>
      </c>
      <c r="E771" s="109">
        <f>+(C771-C$7)/C$8</f>
        <v>5879.042454394842</v>
      </c>
      <c r="F771" s="109">
        <f>ROUND(2*E771,0)/2</f>
        <v>5879</v>
      </c>
      <c r="G771" s="48">
        <f>+C771-(C$7+F771*C$8)</f>
        <v>5.8029800005897414E-2</v>
      </c>
      <c r="K771" s="48">
        <f>G771</f>
        <v>5.8029800005897414E-2</v>
      </c>
      <c r="O771" s="48">
        <f ca="1">+C$11+C$12*F771</f>
        <v>5.0945000526504899E-2</v>
      </c>
      <c r="Q771" s="100">
        <f>+C771-15018.5</f>
        <v>35731.871800000001</v>
      </c>
      <c r="S771" s="53">
        <f>S$16</f>
        <v>1</v>
      </c>
      <c r="Z771" s="48">
        <f>F771</f>
        <v>5879</v>
      </c>
      <c r="AA771" s="54">
        <f>AB$3+AB$4*Z771+AB$5*Z771^2+AH771</f>
        <v>4.6175028548434222E-2</v>
      </c>
      <c r="AB771" s="54">
        <f>IF(S771&lt;&gt;0,G771-AH771, -9999)</f>
        <v>6.1357618853755375E-2</v>
      </c>
      <c r="AC771" s="54">
        <f>+G771-P771</f>
        <v>5.8029800005897414E-2</v>
      </c>
      <c r="AD771" s="54">
        <f>IF(S771&lt;&gt;0,G771-AA771, -9999)</f>
        <v>1.1854771457463192E-2</v>
      </c>
      <c r="AE771" s="54">
        <f>+(G771-AA771)^2*S771</f>
        <v>1.4053560630868399E-4</v>
      </c>
      <c r="AF771" s="48">
        <f>IF(S771&lt;&gt;0,G771-P771, -9999)</f>
        <v>5.8029800005897414E-2</v>
      </c>
      <c r="AG771" s="3"/>
      <c r="AH771" s="48">
        <f>$AB$6*($AB$11/AI771*AJ771+$AB$12)</f>
        <v>-3.3278188478579572E-3</v>
      </c>
      <c r="AI771" s="48">
        <f>1+$AB$7*COS(AL771)</f>
        <v>0.66430004001956056</v>
      </c>
      <c r="AJ771" s="48">
        <f>SIN(AL771+RADIANS($AB$9))</f>
        <v>-0.3801675172497862</v>
      </c>
      <c r="AK771" s="48">
        <f>$AB$7*SIN(AL771)</f>
        <v>-1.4703186152206441E-3</v>
      </c>
      <c r="AL771" s="48">
        <f>2*ATAN(AM771)</f>
        <v>-3.1372128222260218</v>
      </c>
      <c r="AM771" s="48">
        <f>SQRT((1+$AB$7)/(1-$AB$7))*TAN(AN771/2)</f>
        <v>-456.6378558290051</v>
      </c>
      <c r="AN771" s="54">
        <f>$AU771+$AB$7*SIN(AO771)</f>
        <v>15.714173825358648</v>
      </c>
      <c r="AO771" s="54">
        <f>$AU771+$AB$7*SIN(AP771)</f>
        <v>15.714177811394009</v>
      </c>
      <c r="AP771" s="54">
        <f>$AU771+$AB$7*SIN(AQ771)</f>
        <v>15.71416593747554</v>
      </c>
      <c r="AQ771" s="54">
        <f>$AU771+$AB$7*SIN(AR771)</f>
        <v>15.714201308448777</v>
      </c>
      <c r="AR771" s="54">
        <f>$AU771+$AB$7*SIN(AS771)</f>
        <v>15.71409594260178</v>
      </c>
      <c r="AS771" s="54">
        <f>$AU771+$AB$7*SIN(AT771)</f>
        <v>15.714409814908862</v>
      </c>
      <c r="AT771" s="54">
        <f>$AU771+$AB$7*SIN(AU771)</f>
        <v>15.713474828445364</v>
      </c>
      <c r="AU771" s="54">
        <f>RADIANS($AB$9)+$AB$18*(F771-AB$15)</f>
        <v>15.716260053925913</v>
      </c>
    </row>
    <row r="772" spans="1:64" ht="12.95" customHeight="1" x14ac:dyDescent="0.2">
      <c r="A772" s="5" t="s">
        <v>1107</v>
      </c>
      <c r="B772" s="10"/>
      <c r="C772" s="5">
        <v>50750.371800000001</v>
      </c>
      <c r="D772" s="5">
        <v>2.0999999999999999E-3</v>
      </c>
      <c r="E772" s="109">
        <f>+(C772-C$7)/C$8</f>
        <v>5879.042454394842</v>
      </c>
      <c r="F772" s="109">
        <f>ROUND(2*E772,0)/2</f>
        <v>5879</v>
      </c>
      <c r="G772" s="48">
        <f>+C772-(C$7+F772*C$8)</f>
        <v>5.8029800005897414E-2</v>
      </c>
      <c r="K772" s="48">
        <f>G772</f>
        <v>5.8029800005897414E-2</v>
      </c>
      <c r="O772" s="48">
        <f ca="1">+C$11+C$12*F772</f>
        <v>5.0945000526504899E-2</v>
      </c>
      <c r="Q772" s="100">
        <f>+C772-15018.5</f>
        <v>35731.871800000001</v>
      </c>
      <c r="S772" s="53">
        <f>S$16</f>
        <v>1</v>
      </c>
      <c r="Z772" s="48">
        <f>F772</f>
        <v>5879</v>
      </c>
      <c r="AA772" s="54">
        <f>AB$3+AB$4*Z772+AB$5*Z772^2+AH772</f>
        <v>4.6175028548434222E-2</v>
      </c>
      <c r="AB772" s="54">
        <f>IF(S772&lt;&gt;0,G772-AH772, -9999)</f>
        <v>6.1357618853755375E-2</v>
      </c>
      <c r="AC772" s="54">
        <f>+G772-P772</f>
        <v>5.8029800005897414E-2</v>
      </c>
      <c r="AD772" s="54">
        <f>IF(S772&lt;&gt;0,G772-AA772, -9999)</f>
        <v>1.1854771457463192E-2</v>
      </c>
      <c r="AE772" s="54">
        <f>+(G772-AA772)^2*S772</f>
        <v>1.4053560630868399E-4</v>
      </c>
      <c r="AF772" s="48">
        <f>IF(S772&lt;&gt;0,G772-P772, -9999)</f>
        <v>5.8029800005897414E-2</v>
      </c>
      <c r="AG772" s="3"/>
      <c r="AH772" s="48">
        <f>$AB$6*($AB$11/AI772*AJ772+$AB$12)</f>
        <v>-3.3278188478579572E-3</v>
      </c>
      <c r="AI772" s="48">
        <f>1+$AB$7*COS(AL772)</f>
        <v>0.66430004001956056</v>
      </c>
      <c r="AJ772" s="48">
        <f>SIN(AL772+RADIANS($AB$9))</f>
        <v>-0.3801675172497862</v>
      </c>
      <c r="AK772" s="48">
        <f>$AB$7*SIN(AL772)</f>
        <v>-1.4703186152206441E-3</v>
      </c>
      <c r="AL772" s="48">
        <f>2*ATAN(AM772)</f>
        <v>-3.1372128222260218</v>
      </c>
      <c r="AM772" s="48">
        <f>SQRT((1+$AB$7)/(1-$AB$7))*TAN(AN772/2)</f>
        <v>-456.6378558290051</v>
      </c>
      <c r="AN772" s="54">
        <f>$AU772+$AB$7*SIN(AO772)</f>
        <v>15.714173825358648</v>
      </c>
      <c r="AO772" s="54">
        <f>$AU772+$AB$7*SIN(AP772)</f>
        <v>15.714177811394009</v>
      </c>
      <c r="AP772" s="54">
        <f>$AU772+$AB$7*SIN(AQ772)</f>
        <v>15.71416593747554</v>
      </c>
      <c r="AQ772" s="54">
        <f>$AU772+$AB$7*SIN(AR772)</f>
        <v>15.714201308448777</v>
      </c>
      <c r="AR772" s="54">
        <f>$AU772+$AB$7*SIN(AS772)</f>
        <v>15.71409594260178</v>
      </c>
      <c r="AS772" s="54">
        <f>$AU772+$AB$7*SIN(AT772)</f>
        <v>15.714409814908862</v>
      </c>
      <c r="AT772" s="54">
        <f>$AU772+$AB$7*SIN(AU772)</f>
        <v>15.713474828445364</v>
      </c>
      <c r="AU772" s="54">
        <f>RADIANS($AB$9)+$AB$18*(F772-AB$15)</f>
        <v>15.716260053925913</v>
      </c>
    </row>
    <row r="773" spans="1:64" ht="12.95" customHeight="1" x14ac:dyDescent="0.2">
      <c r="A773" s="4" t="s">
        <v>1101</v>
      </c>
      <c r="B773" s="10"/>
      <c r="C773" s="5">
        <v>50761.300999999999</v>
      </c>
      <c r="D773" s="5">
        <v>7.0000000000000001E-3</v>
      </c>
      <c r="E773" s="109">
        <f>+(C773-C$7)/C$8</f>
        <v>5887.0382181588402</v>
      </c>
      <c r="F773" s="109">
        <f>ROUND(2*E773,0)/2</f>
        <v>5887</v>
      </c>
      <c r="G773" s="48">
        <f>+C773-(C$7+F773*C$8)</f>
        <v>5.2239399999962188E-2</v>
      </c>
      <c r="I773" s="48">
        <f>G773</f>
        <v>5.2239399999962188E-2</v>
      </c>
      <c r="O773" s="48">
        <f ca="1">+C$11+C$12*F773</f>
        <v>5.1064674099965346E-2</v>
      </c>
      <c r="Q773" s="100">
        <f>+C773-15018.5</f>
        <v>35742.800999999999</v>
      </c>
      <c r="S773" s="53">
        <f>S$14</f>
        <v>0.1</v>
      </c>
      <c r="Z773" s="48">
        <f>F773</f>
        <v>5887</v>
      </c>
      <c r="AA773" s="54">
        <f>AB$3+AB$4*Z773+AB$5*Z773^2+AH773</f>
        <v>4.6303368353234196E-2</v>
      </c>
      <c r="AB773" s="54">
        <f>IF(S773&lt;&gt;0,G773-AH773, -9999)</f>
        <v>5.5540251259866689E-2</v>
      </c>
      <c r="AC773" s="54">
        <f>+G773-P773</f>
        <v>5.2239399999962188E-2</v>
      </c>
      <c r="AD773" s="54">
        <f>IF(S773&lt;&gt;0,G773-AA773, -9999)</f>
        <v>5.9360316467279919E-3</v>
      </c>
      <c r="AE773" s="54">
        <f>+(G773-AA773)^2*S773</f>
        <v>3.5236471710956238E-6</v>
      </c>
      <c r="AF773" s="48">
        <f>IF(S773&lt;&gt;0,G773-P773, -9999)</f>
        <v>5.2239399999962188E-2</v>
      </c>
      <c r="AG773" s="3"/>
      <c r="AH773" s="48">
        <f>$AB$6*($AB$11/AI773*AJ773+$AB$12)</f>
        <v>-3.3008512599044986E-3</v>
      </c>
      <c r="AI773" s="48">
        <f>1+$AB$7*COS(AL773)</f>
        <v>0.66430472023367737</v>
      </c>
      <c r="AJ773" s="48">
        <f>SIN(AL773+RADIANS($AB$9))</f>
        <v>-0.37787195824691583</v>
      </c>
      <c r="AK773" s="48">
        <f>$AB$7*SIN(AL773)</f>
        <v>-2.3030654157657595E-3</v>
      </c>
      <c r="AL773" s="48">
        <f>2*ATAN(AM773)</f>
        <v>-3.1347321779669803</v>
      </c>
      <c r="AM773" s="48">
        <f>SQRT((1+$AB$7)/(1-$AB$7))*TAN(AN773/2)</f>
        <v>-291.52383385621692</v>
      </c>
      <c r="AN773" s="54">
        <f>$AU773+$AB$7*SIN(AO773)</f>
        <v>15.717691331454958</v>
      </c>
      <c r="AO773" s="54">
        <f>$AU773+$AB$7*SIN(AP773)</f>
        <v>15.717697573877823</v>
      </c>
      <c r="AP773" s="54">
        <f>$AU773+$AB$7*SIN(AQ773)</f>
        <v>15.717678977932236</v>
      </c>
      <c r="AQ773" s="54">
        <f>$AU773+$AB$7*SIN(AR773)</f>
        <v>15.717734374572581</v>
      </c>
      <c r="AR773" s="54">
        <f>$AU773+$AB$7*SIN(AS773)</f>
        <v>15.717569350099048</v>
      </c>
      <c r="AS773" s="54">
        <f>$AU773+$AB$7*SIN(AT773)</f>
        <v>15.718060952484803</v>
      </c>
      <c r="AT773" s="54">
        <f>$AU773+$AB$7*SIN(AU773)</f>
        <v>15.716596492153116</v>
      </c>
      <c r="AU773" s="54">
        <f>RADIANS($AB$9)+$AB$18*(F773-AB$15)</f>
        <v>15.720959117300989</v>
      </c>
    </row>
    <row r="774" spans="1:64" ht="12.95" customHeight="1" x14ac:dyDescent="0.2">
      <c r="A774" s="98" t="s">
        <v>533</v>
      </c>
      <c r="B774" s="99" t="s">
        <v>1142</v>
      </c>
      <c r="C774" s="98">
        <v>50814.608999999997</v>
      </c>
      <c r="D774" s="98" t="s">
        <v>1190</v>
      </c>
      <c r="E774" s="107">
        <f>+(C774-C$7)/C$8</f>
        <v>5926.0381609479973</v>
      </c>
      <c r="F774" s="109">
        <f>ROUND(2*E774,0)/2</f>
        <v>5926</v>
      </c>
      <c r="G774" s="48">
        <f>+C774-(C$7+F774*C$8)</f>
        <v>5.2161200001137331E-2</v>
      </c>
      <c r="I774" s="48">
        <f>G774</f>
        <v>5.2161200001137331E-2</v>
      </c>
      <c r="O774" s="48">
        <f ca="1">+C$11+C$12*F774</f>
        <v>5.1648082770584969E-2</v>
      </c>
      <c r="Q774" s="100">
        <f>+C774-15018.5</f>
        <v>35796.108999999997</v>
      </c>
      <c r="S774" s="53">
        <f>S$14</f>
        <v>0.1</v>
      </c>
      <c r="Z774" s="48">
        <f>F774</f>
        <v>5926</v>
      </c>
      <c r="AA774" s="54">
        <f>AB$3+AB$4*Z774+AB$5*Z774^2+AH774</f>
        <v>4.6930733476194253E-2</v>
      </c>
      <c r="AB774" s="54">
        <f>IF(S774&lt;&gt;0,G774-AH774, -9999)</f>
        <v>5.5330000618009592E-2</v>
      </c>
      <c r="AC774" s="54">
        <f>+G774-P774</f>
        <v>5.2161200001137331E-2</v>
      </c>
      <c r="AD774" s="54">
        <f>IF(S774&lt;&gt;0,G774-AA774, -9999)</f>
        <v>5.2304665249430782E-3</v>
      </c>
      <c r="AE774" s="54">
        <f>+(G774-AA774)^2*S774</f>
        <v>2.7357780068550122E-6</v>
      </c>
      <c r="AF774" s="48">
        <f>IF(S774&lt;&gt;0,G774-P774, -9999)</f>
        <v>5.2161200001137331E-2</v>
      </c>
      <c r="AG774" s="3"/>
      <c r="AH774" s="48">
        <f>$AB$6*($AB$11/AI774*AJ774+$AB$12)</f>
        <v>-3.1688006168722584E-3</v>
      </c>
      <c r="AI774" s="48">
        <f>1+$AB$7*COS(AL774)</f>
        <v>0.66435712301567862</v>
      </c>
      <c r="AJ774" s="48">
        <f>SIN(AL774+RADIANS($AB$9))</f>
        <v>-0.36664723097644591</v>
      </c>
      <c r="AK774" s="48">
        <f>$AB$7*SIN(AL774)</f>
        <v>-6.3627114806962641E-3</v>
      </c>
      <c r="AL774" s="48">
        <f>2*ATAN(AM774)</f>
        <v>-3.122638134028993</v>
      </c>
      <c r="AM774" s="48">
        <f>SQRT((1+$AB$7)/(1-$AB$7))*TAN(AN774/2)</f>
        <v>-105.51257256917631</v>
      </c>
      <c r="AN774" s="54">
        <f>$AU774+$AB$7*SIN(AO774)</f>
        <v>15.734839818764714</v>
      </c>
      <c r="AO774" s="54">
        <f>$AU774+$AB$7*SIN(AP774)</f>
        <v>15.734857028024877</v>
      </c>
      <c r="AP774" s="54">
        <f>$AU774+$AB$7*SIN(AQ774)</f>
        <v>15.734805746194041</v>
      </c>
      <c r="AQ774" s="54">
        <f>$AU774+$AB$7*SIN(AR774)</f>
        <v>15.734958561000871</v>
      </c>
      <c r="AR774" s="54">
        <f>$AU774+$AB$7*SIN(AS774)</f>
        <v>15.734503189768356</v>
      </c>
      <c r="AS774" s="54">
        <f>$AU774+$AB$7*SIN(AT774)</f>
        <v>15.735860162314012</v>
      </c>
      <c r="AT774" s="54">
        <f>$AU774+$AB$7*SIN(AU774)</f>
        <v>15.731816626416194</v>
      </c>
      <c r="AU774" s="54">
        <f>RADIANS($AB$9)+$AB$18*(F774-AB$15)</f>
        <v>15.743867051254485</v>
      </c>
    </row>
    <row r="775" spans="1:64" ht="12.95" customHeight="1" x14ac:dyDescent="0.2">
      <c r="A775" s="4" t="s">
        <v>1103</v>
      </c>
      <c r="B775" s="10"/>
      <c r="C775" s="5">
        <v>50974.542999999998</v>
      </c>
      <c r="D775" s="5">
        <v>4.0000000000000001E-3</v>
      </c>
      <c r="E775" s="109">
        <f>+(C775-C$7)/C$8</f>
        <v>6043.0453052798302</v>
      </c>
      <c r="F775" s="109">
        <f>ROUND(2*E775,0)/2</f>
        <v>6043</v>
      </c>
      <c r="G775" s="48">
        <f>+C775-(C$7+F775*C$8)</f>
        <v>6.192659999942407E-2</v>
      </c>
      <c r="I775" s="48">
        <f>G775</f>
        <v>6.192659999942407E-2</v>
      </c>
      <c r="O775" s="48">
        <f ca="1">+C$11+C$12*F775</f>
        <v>5.3398308782443865E-2</v>
      </c>
      <c r="Q775" s="100">
        <f>+C775-15018.5</f>
        <v>35956.042999999998</v>
      </c>
      <c r="S775" s="53">
        <f>S$14</f>
        <v>0.1</v>
      </c>
      <c r="Z775" s="48">
        <f>F775</f>
        <v>6043</v>
      </c>
      <c r="AA775" s="54">
        <f>AB$3+AB$4*Z775+AB$5*Z775^2+AH775</f>
        <v>4.8829600412442255E-2</v>
      </c>
      <c r="AB775" s="54">
        <f>IF(S775&lt;&gt;0,G775-AH775, -9999)</f>
        <v>6.4693678478786876E-2</v>
      </c>
      <c r="AC775" s="54">
        <f>+G775-P775</f>
        <v>6.192659999942407E-2</v>
      </c>
      <c r="AD775" s="54">
        <f>IF(S775&lt;&gt;0,G775-AA775, -9999)</f>
        <v>1.3096999586981815E-2</v>
      </c>
      <c r="AE775" s="54">
        <f>+(G775-AA775)^2*S775</f>
        <v>1.7153139818140186E-5</v>
      </c>
      <c r="AF775" s="48">
        <f>IF(S775&lt;&gt;0,G775-P775, -9999)</f>
        <v>6.192659999942407E-2</v>
      </c>
      <c r="AG775" s="3"/>
      <c r="AH775" s="48">
        <f>$AB$6*($AB$11/AI775*AJ775+$AB$12)</f>
        <v>-2.7670784793628004E-3</v>
      </c>
      <c r="AI775" s="48">
        <f>1+$AB$7*COS(AL775)</f>
        <v>0.6648092676395112</v>
      </c>
      <c r="AJ775" s="48">
        <f>SIN(AL775+RADIANS($AB$9))</f>
        <v>-0.33263511155761022</v>
      </c>
      <c r="AK775" s="48">
        <f>$AB$7*SIN(AL775)</f>
        <v>-1.8541788137557125E-2</v>
      </c>
      <c r="AL775" s="48">
        <f>2*ATAN(AM775)</f>
        <v>-3.0863318469241845</v>
      </c>
      <c r="AM775" s="48">
        <f>SQRT((1+$AB$7)/(1-$AB$7))*TAN(AN775/2)</f>
        <v>-36.182805414594704</v>
      </c>
      <c r="AN775" s="54">
        <f>$AU775+$AB$7*SIN(AO775)</f>
        <v>15.786302528118146</v>
      </c>
      <c r="AO775" s="54">
        <f>$AU775+$AB$7*SIN(AP775)</f>
        <v>15.786351762446564</v>
      </c>
      <c r="AP775" s="54">
        <f>$AU775+$AB$7*SIN(AQ775)</f>
        <v>15.786204651245507</v>
      </c>
      <c r="AQ775" s="54">
        <f>$AU775+$AB$7*SIN(AR775)</f>
        <v>15.78664422166128</v>
      </c>
      <c r="AR775" s="54">
        <f>$AU775+$AB$7*SIN(AS775)</f>
        <v>15.785330823751352</v>
      </c>
      <c r="AS775" s="54">
        <f>$AU775+$AB$7*SIN(AT775)</f>
        <v>15.789255547914431</v>
      </c>
      <c r="AT775" s="54">
        <f>$AU775+$AB$7*SIN(AU775)</f>
        <v>15.777531088003618</v>
      </c>
      <c r="AU775" s="54">
        <f>RADIANS($AB$9)+$AB$18*(F775-AB$15)</f>
        <v>15.812590853114971</v>
      </c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</row>
    <row r="776" spans="1:64" ht="12.95" customHeight="1" x14ac:dyDescent="0.2">
      <c r="A776" s="102" t="s">
        <v>1134</v>
      </c>
      <c r="B776" s="102" t="s">
        <v>1122</v>
      </c>
      <c r="C776" s="103">
        <v>51079.784899999999</v>
      </c>
      <c r="D776" s="104">
        <v>5.1000000000000004E-4</v>
      </c>
      <c r="E776" s="113">
        <f>+(C776-C$7)/C$8</f>
        <v>6120.0399041959854</v>
      </c>
      <c r="F776" s="109">
        <f>ROUND(2*E776,0)/2</f>
        <v>6120</v>
      </c>
      <c r="G776" s="48">
        <f>+C776-(C$7+F776*C$8)</f>
        <v>5.4543999998713844E-2</v>
      </c>
      <c r="K776" s="48">
        <f>G776</f>
        <v>5.4543999998713844E-2</v>
      </c>
      <c r="O776" s="48">
        <f ca="1">+C$11+C$12*F776</f>
        <v>5.4550166927000571E-2</v>
      </c>
      <c r="Q776" s="100">
        <f>+C776-15018.5</f>
        <v>36061.284899999999</v>
      </c>
      <c r="S776" s="53">
        <f>S$16</f>
        <v>1</v>
      </c>
      <c r="Z776" s="48">
        <f>F776</f>
        <v>6120</v>
      </c>
      <c r="AA776" s="54">
        <f>AB$3+AB$4*Z776+AB$5*Z776^2+AH776</f>
        <v>5.009272714210148E-2</v>
      </c>
      <c r="AB776" s="54">
        <f>IF(S776&lt;&gt;0,G776-AH776, -9999)</f>
        <v>5.7042419709326844E-2</v>
      </c>
      <c r="AC776" s="54">
        <f>+G776-P776</f>
        <v>5.4543999998713844E-2</v>
      </c>
      <c r="AD776" s="54">
        <f>IF(S776&lt;&gt;0,G776-AA776, -9999)</f>
        <v>4.4512728566123635E-3</v>
      </c>
      <c r="AE776" s="54">
        <f>+(G776-AA776)^2*S776</f>
        <v>1.9813830044013992E-5</v>
      </c>
      <c r="AF776" s="48">
        <f>IF(S776&lt;&gt;0,G776-P776, -9999)</f>
        <v>5.4543999998713844E-2</v>
      </c>
      <c r="AG776" s="3"/>
      <c r="AH776" s="48">
        <f>$AB$6*($AB$11/AI776*AJ776+$AB$12)</f>
        <v>-2.4984197106130038E-3</v>
      </c>
      <c r="AI776" s="48">
        <f>1+$AB$7*COS(AL776)</f>
        <v>0.66534893352533553</v>
      </c>
      <c r="AJ776" s="48">
        <f>SIN(AL776+RADIANS($AB$9))</f>
        <v>-0.30997344844025843</v>
      </c>
      <c r="AK776" s="48">
        <f>$AB$7*SIN(AL776)</f>
        <v>-2.6557271604375588E-2</v>
      </c>
      <c r="AL776" s="48">
        <f>2*ATAN(AM776)</f>
        <v>-3.0624005218483252</v>
      </c>
      <c r="AM776" s="48">
        <f>SQRT((1+$AB$7)/(1-$AB$7))*TAN(AN776/2)</f>
        <v>-25.241834188403413</v>
      </c>
      <c r="AN776" s="54">
        <f>$AU776+$AB$7*SIN(AO776)</f>
        <v>15.820197866538441</v>
      </c>
      <c r="AO776" s="54">
        <f>$AU776+$AB$7*SIN(AP776)</f>
        <v>15.820266848202213</v>
      </c>
      <c r="AP776" s="54">
        <f>$AU776+$AB$7*SIN(AQ776)</f>
        <v>15.820060063880991</v>
      </c>
      <c r="AQ776" s="54">
        <f>$AU776+$AB$7*SIN(AR776)</f>
        <v>15.820679949657103</v>
      </c>
      <c r="AR776" s="54">
        <f>$AU776+$AB$7*SIN(AS776)</f>
        <v>15.818821822102946</v>
      </c>
      <c r="AS776" s="54">
        <f>$AU776+$AB$7*SIN(AT776)</f>
        <v>15.824392796175573</v>
      </c>
      <c r="AT776" s="54">
        <f>$AU776+$AB$7*SIN(AU776)</f>
        <v>15.807700257508074</v>
      </c>
      <c r="AU776" s="54">
        <f>RADIANS($AB$9)+$AB$18*(F776-AB$15)</f>
        <v>15.857819338100079</v>
      </c>
    </row>
    <row r="777" spans="1:64" ht="12.95" customHeight="1" x14ac:dyDescent="0.2">
      <c r="A777" s="98" t="s">
        <v>533</v>
      </c>
      <c r="B777" s="99" t="s">
        <v>1142</v>
      </c>
      <c r="C777" s="98">
        <v>51079.786</v>
      </c>
      <c r="D777" s="98" t="s">
        <v>1190</v>
      </c>
      <c r="E777" s="107">
        <f>+(C777-C$7)/C$8</f>
        <v>6120.040708952065</v>
      </c>
      <c r="F777" s="109">
        <f>ROUND(2*E777,0)/2</f>
        <v>6120</v>
      </c>
      <c r="G777" s="48">
        <f>+C777-(C$7+F777*C$8)</f>
        <v>5.5644000000029337E-2</v>
      </c>
      <c r="I777" s="48">
        <f>G777</f>
        <v>5.5644000000029337E-2</v>
      </c>
      <c r="O777" s="48">
        <f ca="1">+C$11+C$12*F777</f>
        <v>5.4550166927000571E-2</v>
      </c>
      <c r="Q777" s="100">
        <f>+C777-15018.5</f>
        <v>36061.286</v>
      </c>
      <c r="S777" s="53">
        <f>S$14</f>
        <v>0.1</v>
      </c>
      <c r="Z777" s="48">
        <f>F777</f>
        <v>6120</v>
      </c>
      <c r="AA777" s="54">
        <f>AB$3+AB$4*Z777+AB$5*Z777^2+AH777</f>
        <v>5.009272714210148E-2</v>
      </c>
      <c r="AB777" s="54">
        <f>IF(S777&lt;&gt;0,G777-AH777, -9999)</f>
        <v>5.8142419710642337E-2</v>
      </c>
      <c r="AC777" s="54">
        <f>+G777-P777</f>
        <v>5.5644000000029337E-2</v>
      </c>
      <c r="AD777" s="54">
        <f>IF(S777&lt;&gt;0,G777-AA777, -9999)</f>
        <v>5.5512728579278567E-3</v>
      </c>
      <c r="AE777" s="54">
        <f>+(G777-AA777)^2*S777</f>
        <v>3.0816630343166519E-6</v>
      </c>
      <c r="AF777" s="48">
        <f>IF(S777&lt;&gt;0,G777-P777, -9999)</f>
        <v>5.5644000000029337E-2</v>
      </c>
      <c r="AG777" s="3"/>
      <c r="AH777" s="48">
        <f>$AB$6*($AB$11/AI777*AJ777+$AB$12)</f>
        <v>-2.4984197106130038E-3</v>
      </c>
      <c r="AI777" s="48">
        <f>1+$AB$7*COS(AL777)</f>
        <v>0.66534893352533553</v>
      </c>
      <c r="AJ777" s="48">
        <f>SIN(AL777+RADIANS($AB$9))</f>
        <v>-0.30997344844025843</v>
      </c>
      <c r="AK777" s="48">
        <f>$AB$7*SIN(AL777)</f>
        <v>-2.6557271604375588E-2</v>
      </c>
      <c r="AL777" s="48">
        <f>2*ATAN(AM777)</f>
        <v>-3.0624005218483252</v>
      </c>
      <c r="AM777" s="48">
        <f>SQRT((1+$AB$7)/(1-$AB$7))*TAN(AN777/2)</f>
        <v>-25.241834188403413</v>
      </c>
      <c r="AN777" s="54">
        <f>$AU777+$AB$7*SIN(AO777)</f>
        <v>15.820197866538441</v>
      </c>
      <c r="AO777" s="54">
        <f>$AU777+$AB$7*SIN(AP777)</f>
        <v>15.820266848202213</v>
      </c>
      <c r="AP777" s="54">
        <f>$AU777+$AB$7*SIN(AQ777)</f>
        <v>15.820060063880991</v>
      </c>
      <c r="AQ777" s="54">
        <f>$AU777+$AB$7*SIN(AR777)</f>
        <v>15.820679949657103</v>
      </c>
      <c r="AR777" s="54">
        <f>$AU777+$AB$7*SIN(AS777)</f>
        <v>15.818821822102946</v>
      </c>
      <c r="AS777" s="54">
        <f>$AU777+$AB$7*SIN(AT777)</f>
        <v>15.824392796175573</v>
      </c>
      <c r="AT777" s="54">
        <f>$AU777+$AB$7*SIN(AU777)</f>
        <v>15.807700257508074</v>
      </c>
      <c r="AU777" s="54">
        <f>RADIANS($AB$9)+$AB$18*(F777-AB$15)</f>
        <v>15.857819338100079</v>
      </c>
    </row>
    <row r="778" spans="1:64" ht="12.95" customHeight="1" x14ac:dyDescent="0.2">
      <c r="A778" s="102" t="s">
        <v>1134</v>
      </c>
      <c r="B778" s="102" t="s">
        <v>1122</v>
      </c>
      <c r="C778" s="103">
        <v>51101.654300000002</v>
      </c>
      <c r="D778" s="104">
        <v>1.1000000000000001E-3</v>
      </c>
      <c r="E778" s="107">
        <f>+(C778-C$7)/C$8</f>
        <v>6136.0394792847774</v>
      </c>
      <c r="F778" s="109">
        <f>ROUND(2*E778,0)/2</f>
        <v>6136</v>
      </c>
      <c r="G778" s="48">
        <f>+C778-(C$7+F778*C$8)</f>
        <v>5.3963200007274281E-2</v>
      </c>
      <c r="K778" s="48">
        <f>G778</f>
        <v>5.3963200007274281E-2</v>
      </c>
      <c r="O778" s="48">
        <f ca="1">+C$11+C$12*F778</f>
        <v>5.478951407392145E-2</v>
      </c>
      <c r="Q778" s="100">
        <f>+C778-15018.5</f>
        <v>36083.154300000002</v>
      </c>
      <c r="S778" s="53">
        <f>S$16</f>
        <v>1</v>
      </c>
      <c r="Z778" s="48">
        <f>F778</f>
        <v>6136</v>
      </c>
      <c r="AA778" s="54">
        <f>AB$3+AB$4*Z778+AB$5*Z778^2+AH778</f>
        <v>5.0356508990088776E-2</v>
      </c>
      <c r="AB778" s="54">
        <f>IF(S778&lt;&gt;0,G778-AH778, -9999)</f>
        <v>5.64053937573629E-2</v>
      </c>
      <c r="AC778" s="54">
        <f>+G778-P778</f>
        <v>5.3963200007274281E-2</v>
      </c>
      <c r="AD778" s="54">
        <f>IF(S778&lt;&gt;0,G778-AA778, -9999)</f>
        <v>3.6066910171855052E-3</v>
      </c>
      <c r="AE778" s="54">
        <f>+(G778-AA778)^2*S778</f>
        <v>1.3008220093446614E-5</v>
      </c>
      <c r="AF778" s="48">
        <f>IF(S778&lt;&gt;0,G778-P778, -9999)</f>
        <v>5.3963200007274281E-2</v>
      </c>
      <c r="AG778" s="3"/>
      <c r="AH778" s="48">
        <f>$AB$6*($AB$11/AI778*AJ778+$AB$12)</f>
        <v>-2.4421937500886167E-3</v>
      </c>
      <c r="AI778" s="48">
        <f>1+$AB$7*COS(AL778)</f>
        <v>0.66548528332936885</v>
      </c>
      <c r="AJ778" s="48">
        <f>SIN(AL778+RADIANS($AB$9))</f>
        <v>-0.30523675515770049</v>
      </c>
      <c r="AK778" s="48">
        <f>$AB$7*SIN(AL778)</f>
        <v>-2.8222850643870655E-2</v>
      </c>
      <c r="AL778" s="48">
        <f>2*ATAN(AM778)</f>
        <v>-3.0574224561974299</v>
      </c>
      <c r="AM778" s="48">
        <f>SQRT((1+$AB$7)/(1-$AB$7))*TAN(AN778/2)</f>
        <v>-23.747349443439891</v>
      </c>
      <c r="AN778" s="54">
        <f>$AU778+$AB$7*SIN(AO778)</f>
        <v>15.827244848766663</v>
      </c>
      <c r="AO778" s="54">
        <f>$AU778+$AB$7*SIN(AP778)</f>
        <v>15.827317749486344</v>
      </c>
      <c r="AP778" s="54">
        <f>$AU778+$AB$7*SIN(AQ778)</f>
        <v>15.82709903809142</v>
      </c>
      <c r="AQ778" s="54">
        <f>$AU778+$AB$7*SIN(AR778)</f>
        <v>15.827755217207832</v>
      </c>
      <c r="AR778" s="54">
        <f>$AU778+$AB$7*SIN(AS778)</f>
        <v>15.825786699395614</v>
      </c>
      <c r="AS778" s="54">
        <f>$AU778+$AB$7*SIN(AT778)</f>
        <v>15.831693601795124</v>
      </c>
      <c r="AT778" s="54">
        <f>$AU778+$AB$7*SIN(AU778)</f>
        <v>15.813981021718064</v>
      </c>
      <c r="AU778" s="54">
        <f>RADIANS($AB$9)+$AB$18*(F778-AB$15)</f>
        <v>15.86721746485023</v>
      </c>
    </row>
    <row r="779" spans="1:64" ht="12.95" customHeight="1" x14ac:dyDescent="0.2">
      <c r="A779" s="98" t="s">
        <v>533</v>
      </c>
      <c r="B779" s="99" t="s">
        <v>1142</v>
      </c>
      <c r="C779" s="98">
        <v>51101.654999999999</v>
      </c>
      <c r="D779" s="98" t="s">
        <v>1190</v>
      </c>
      <c r="E779" s="107">
        <f>+(C779-C$7)/C$8</f>
        <v>6136.0399914022801</v>
      </c>
      <c r="F779" s="109">
        <f>ROUND(2*E779,0)/2</f>
        <v>6136</v>
      </c>
      <c r="G779" s="48">
        <f>+C779-(C$7+F779*C$8)</f>
        <v>5.4663200004142709E-2</v>
      </c>
      <c r="I779" s="48">
        <f>G779</f>
        <v>5.4663200004142709E-2</v>
      </c>
      <c r="O779" s="48">
        <f ca="1">+C$11+C$12*F779</f>
        <v>5.478951407392145E-2</v>
      </c>
      <c r="Q779" s="100">
        <f>+C779-15018.5</f>
        <v>36083.154999999999</v>
      </c>
      <c r="S779" s="53">
        <f>S$14</f>
        <v>0.1</v>
      </c>
      <c r="Z779" s="48">
        <f>F779</f>
        <v>6136</v>
      </c>
      <c r="AA779" s="54">
        <f>AB$3+AB$4*Z779+AB$5*Z779^2+AH779</f>
        <v>5.0356508990088776E-2</v>
      </c>
      <c r="AB779" s="54">
        <f>IF(S779&lt;&gt;0,G779-AH779, -9999)</f>
        <v>5.7105393754231328E-2</v>
      </c>
      <c r="AC779" s="54">
        <f>+G779-P779</f>
        <v>5.4663200004142709E-2</v>
      </c>
      <c r="AD779" s="54">
        <f>IF(S779&lt;&gt;0,G779-AA779, -9999)</f>
        <v>4.306691014053933E-3</v>
      </c>
      <c r="AE779" s="54">
        <f>+(G779-AA779)^2*S779</f>
        <v>1.8547587490532894E-6</v>
      </c>
      <c r="AF779" s="48">
        <f>IF(S779&lt;&gt;0,G779-P779, -9999)</f>
        <v>5.4663200004142709E-2</v>
      </c>
      <c r="AG779" s="3"/>
      <c r="AH779" s="48">
        <f>$AB$6*($AB$11/AI779*AJ779+$AB$12)</f>
        <v>-2.4421937500886167E-3</v>
      </c>
      <c r="AI779" s="48">
        <f>1+$AB$7*COS(AL779)</f>
        <v>0.66548528332936885</v>
      </c>
      <c r="AJ779" s="48">
        <f>SIN(AL779+RADIANS($AB$9))</f>
        <v>-0.30523675515770049</v>
      </c>
      <c r="AK779" s="48">
        <f>$AB$7*SIN(AL779)</f>
        <v>-2.8222850643870655E-2</v>
      </c>
      <c r="AL779" s="48">
        <f>2*ATAN(AM779)</f>
        <v>-3.0574224561974299</v>
      </c>
      <c r="AM779" s="48">
        <f>SQRT((1+$AB$7)/(1-$AB$7))*TAN(AN779/2)</f>
        <v>-23.747349443439891</v>
      </c>
      <c r="AN779" s="54">
        <f>$AU779+$AB$7*SIN(AO779)</f>
        <v>15.827244848766663</v>
      </c>
      <c r="AO779" s="54">
        <f>$AU779+$AB$7*SIN(AP779)</f>
        <v>15.827317749486344</v>
      </c>
      <c r="AP779" s="54">
        <f>$AU779+$AB$7*SIN(AQ779)</f>
        <v>15.82709903809142</v>
      </c>
      <c r="AQ779" s="54">
        <f>$AU779+$AB$7*SIN(AR779)</f>
        <v>15.827755217207832</v>
      </c>
      <c r="AR779" s="54">
        <f>$AU779+$AB$7*SIN(AS779)</f>
        <v>15.825786699395614</v>
      </c>
      <c r="AS779" s="54">
        <f>$AU779+$AB$7*SIN(AT779)</f>
        <v>15.831693601795124</v>
      </c>
      <c r="AT779" s="54">
        <f>$AU779+$AB$7*SIN(AU779)</f>
        <v>15.813981021718064</v>
      </c>
      <c r="AU779" s="54">
        <f>RADIANS($AB$9)+$AB$18*(F779-AB$15)</f>
        <v>15.86721746485023</v>
      </c>
      <c r="AV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</row>
    <row r="780" spans="1:64" ht="12.95" customHeight="1" x14ac:dyDescent="0.2">
      <c r="A780" s="98" t="s">
        <v>471</v>
      </c>
      <c r="B780" s="99" t="s">
        <v>1142</v>
      </c>
      <c r="C780" s="98">
        <v>51104.378299999997</v>
      </c>
      <c r="D780" s="98" t="s">
        <v>1190</v>
      </c>
      <c r="E780" s="107">
        <f>+(C780-C$7)/C$8</f>
        <v>6138.0323479753579</v>
      </c>
      <c r="F780" s="109">
        <f>ROUND(2*E780,0)/2</f>
        <v>6138</v>
      </c>
      <c r="G780" s="48">
        <f>+C780-(C$7+F780*C$8)</f>
        <v>4.4215599999006372E-2</v>
      </c>
      <c r="K780" s="48">
        <f>G780</f>
        <v>4.4215599999006372E-2</v>
      </c>
      <c r="O780" s="48">
        <f ca="1">+C$11+C$12*F780</f>
        <v>5.4819432467286558E-2</v>
      </c>
      <c r="Q780" s="100">
        <f>+C780-15018.5</f>
        <v>36085.878299999997</v>
      </c>
      <c r="S780" s="53">
        <f>S$16</f>
        <v>1</v>
      </c>
      <c r="Z780" s="48">
        <f>F780</f>
        <v>6138</v>
      </c>
      <c r="AA780" s="54">
        <f>AB$3+AB$4*Z780+AB$5*Z780^2+AH780</f>
        <v>5.0389513232147354E-2</v>
      </c>
      <c r="AB780" s="54">
        <f>IF(S780&lt;&gt;0,G780-AH780, -9999)</f>
        <v>4.6650756086379454E-2</v>
      </c>
      <c r="AC780" s="54">
        <f>+G780-P780</f>
        <v>4.4215599999006372E-2</v>
      </c>
      <c r="AD780" s="54">
        <f>IF(S780&lt;&gt;0,G780-AA780, -9999)</f>
        <v>-6.1739132331409818E-3</v>
      </c>
      <c r="AE780" s="54">
        <f>+(G780-AA780)^2*S780</f>
        <v>3.8117204610353333E-5</v>
      </c>
      <c r="AF780" s="48">
        <f>IF(S780&lt;&gt;0,G780-P780, -9999)</f>
        <v>4.4215599999006372E-2</v>
      </c>
      <c r="AG780" s="3"/>
      <c r="AH780" s="48">
        <f>$AB$6*($AB$11/AI780*AJ780+$AB$12)</f>
        <v>-2.4351560873730827E-3</v>
      </c>
      <c r="AI780" s="48">
        <f>1+$AB$7*COS(AL780)</f>
        <v>0.66550291415067409</v>
      </c>
      <c r="AJ780" s="48">
        <f>SIN(AL780+RADIANS($AB$9))</f>
        <v>-0.30464399490401339</v>
      </c>
      <c r="AK780" s="48">
        <f>$AB$7*SIN(AL780)</f>
        <v>-2.8431048626590235E-2</v>
      </c>
      <c r="AL780" s="48">
        <f>2*ATAN(AM780)</f>
        <v>-3.0568000517040734</v>
      </c>
      <c r="AM780" s="48">
        <f>SQRT((1+$AB$7)/(1-$AB$7))*TAN(AN780/2)</f>
        <v>-23.572829638154719</v>
      </c>
      <c r="AN780" s="54">
        <f>$AU780+$AB$7*SIN(AO780)</f>
        <v>15.828125825795297</v>
      </c>
      <c r="AO780" s="54">
        <f>$AU780+$AB$7*SIN(AP780)</f>
        <v>15.828199211407595</v>
      </c>
      <c r="AP780" s="54">
        <f>$AU780+$AB$7*SIN(AQ780)</f>
        <v>15.827979021953036</v>
      </c>
      <c r="AQ780" s="54">
        <f>$AU780+$AB$7*SIN(AR780)</f>
        <v>15.828639705775434</v>
      </c>
      <c r="AR780" s="54">
        <f>$AU780+$AB$7*SIN(AS780)</f>
        <v>15.826657465547571</v>
      </c>
      <c r="AS780" s="54">
        <f>$AU780+$AB$7*SIN(AT780)</f>
        <v>15.832606190860824</v>
      </c>
      <c r="AT780" s="54">
        <f>$AU780+$AB$7*SIN(AU780)</f>
        <v>15.814766442215946</v>
      </c>
      <c r="AU780" s="54">
        <f>RADIANS($AB$9)+$AB$18*(F780-AB$15)</f>
        <v>15.868392230693999</v>
      </c>
    </row>
    <row r="781" spans="1:64" ht="12.95" customHeight="1" x14ac:dyDescent="0.2">
      <c r="A781" s="98" t="s">
        <v>434</v>
      </c>
      <c r="B781" s="99" t="s">
        <v>1142</v>
      </c>
      <c r="C781" s="98">
        <v>51111.224000000002</v>
      </c>
      <c r="D781" s="98" t="s">
        <v>1190</v>
      </c>
      <c r="E781" s="107">
        <f>+(C781-C$7)/C$8</f>
        <v>6143.0406376945739</v>
      </c>
      <c r="F781" s="109">
        <f>ROUND(2*E781,0)/2</f>
        <v>6143</v>
      </c>
      <c r="G781" s="48">
        <f>+C781-(C$7+F781*C$8)</f>
        <v>5.5546600007801317E-2</v>
      </c>
      <c r="I781" s="48">
        <f>G781</f>
        <v>5.5546600007801317E-2</v>
      </c>
      <c r="O781" s="48">
        <f ca="1">+C$11+C$12*F781</f>
        <v>5.4894228450699328E-2</v>
      </c>
      <c r="Q781" s="100">
        <f>+C781-15018.5</f>
        <v>36092.724000000002</v>
      </c>
      <c r="S781" s="53">
        <f>S$14</f>
        <v>0.1</v>
      </c>
      <c r="Z781" s="48">
        <f>F781</f>
        <v>6143</v>
      </c>
      <c r="AA781" s="54">
        <f>AB$3+AB$4*Z781+AB$5*Z781^2+AH781</f>
        <v>5.0472054407431972E-2</v>
      </c>
      <c r="AB781" s="54">
        <f>IF(S781&lt;&gt;0,G781-AH781, -9999)</f>
        <v>5.7964152847951693E-2</v>
      </c>
      <c r="AC781" s="54">
        <f>+G781-P781</f>
        <v>5.5546600007801317E-2</v>
      </c>
      <c r="AD781" s="54">
        <f>IF(S781&lt;&gt;0,G781-AA781, -9999)</f>
        <v>5.0745456003693443E-3</v>
      </c>
      <c r="AE781" s="54">
        <f>+(G781-AA781)^2*S781</f>
        <v>2.575101305022787E-6</v>
      </c>
      <c r="AF781" s="48">
        <f>IF(S781&lt;&gt;0,G781-P781, -9999)</f>
        <v>5.5546600007801317E-2</v>
      </c>
      <c r="AG781" s="3"/>
      <c r="AH781" s="48">
        <f>$AB$6*($AB$11/AI781*AJ781+$AB$12)</f>
        <v>-2.4175528401503767E-3</v>
      </c>
      <c r="AI781" s="48">
        <f>1+$AB$7*COS(AL781)</f>
        <v>0.66554756233830203</v>
      </c>
      <c r="AJ781" s="48">
        <f>SIN(AL781+RADIANS($AB$9))</f>
        <v>-0.30316143898796288</v>
      </c>
      <c r="AK781" s="48">
        <f>$AB$7*SIN(AL781)</f>
        <v>-2.8951544170336664E-2</v>
      </c>
      <c r="AL781" s="48">
        <f>2*ATAN(AM781)</f>
        <v>-3.0552438941154487</v>
      </c>
      <c r="AM781" s="48">
        <f>SQRT((1+$AB$7)/(1-$AB$7))*TAN(AN781/2)</f>
        <v>-23.147491324753179</v>
      </c>
      <c r="AN781" s="54">
        <f>$AU781+$AB$7*SIN(AO781)</f>
        <v>15.830328372651881</v>
      </c>
      <c r="AO781" s="54">
        <f>$AU781+$AB$7*SIN(AP781)</f>
        <v>15.830402965524902</v>
      </c>
      <c r="AP781" s="54">
        <f>$AU781+$AB$7*SIN(AQ781)</f>
        <v>15.830179093706835</v>
      </c>
      <c r="AQ781" s="54">
        <f>$AU781+$AB$7*SIN(AR781)</f>
        <v>15.8308510074081</v>
      </c>
      <c r="AR781" s="54">
        <f>$AU781+$AB$7*SIN(AS781)</f>
        <v>15.828834537377839</v>
      </c>
      <c r="AS781" s="54">
        <f>$AU781+$AB$7*SIN(AT781)</f>
        <v>15.834887652015908</v>
      </c>
      <c r="AT781" s="54">
        <f>$AU781+$AB$7*SIN(AU781)</f>
        <v>15.816730318419006</v>
      </c>
      <c r="AU781" s="54">
        <f>RADIANS($AB$9)+$AB$18*(F781-AB$15)</f>
        <v>15.871329145303422</v>
      </c>
    </row>
    <row r="782" spans="1:64" ht="12.95" customHeight="1" x14ac:dyDescent="0.2">
      <c r="A782" s="102" t="s">
        <v>1134</v>
      </c>
      <c r="B782" s="102" t="s">
        <v>1122</v>
      </c>
      <c r="C782" s="103">
        <v>51138.557829999998</v>
      </c>
      <c r="D782" s="104">
        <v>4.6999999999999999E-4</v>
      </c>
      <c r="E782" s="113">
        <f>+(C782-C$7)/C$8</f>
        <v>6163.0379702939663</v>
      </c>
      <c r="F782" s="109">
        <f>ROUND(2*E782,0)/2</f>
        <v>6163</v>
      </c>
      <c r="G782" s="48">
        <f>+C782-(C$7+F782*C$8)</f>
        <v>5.1900600003136788E-2</v>
      </c>
      <c r="K782" s="48">
        <f>G782</f>
        <v>5.1900600003136788E-2</v>
      </c>
      <c r="O782" s="48">
        <f ca="1">+C$11+C$12*F782</f>
        <v>5.5193412384350424E-2</v>
      </c>
      <c r="Q782" s="100">
        <f>+C782-15018.5</f>
        <v>36120.057829999998</v>
      </c>
      <c r="S782" s="53">
        <f>S$16</f>
        <v>1</v>
      </c>
      <c r="Z782" s="48">
        <f>F782</f>
        <v>6163</v>
      </c>
      <c r="AA782" s="54">
        <f>AB$3+AB$4*Z782+AB$5*Z782^2+AH782</f>
        <v>5.0802654723411132E-2</v>
      </c>
      <c r="AB782" s="54">
        <f>IF(S782&lt;&gt;0,G782-AH782, -9999)</f>
        <v>5.4247611092474647E-2</v>
      </c>
      <c r="AC782" s="54">
        <f>+G782-P782</f>
        <v>5.1900600003136788E-2</v>
      </c>
      <c r="AD782" s="54">
        <f>IF(S782&lt;&gt;0,G782-AA782, -9999)</f>
        <v>1.0979452797256553E-3</v>
      </c>
      <c r="AE782" s="54">
        <f>+(G782-AA782)^2*S782</f>
        <v>1.2054838372718475E-6</v>
      </c>
      <c r="AF782" s="48">
        <f>IF(S782&lt;&gt;0,G782-P782, -9999)</f>
        <v>5.1900600003136788E-2</v>
      </c>
      <c r="AG782" s="3"/>
      <c r="AH782" s="48">
        <f>$AB$6*($AB$11/AI782*AJ782+$AB$12)</f>
        <v>-2.3470110893378583E-3</v>
      </c>
      <c r="AI782" s="48">
        <f>1+$AB$7*COS(AL782)</f>
        <v>0.6657343202018573</v>
      </c>
      <c r="AJ782" s="48">
        <f>SIN(AL782+RADIANS($AB$9))</f>
        <v>-0.29722184727713913</v>
      </c>
      <c r="AK782" s="48">
        <f>$AB$7*SIN(AL782)</f>
        <v>-3.1033534713024277E-2</v>
      </c>
      <c r="AL782" s="48">
        <f>2*ATAN(AM782)</f>
        <v>-3.0490171036001246</v>
      </c>
      <c r="AM782" s="48">
        <f>SQRT((1+$AB$7)/(1-$AB$7))*TAN(AN782/2)</f>
        <v>-21.588544967658716</v>
      </c>
      <c r="AN782" s="54">
        <f>$AU782+$AB$7*SIN(AO782)</f>
        <v>15.839140099042975</v>
      </c>
      <c r="AO782" s="54">
        <f>$AU782+$AB$7*SIN(AP782)</f>
        <v>15.839219447972212</v>
      </c>
      <c r="AP782" s="54">
        <f>$AU782+$AB$7*SIN(AQ782)</f>
        <v>15.838981034589596</v>
      </c>
      <c r="AQ782" s="54">
        <f>$AU782+$AB$7*SIN(AR782)</f>
        <v>15.839697398829289</v>
      </c>
      <c r="AR782" s="54">
        <f>$AU782+$AB$7*SIN(AS782)</f>
        <v>15.837545131791783</v>
      </c>
      <c r="AS782" s="54">
        <f>$AU782+$AB$7*SIN(AT782)</f>
        <v>15.844013329201529</v>
      </c>
      <c r="AT782" s="54">
        <f>$AU782+$AB$7*SIN(AU782)</f>
        <v>15.824590616499572</v>
      </c>
      <c r="AU782" s="54">
        <f>RADIANS($AB$9)+$AB$18*(F782-AB$15)</f>
        <v>15.883076803741112</v>
      </c>
    </row>
    <row r="783" spans="1:64" ht="12.95" customHeight="1" x14ac:dyDescent="0.2">
      <c r="A783" s="98" t="s">
        <v>533</v>
      </c>
      <c r="B783" s="99" t="s">
        <v>1142</v>
      </c>
      <c r="C783" s="98">
        <v>51138.557999999997</v>
      </c>
      <c r="D783" s="98" t="s">
        <v>1190</v>
      </c>
      <c r="E783" s="107">
        <f>+(C783-C$7)/C$8</f>
        <v>6163.0380946653604</v>
      </c>
      <c r="F783" s="109">
        <f>ROUND(2*E783,0)/2</f>
        <v>6163</v>
      </c>
      <c r="G783" s="48">
        <f>+C783-(C$7+F783*C$8)</f>
        <v>5.2070600002480205E-2</v>
      </c>
      <c r="I783" s="48">
        <f>G783</f>
        <v>5.2070600002480205E-2</v>
      </c>
      <c r="O783" s="48">
        <f ca="1">+C$11+C$12*F783</f>
        <v>5.5193412384350424E-2</v>
      </c>
      <c r="Q783" s="100">
        <f>+C783-15018.5</f>
        <v>36120.057999999997</v>
      </c>
      <c r="S783" s="53">
        <f>S$14</f>
        <v>0.1</v>
      </c>
      <c r="Z783" s="48">
        <f>F783</f>
        <v>6163</v>
      </c>
      <c r="AA783" s="54">
        <f>AB$3+AB$4*Z783+AB$5*Z783^2+AH783</f>
        <v>5.0802654723411132E-2</v>
      </c>
      <c r="AB783" s="54">
        <f>IF(S783&lt;&gt;0,G783-AH783, -9999)</f>
        <v>5.4417611091818065E-2</v>
      </c>
      <c r="AC783" s="54">
        <f>+G783-P783</f>
        <v>5.2070600002480205E-2</v>
      </c>
      <c r="AD783" s="54">
        <f>IF(S783&lt;&gt;0,G783-AA783, -9999)</f>
        <v>1.2679452790690729E-3</v>
      </c>
      <c r="AE783" s="54">
        <f>+(G783-AA783)^2*S783</f>
        <v>1.6076852307135492E-7</v>
      </c>
      <c r="AF783" s="48">
        <f>IF(S783&lt;&gt;0,G783-P783, -9999)</f>
        <v>5.2070600002480205E-2</v>
      </c>
      <c r="AG783" s="3"/>
      <c r="AH783" s="48">
        <f>$AB$6*($AB$11/AI783*AJ783+$AB$12)</f>
        <v>-2.3470110893378583E-3</v>
      </c>
      <c r="AI783" s="48">
        <f>1+$AB$7*COS(AL783)</f>
        <v>0.6657343202018573</v>
      </c>
      <c r="AJ783" s="48">
        <f>SIN(AL783+RADIANS($AB$9))</f>
        <v>-0.29722184727713913</v>
      </c>
      <c r="AK783" s="48">
        <f>$AB$7*SIN(AL783)</f>
        <v>-3.1033534713024277E-2</v>
      </c>
      <c r="AL783" s="48">
        <f>2*ATAN(AM783)</f>
        <v>-3.0490171036001246</v>
      </c>
      <c r="AM783" s="48">
        <f>SQRT((1+$AB$7)/(1-$AB$7))*TAN(AN783/2)</f>
        <v>-21.588544967658716</v>
      </c>
      <c r="AN783" s="54">
        <f>$AU783+$AB$7*SIN(AO783)</f>
        <v>15.839140099042975</v>
      </c>
      <c r="AO783" s="54">
        <f>$AU783+$AB$7*SIN(AP783)</f>
        <v>15.839219447972212</v>
      </c>
      <c r="AP783" s="54">
        <f>$AU783+$AB$7*SIN(AQ783)</f>
        <v>15.838981034589596</v>
      </c>
      <c r="AQ783" s="54">
        <f>$AU783+$AB$7*SIN(AR783)</f>
        <v>15.839697398829289</v>
      </c>
      <c r="AR783" s="54">
        <f>$AU783+$AB$7*SIN(AS783)</f>
        <v>15.837545131791783</v>
      </c>
      <c r="AS783" s="54">
        <f>$AU783+$AB$7*SIN(AT783)</f>
        <v>15.844013329201529</v>
      </c>
      <c r="AT783" s="54">
        <f>$AU783+$AB$7*SIN(AU783)</f>
        <v>15.824590616499572</v>
      </c>
      <c r="AU783" s="54">
        <f>RADIANS($AB$9)+$AB$18*(F783-AB$15)</f>
        <v>15.883076803741112</v>
      </c>
    </row>
    <row r="784" spans="1:64" ht="12.95" customHeight="1" x14ac:dyDescent="0.2">
      <c r="A784" s="98" t="s">
        <v>533</v>
      </c>
      <c r="B784" s="99" t="s">
        <v>1142</v>
      </c>
      <c r="C784" s="98">
        <v>51157.696000000004</v>
      </c>
      <c r="D784" s="98" t="s">
        <v>1190</v>
      </c>
      <c r="E784" s="107">
        <f>+(C784-C$7)/C$8</f>
        <v>6177.0393872499471</v>
      </c>
      <c r="F784" s="109">
        <f>ROUND(2*E784,0)/2</f>
        <v>6177</v>
      </c>
      <c r="G784" s="48">
        <f>+C784-(C$7+F784*C$8)</f>
        <v>5.383740000979742E-2</v>
      </c>
      <c r="I784" s="48">
        <f>G784</f>
        <v>5.383740000979742E-2</v>
      </c>
      <c r="O784" s="48">
        <f ca="1">+C$11+C$12*F784</f>
        <v>5.5402841137906195E-2</v>
      </c>
      <c r="Q784" s="100">
        <f>+C784-15018.5</f>
        <v>36139.196000000004</v>
      </c>
      <c r="S784" s="53">
        <f>S$14</f>
        <v>0.1</v>
      </c>
      <c r="Z784" s="48">
        <f>F784</f>
        <v>6177</v>
      </c>
      <c r="AA784" s="54">
        <f>AB$3+AB$4*Z784+AB$5*Z784^2+AH784</f>
        <v>5.1034488133912204E-2</v>
      </c>
      <c r="AB784" s="54">
        <f>IF(S784&lt;&gt;0,G784-AH784, -9999)</f>
        <v>5.6134910808229757E-2</v>
      </c>
      <c r="AC784" s="54">
        <f>+G784-P784</f>
        <v>5.383740000979742E-2</v>
      </c>
      <c r="AD784" s="54">
        <f>IF(S784&lt;&gt;0,G784-AA784, -9999)</f>
        <v>2.8029118758852167E-3</v>
      </c>
      <c r="AE784" s="54">
        <f>+(G784-AA784)^2*S784</f>
        <v>7.8563149839783852E-7</v>
      </c>
      <c r="AF784" s="48">
        <f>IF(S784&lt;&gt;0,G784-P784, -9999)</f>
        <v>5.383740000979742E-2</v>
      </c>
      <c r="AG784" s="3"/>
      <c r="AH784" s="48">
        <f>$AB$6*($AB$11/AI784*AJ784+$AB$12)</f>
        <v>-2.2975107984323333E-3</v>
      </c>
      <c r="AI784" s="48">
        <f>1+$AB$7*COS(AL784)</f>
        <v>0.66587283252308549</v>
      </c>
      <c r="AJ784" s="48">
        <f>SIN(AL784+RADIANS($AB$9))</f>
        <v>-0.29305520501075938</v>
      </c>
      <c r="AK784" s="48">
        <f>$AB$7*SIN(AL784)</f>
        <v>-3.2490935990716056E-2</v>
      </c>
      <c r="AL784" s="48">
        <f>2*ATAN(AM784)</f>
        <v>-3.044656198261428</v>
      </c>
      <c r="AM784" s="48">
        <f>SQRT((1+$AB$7)/(1-$AB$7))*TAN(AN784/2)</f>
        <v>-20.615914159188566</v>
      </c>
      <c r="AN784" s="54">
        <f>$AU784+$AB$7*SIN(AO784)</f>
        <v>15.845309840279059</v>
      </c>
      <c r="AO784" s="54">
        <f>$AU784+$AB$7*SIN(AP784)</f>
        <v>15.845392446300375</v>
      </c>
      <c r="AP784" s="54">
        <f>$AU784+$AB$7*SIN(AQ784)</f>
        <v>15.845144039785556</v>
      </c>
      <c r="AQ784" s="54">
        <f>$AU784+$AB$7*SIN(AR784)</f>
        <v>15.845891054645932</v>
      </c>
      <c r="AR784" s="54">
        <f>$AU784+$AB$7*SIN(AS784)</f>
        <v>15.843644843170374</v>
      </c>
      <c r="AS784" s="54">
        <f>$AU784+$AB$7*SIN(AT784)</f>
        <v>15.850401140042942</v>
      </c>
      <c r="AT784" s="54">
        <f>$AU784+$AB$7*SIN(AU784)</f>
        <v>15.830097595785311</v>
      </c>
      <c r="AU784" s="54">
        <f>RADIANS($AB$9)+$AB$18*(F784-AB$15)</f>
        <v>15.891300164647495</v>
      </c>
    </row>
    <row r="785" spans="1:64" ht="12.95" customHeight="1" x14ac:dyDescent="0.2">
      <c r="A785" s="102" t="s">
        <v>1134</v>
      </c>
      <c r="B785" s="102" t="s">
        <v>1122</v>
      </c>
      <c r="C785" s="103">
        <v>51157.696199999998</v>
      </c>
      <c r="D785" s="104">
        <v>1.2999999999999999E-3</v>
      </c>
      <c r="E785" s="107">
        <f>+(C785-C$7)/C$8</f>
        <v>6177.039533569231</v>
      </c>
      <c r="F785" s="109">
        <f>ROUND(2*E785,0)/2</f>
        <v>6177</v>
      </c>
      <c r="G785" s="48">
        <f>+C785-(C$7+F785*C$8)</f>
        <v>5.4037400004744995E-2</v>
      </c>
      <c r="K785" s="48">
        <f>G785</f>
        <v>5.4037400004744995E-2</v>
      </c>
      <c r="O785" s="48">
        <f ca="1">+C$11+C$12*F785</f>
        <v>5.5402841137906195E-2</v>
      </c>
      <c r="Q785" s="100">
        <f>+C785-15018.5</f>
        <v>36139.196199999998</v>
      </c>
      <c r="S785" s="53">
        <f>S$16</f>
        <v>1</v>
      </c>
      <c r="Z785" s="48">
        <f>F785</f>
        <v>6177</v>
      </c>
      <c r="AA785" s="54">
        <f>AB$3+AB$4*Z785+AB$5*Z785^2+AH785</f>
        <v>5.1034488133912204E-2</v>
      </c>
      <c r="AB785" s="54">
        <f>IF(S785&lt;&gt;0,G785-AH785, -9999)</f>
        <v>5.6334910803177332E-2</v>
      </c>
      <c r="AC785" s="54">
        <f>+G785-P785</f>
        <v>5.4037400004744995E-2</v>
      </c>
      <c r="AD785" s="54">
        <f>IF(S785&lt;&gt;0,G785-AA785, -9999)</f>
        <v>3.0029118708327918E-3</v>
      </c>
      <c r="AE785" s="54">
        <f>+(G785-AA785)^2*S785</f>
        <v>9.017479703988497E-6</v>
      </c>
      <c r="AF785" s="48">
        <f>IF(S785&lt;&gt;0,G785-P785, -9999)</f>
        <v>5.4037400004744995E-2</v>
      </c>
      <c r="AG785" s="3"/>
      <c r="AH785" s="48">
        <f>$AB$6*($AB$11/AI785*AJ785+$AB$12)</f>
        <v>-2.2975107984323333E-3</v>
      </c>
      <c r="AI785" s="48">
        <f>1+$AB$7*COS(AL785)</f>
        <v>0.66587283252308549</v>
      </c>
      <c r="AJ785" s="48">
        <f>SIN(AL785+RADIANS($AB$9))</f>
        <v>-0.29305520501075938</v>
      </c>
      <c r="AK785" s="48">
        <f>$AB$7*SIN(AL785)</f>
        <v>-3.2490935990716056E-2</v>
      </c>
      <c r="AL785" s="48">
        <f>2*ATAN(AM785)</f>
        <v>-3.044656198261428</v>
      </c>
      <c r="AM785" s="48">
        <f>SQRT((1+$AB$7)/(1-$AB$7))*TAN(AN785/2)</f>
        <v>-20.615914159188566</v>
      </c>
      <c r="AN785" s="54">
        <f>$AU785+$AB$7*SIN(AO785)</f>
        <v>15.845309840279059</v>
      </c>
      <c r="AO785" s="54">
        <f>$AU785+$AB$7*SIN(AP785)</f>
        <v>15.845392446300375</v>
      </c>
      <c r="AP785" s="54">
        <f>$AU785+$AB$7*SIN(AQ785)</f>
        <v>15.845144039785556</v>
      </c>
      <c r="AQ785" s="54">
        <f>$AU785+$AB$7*SIN(AR785)</f>
        <v>15.845891054645932</v>
      </c>
      <c r="AR785" s="54">
        <f>$AU785+$AB$7*SIN(AS785)</f>
        <v>15.843644843170374</v>
      </c>
      <c r="AS785" s="54">
        <f>$AU785+$AB$7*SIN(AT785)</f>
        <v>15.850401140042942</v>
      </c>
      <c r="AT785" s="54">
        <f>$AU785+$AB$7*SIN(AU785)</f>
        <v>15.830097595785311</v>
      </c>
      <c r="AU785" s="54">
        <f>RADIANS($AB$9)+$AB$18*(F785-AB$15)</f>
        <v>15.891300164647495</v>
      </c>
    </row>
    <row r="786" spans="1:64" ht="12.95" customHeight="1" x14ac:dyDescent="0.2">
      <c r="A786" s="98" t="s">
        <v>582</v>
      </c>
      <c r="B786" s="99" t="s">
        <v>1142</v>
      </c>
      <c r="C786" s="98">
        <v>51197.336000000003</v>
      </c>
      <c r="D786" s="98" t="s">
        <v>1190</v>
      </c>
      <c r="E786" s="107">
        <f>+(C786-C$7)/C$8</f>
        <v>6206.0398699572752</v>
      </c>
      <c r="F786" s="109">
        <f>ROUND(2*E786,0)/2</f>
        <v>6206</v>
      </c>
      <c r="G786" s="48">
        <f>+C786-(C$7+F786*C$8)</f>
        <v>5.4497200006153435E-2</v>
      </c>
      <c r="I786" s="48">
        <f>G786</f>
        <v>5.4497200006153435E-2</v>
      </c>
      <c r="O786" s="48">
        <f ca="1">+C$11+C$12*F786</f>
        <v>5.5836657841700277E-2</v>
      </c>
      <c r="Q786" s="100">
        <f>+C786-15018.5</f>
        <v>36178.836000000003</v>
      </c>
      <c r="S786" s="53">
        <f>S$14</f>
        <v>0.1</v>
      </c>
      <c r="Z786" s="48">
        <f>F786</f>
        <v>6206</v>
      </c>
      <c r="AA786" s="54">
        <f>AB$3+AB$4*Z786+AB$5*Z786^2+AH786</f>
        <v>5.1515790509835582E-2</v>
      </c>
      <c r="AB786" s="54">
        <f>IF(S786&lt;&gt;0,G786-AH786, -9999)</f>
        <v>5.6691863753290272E-2</v>
      </c>
      <c r="AC786" s="54">
        <f>+G786-P786</f>
        <v>5.4497200006153435E-2</v>
      </c>
      <c r="AD786" s="54">
        <f>IF(S786&lt;&gt;0,G786-AA786, -9999)</f>
        <v>2.9814094963178522E-3</v>
      </c>
      <c r="AE786" s="54">
        <f>+(G786-AA786)^2*S786</f>
        <v>8.8888025847342698E-7</v>
      </c>
      <c r="AF786" s="48">
        <f>IF(S786&lt;&gt;0,G786-P786, -9999)</f>
        <v>5.4497200006153435E-2</v>
      </c>
      <c r="AG786" s="3"/>
      <c r="AH786" s="48">
        <f>$AB$6*($AB$11/AI786*AJ786+$AB$12)</f>
        <v>-2.1946637471368367E-3</v>
      </c>
      <c r="AI786" s="48">
        <f>1+$AB$7*COS(AL786)</f>
        <v>0.66618017599005541</v>
      </c>
      <c r="AJ786" s="48">
        <f>SIN(AL786+RADIANS($AB$9))</f>
        <v>-0.28440087129977082</v>
      </c>
      <c r="AK786" s="48">
        <f>$AB$7*SIN(AL786)</f>
        <v>-3.5509858710905277E-2</v>
      </c>
      <c r="AL786" s="48">
        <f>2*ATAN(AM786)</f>
        <v>-3.0356168517194306</v>
      </c>
      <c r="AM786" s="48">
        <f>SQRT((1+$AB$7)/(1-$AB$7))*TAN(AN786/2)</f>
        <v>-18.854566821008216</v>
      </c>
      <c r="AN786" s="54">
        <f>$AU786+$AB$7*SIN(AO786)</f>
        <v>15.858094320673692</v>
      </c>
      <c r="AO786" s="54">
        <f>$AU786+$AB$7*SIN(AP786)</f>
        <v>15.858183473625092</v>
      </c>
      <c r="AP786" s="54">
        <f>$AU786+$AB$7*SIN(AQ786)</f>
        <v>15.857914883428368</v>
      </c>
      <c r="AQ786" s="54">
        <f>$AU786+$AB$7*SIN(AR786)</f>
        <v>15.858724095530317</v>
      </c>
      <c r="AR786" s="54">
        <f>$AU786+$AB$7*SIN(AS786)</f>
        <v>15.856286389957553</v>
      </c>
      <c r="AS786" s="54">
        <f>$AU786+$AB$7*SIN(AT786)</f>
        <v>15.863632593020208</v>
      </c>
      <c r="AT786" s="54">
        <f>$AU786+$AB$7*SIN(AU786)</f>
        <v>15.841518284160792</v>
      </c>
      <c r="AU786" s="54">
        <f>RADIANS($AB$9)+$AB$18*(F786-AB$15)</f>
        <v>15.908334269382145</v>
      </c>
    </row>
    <row r="787" spans="1:64" ht="12.95" customHeight="1" x14ac:dyDescent="0.2">
      <c r="A787" s="4" t="s">
        <v>1105</v>
      </c>
      <c r="B787" s="10"/>
      <c r="C787" s="5">
        <v>51197.336000000003</v>
      </c>
      <c r="D787" s="5">
        <v>4.0000000000000001E-3</v>
      </c>
      <c r="E787" s="109">
        <f>+(C787-C$7)/C$8</f>
        <v>6206.0398699572752</v>
      </c>
      <c r="F787" s="109">
        <f>ROUND(2*E787,0)/2</f>
        <v>6206</v>
      </c>
      <c r="G787" s="48">
        <f>+C787-(C$7+F787*C$8)</f>
        <v>5.4497200006153435E-2</v>
      </c>
      <c r="I787" s="48">
        <f>G787</f>
        <v>5.4497200006153435E-2</v>
      </c>
      <c r="O787" s="48">
        <f ca="1">+C$11+C$12*F787</f>
        <v>5.5836657841700277E-2</v>
      </c>
      <c r="Q787" s="100">
        <f>+C787-15018.5</f>
        <v>36178.836000000003</v>
      </c>
      <c r="S787" s="53">
        <f>S$14</f>
        <v>0.1</v>
      </c>
      <c r="Z787" s="48">
        <f>F787</f>
        <v>6206</v>
      </c>
      <c r="AA787" s="54">
        <f>AB$3+AB$4*Z787+AB$5*Z787^2+AH787</f>
        <v>5.1515790509835582E-2</v>
      </c>
      <c r="AB787" s="54">
        <f>IF(S787&lt;&gt;0,G787-AH787, -9999)</f>
        <v>5.6691863753290272E-2</v>
      </c>
      <c r="AC787" s="54">
        <f>+G787-P787</f>
        <v>5.4497200006153435E-2</v>
      </c>
      <c r="AD787" s="54">
        <f>IF(S787&lt;&gt;0,G787-AA787, -9999)</f>
        <v>2.9814094963178522E-3</v>
      </c>
      <c r="AE787" s="54">
        <f>+(G787-AA787)^2*S787</f>
        <v>8.8888025847342698E-7</v>
      </c>
      <c r="AF787" s="48">
        <f>IF(S787&lt;&gt;0,G787-P787, -9999)</f>
        <v>5.4497200006153435E-2</v>
      </c>
      <c r="AG787" s="3"/>
      <c r="AH787" s="48">
        <f>$AB$6*($AB$11/AI787*AJ787+$AB$12)</f>
        <v>-2.1946637471368367E-3</v>
      </c>
      <c r="AI787" s="48">
        <f>1+$AB$7*COS(AL787)</f>
        <v>0.66618017599005541</v>
      </c>
      <c r="AJ787" s="48">
        <f>SIN(AL787+RADIANS($AB$9))</f>
        <v>-0.28440087129977082</v>
      </c>
      <c r="AK787" s="48">
        <f>$AB$7*SIN(AL787)</f>
        <v>-3.5509858710905277E-2</v>
      </c>
      <c r="AL787" s="48">
        <f>2*ATAN(AM787)</f>
        <v>-3.0356168517194306</v>
      </c>
      <c r="AM787" s="48">
        <f>SQRT((1+$AB$7)/(1-$AB$7))*TAN(AN787/2)</f>
        <v>-18.854566821008216</v>
      </c>
      <c r="AN787" s="54">
        <f>$AU787+$AB$7*SIN(AO787)</f>
        <v>15.858094320673692</v>
      </c>
      <c r="AO787" s="54">
        <f>$AU787+$AB$7*SIN(AP787)</f>
        <v>15.858183473625092</v>
      </c>
      <c r="AP787" s="54">
        <f>$AU787+$AB$7*SIN(AQ787)</f>
        <v>15.857914883428368</v>
      </c>
      <c r="AQ787" s="54">
        <f>$AU787+$AB$7*SIN(AR787)</f>
        <v>15.858724095530317</v>
      </c>
      <c r="AR787" s="54">
        <f>$AU787+$AB$7*SIN(AS787)</f>
        <v>15.856286389957553</v>
      </c>
      <c r="AS787" s="54">
        <f>$AU787+$AB$7*SIN(AT787)</f>
        <v>15.863632593020208</v>
      </c>
      <c r="AT787" s="54">
        <f>$AU787+$AB$7*SIN(AU787)</f>
        <v>15.841518284160792</v>
      </c>
      <c r="AU787" s="54">
        <f>RADIANS($AB$9)+$AB$18*(F787-AB$15)</f>
        <v>15.908334269382145</v>
      </c>
    </row>
    <row r="788" spans="1:64" ht="12.95" customHeight="1" x14ac:dyDescent="0.2">
      <c r="A788" s="98" t="s">
        <v>586</v>
      </c>
      <c r="B788" s="99" t="s">
        <v>1142</v>
      </c>
      <c r="C788" s="98">
        <v>51197.338000000003</v>
      </c>
      <c r="D788" s="98" t="s">
        <v>1190</v>
      </c>
      <c r="E788" s="107">
        <f>+(C788-C$7)/C$8</f>
        <v>6206.0413331501468</v>
      </c>
      <c r="F788" s="109">
        <f>ROUND(2*E788,0)/2</f>
        <v>6206</v>
      </c>
      <c r="G788" s="48">
        <f>+C788-(C$7+F788*C$8)</f>
        <v>5.6497200006560888E-2</v>
      </c>
      <c r="I788" s="48">
        <f>G788</f>
        <v>5.6497200006560888E-2</v>
      </c>
      <c r="O788" s="48">
        <f ca="1">+C$11+C$12*F788</f>
        <v>5.5836657841700277E-2</v>
      </c>
      <c r="Q788" s="100">
        <f>+C788-15018.5</f>
        <v>36178.838000000003</v>
      </c>
      <c r="S788" s="53">
        <f>S$14</f>
        <v>0.1</v>
      </c>
      <c r="Z788" s="48">
        <f>F788</f>
        <v>6206</v>
      </c>
      <c r="AA788" s="54">
        <f>AB$3+AB$4*Z788+AB$5*Z788^2+AH788</f>
        <v>5.1515790509835582E-2</v>
      </c>
      <c r="AB788" s="54">
        <f>IF(S788&lt;&gt;0,G788-AH788, -9999)</f>
        <v>5.8691863753697726E-2</v>
      </c>
      <c r="AC788" s="54">
        <f>+G788-P788</f>
        <v>5.6497200006560888E-2</v>
      </c>
      <c r="AD788" s="54">
        <f>IF(S788&lt;&gt;0,G788-AA788, -9999)</f>
        <v>4.9814094967253059E-3</v>
      </c>
      <c r="AE788" s="54">
        <f>+(G788-AA788)^2*S788</f>
        <v>2.4814440574065065E-6</v>
      </c>
      <c r="AF788" s="48">
        <f>IF(S788&lt;&gt;0,G788-P788, -9999)</f>
        <v>5.6497200006560888E-2</v>
      </c>
      <c r="AG788" s="3"/>
      <c r="AH788" s="48">
        <f>$AB$6*($AB$11/AI788*AJ788+$AB$12)</f>
        <v>-2.1946637471368367E-3</v>
      </c>
      <c r="AI788" s="48">
        <f>1+$AB$7*COS(AL788)</f>
        <v>0.66618017599005541</v>
      </c>
      <c r="AJ788" s="48">
        <f>SIN(AL788+RADIANS($AB$9))</f>
        <v>-0.28440087129977082</v>
      </c>
      <c r="AK788" s="48">
        <f>$AB$7*SIN(AL788)</f>
        <v>-3.5509858710905277E-2</v>
      </c>
      <c r="AL788" s="48">
        <f>2*ATAN(AM788)</f>
        <v>-3.0356168517194306</v>
      </c>
      <c r="AM788" s="48">
        <f>SQRT((1+$AB$7)/(1-$AB$7))*TAN(AN788/2)</f>
        <v>-18.854566821008216</v>
      </c>
      <c r="AN788" s="54">
        <f>$AU788+$AB$7*SIN(AO788)</f>
        <v>15.858094320673692</v>
      </c>
      <c r="AO788" s="54">
        <f>$AU788+$AB$7*SIN(AP788)</f>
        <v>15.858183473625092</v>
      </c>
      <c r="AP788" s="54">
        <f>$AU788+$AB$7*SIN(AQ788)</f>
        <v>15.857914883428368</v>
      </c>
      <c r="AQ788" s="54">
        <f>$AU788+$AB$7*SIN(AR788)</f>
        <v>15.858724095530317</v>
      </c>
      <c r="AR788" s="54">
        <f>$AU788+$AB$7*SIN(AS788)</f>
        <v>15.856286389957553</v>
      </c>
      <c r="AS788" s="54">
        <f>$AU788+$AB$7*SIN(AT788)</f>
        <v>15.863632593020208</v>
      </c>
      <c r="AT788" s="54">
        <f>$AU788+$AB$7*SIN(AU788)</f>
        <v>15.841518284160792</v>
      </c>
      <c r="AU788" s="54">
        <f>RADIANS($AB$9)+$AB$18*(F788-AB$15)</f>
        <v>15.908334269382145</v>
      </c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</row>
    <row r="789" spans="1:64" ht="12.95" customHeight="1" x14ac:dyDescent="0.2">
      <c r="A789" s="98" t="s">
        <v>533</v>
      </c>
      <c r="B789" s="99" t="s">
        <v>1142</v>
      </c>
      <c r="C789" s="98">
        <v>51224.675000000003</v>
      </c>
      <c r="D789" s="98" t="s">
        <v>1190</v>
      </c>
      <c r="E789" s="107">
        <f>+(C789-C$7)/C$8</f>
        <v>6226.0409849102425</v>
      </c>
      <c r="F789" s="109">
        <f>ROUND(2*E789,0)/2</f>
        <v>6226</v>
      </c>
      <c r="G789" s="48">
        <f>+C789-(C$7+F789*C$8)</f>
        <v>5.6021200005488936E-2</v>
      </c>
      <c r="I789" s="48">
        <f>G789</f>
        <v>5.6021200005488936E-2</v>
      </c>
      <c r="O789" s="48">
        <f ca="1">+C$11+C$12*F789</f>
        <v>5.6135841775351372E-2</v>
      </c>
      <c r="Q789" s="100">
        <f>+C789-15018.5</f>
        <v>36206.175000000003</v>
      </c>
      <c r="S789" s="53">
        <f>S$14</f>
        <v>0.1</v>
      </c>
      <c r="Z789" s="48">
        <f>F789</f>
        <v>6226</v>
      </c>
      <c r="AA789" s="54">
        <f>AB$3+AB$4*Z789+AB$5*Z789^2+AH789</f>
        <v>5.1848563755342518E-2</v>
      </c>
      <c r="AB789" s="54">
        <f>IF(S789&lt;&gt;0,G789-AH789, -9999)</f>
        <v>5.8144695610997242E-2</v>
      </c>
      <c r="AC789" s="54">
        <f>+G789-P789</f>
        <v>5.6021200005488936E-2</v>
      </c>
      <c r="AD789" s="54">
        <f>IF(S789&lt;&gt;0,G789-AA789, -9999)</f>
        <v>4.1726362501464179E-3</v>
      </c>
      <c r="AE789" s="54">
        <f>+(G789-AA789)^2*S789</f>
        <v>1.741089327603596E-6</v>
      </c>
      <c r="AF789" s="48">
        <f>IF(S789&lt;&gt;0,G789-P789, -9999)</f>
        <v>5.6021200005488936E-2</v>
      </c>
      <c r="AG789" s="3"/>
      <c r="AH789" s="48">
        <f>$AB$6*($AB$11/AI789*AJ789+$AB$12)</f>
        <v>-2.1234956055083049E-3</v>
      </c>
      <c r="AI789" s="48">
        <f>1+$AB$7*COS(AL789)</f>
        <v>0.66640822128871446</v>
      </c>
      <c r="AJ789" s="48">
        <f>SIN(AL789+RADIANS($AB$9))</f>
        <v>-0.27841391556856032</v>
      </c>
      <c r="AK789" s="48">
        <f>$AB$7*SIN(AL789)</f>
        <v>-3.7591889337190723E-2</v>
      </c>
      <c r="AL789" s="48">
        <f>2*ATAN(AM789)</f>
        <v>-3.0293777516978917</v>
      </c>
      <c r="AM789" s="48">
        <f>SQRT((1+$AB$7)/(1-$AB$7))*TAN(AN789/2)</f>
        <v>-17.804238370868834</v>
      </c>
      <c r="AN789" s="54">
        <f>$AU789+$AB$7*SIN(AO789)</f>
        <v>15.866914810282198</v>
      </c>
      <c r="AO789" s="54">
        <f>$AU789+$AB$7*SIN(AP789)</f>
        <v>15.867008313072361</v>
      </c>
      <c r="AP789" s="54">
        <f>$AU789+$AB$7*SIN(AQ789)</f>
        <v>15.866726231041783</v>
      </c>
      <c r="AQ789" s="54">
        <f>$AU789+$AB$7*SIN(AR789)</f>
        <v>15.867577263453306</v>
      </c>
      <c r="AR789" s="54">
        <f>$AU789+$AB$7*SIN(AS789)</f>
        <v>15.865010078132562</v>
      </c>
      <c r="AS789" s="54">
        <f>$AU789+$AB$7*SIN(AT789)</f>
        <v>15.872757378659362</v>
      </c>
      <c r="AT789" s="54">
        <f>$AU789+$AB$7*SIN(AU789)</f>
        <v>15.849405818605758</v>
      </c>
      <c r="AU789" s="54">
        <f>RADIANS($AB$9)+$AB$18*(F789-AB$15)</f>
        <v>15.920081927819835</v>
      </c>
    </row>
    <row r="790" spans="1:64" ht="12.95" customHeight="1" x14ac:dyDescent="0.2">
      <c r="A790" s="102" t="s">
        <v>1134</v>
      </c>
      <c r="B790" s="102" t="s">
        <v>1122</v>
      </c>
      <c r="C790" s="103">
        <v>51224.676570000003</v>
      </c>
      <c r="D790" s="104">
        <v>8.9999999999999998E-4</v>
      </c>
      <c r="E790" s="113">
        <f>+(C790-C$7)/C$8</f>
        <v>6226.0421335166475</v>
      </c>
      <c r="F790" s="109">
        <f>ROUND(2*E790,0)/2</f>
        <v>6226</v>
      </c>
      <c r="G790" s="48">
        <f>+C790-(C$7+F790*C$8)</f>
        <v>5.7591200005845167E-2</v>
      </c>
      <c r="K790" s="48">
        <f>G790</f>
        <v>5.7591200005845167E-2</v>
      </c>
      <c r="O790" s="48">
        <f ca="1">+C$11+C$12*F790</f>
        <v>5.6135841775351372E-2</v>
      </c>
      <c r="Q790" s="100">
        <f>+C790-15018.5</f>
        <v>36206.176570000003</v>
      </c>
      <c r="S790" s="53">
        <f>S$16</f>
        <v>1</v>
      </c>
      <c r="Z790" s="48">
        <f>F790</f>
        <v>6226</v>
      </c>
      <c r="AA790" s="54">
        <f>AB$3+AB$4*Z790+AB$5*Z790^2+AH790</f>
        <v>5.1848563755342518E-2</v>
      </c>
      <c r="AB790" s="54">
        <f>IF(S790&lt;&gt;0,G790-AH790, -9999)</f>
        <v>5.9714695611353473E-2</v>
      </c>
      <c r="AC790" s="54">
        <f>+G790-P790</f>
        <v>5.7591200005845167E-2</v>
      </c>
      <c r="AD790" s="54">
        <f>IF(S790&lt;&gt;0,G790-AA790, -9999)</f>
        <v>5.7426362505026488E-3</v>
      </c>
      <c r="AE790" s="54">
        <f>+(G790-AA790)^2*S790</f>
        <v>3.2977871105587118E-5</v>
      </c>
      <c r="AF790" s="48">
        <f>IF(S790&lt;&gt;0,G790-P790, -9999)</f>
        <v>5.7591200005845167E-2</v>
      </c>
      <c r="AG790" s="3"/>
      <c r="AH790" s="48">
        <f>$AB$6*($AB$11/AI790*AJ790+$AB$12)</f>
        <v>-2.1234956055083049E-3</v>
      </c>
      <c r="AI790" s="48">
        <f>1+$AB$7*COS(AL790)</f>
        <v>0.66640822128871446</v>
      </c>
      <c r="AJ790" s="48">
        <f>SIN(AL790+RADIANS($AB$9))</f>
        <v>-0.27841391556856032</v>
      </c>
      <c r="AK790" s="48">
        <f>$AB$7*SIN(AL790)</f>
        <v>-3.7591889337190723E-2</v>
      </c>
      <c r="AL790" s="48">
        <f>2*ATAN(AM790)</f>
        <v>-3.0293777516978917</v>
      </c>
      <c r="AM790" s="48">
        <f>SQRT((1+$AB$7)/(1-$AB$7))*TAN(AN790/2)</f>
        <v>-17.804238370868834</v>
      </c>
      <c r="AN790" s="54">
        <f>$AU790+$AB$7*SIN(AO790)</f>
        <v>15.866914810282198</v>
      </c>
      <c r="AO790" s="54">
        <f>$AU790+$AB$7*SIN(AP790)</f>
        <v>15.867008313072361</v>
      </c>
      <c r="AP790" s="54">
        <f>$AU790+$AB$7*SIN(AQ790)</f>
        <v>15.866726231041783</v>
      </c>
      <c r="AQ790" s="54">
        <f>$AU790+$AB$7*SIN(AR790)</f>
        <v>15.867577263453306</v>
      </c>
      <c r="AR790" s="54">
        <f>$AU790+$AB$7*SIN(AS790)</f>
        <v>15.865010078132562</v>
      </c>
      <c r="AS790" s="54">
        <f>$AU790+$AB$7*SIN(AT790)</f>
        <v>15.872757378659362</v>
      </c>
      <c r="AT790" s="54">
        <f>$AU790+$AB$7*SIN(AU790)</f>
        <v>15.849405818605758</v>
      </c>
      <c r="AU790" s="54">
        <f>RADIANS($AB$9)+$AB$18*(F790-AB$15)</f>
        <v>15.920081927819835</v>
      </c>
    </row>
    <row r="791" spans="1:64" ht="12.95" customHeight="1" x14ac:dyDescent="0.2">
      <c r="A791" s="102" t="s">
        <v>1134</v>
      </c>
      <c r="B791" s="102" t="s">
        <v>1122</v>
      </c>
      <c r="C791" s="103">
        <v>51276.616600000001</v>
      </c>
      <c r="D791" s="104">
        <v>2.2000000000000001E-3</v>
      </c>
      <c r="E791" s="107">
        <f>+(C791-C$7)/C$8</f>
        <v>6264.0412743297911</v>
      </c>
      <c r="F791" s="109">
        <f>ROUND(2*E791,0)/2</f>
        <v>6264</v>
      </c>
      <c r="G791" s="48">
        <f>+C791-(C$7+F791*C$8)</f>
        <v>5.6416800005536061E-2</v>
      </c>
      <c r="K791" s="48">
        <f>G791</f>
        <v>5.6416800005536061E-2</v>
      </c>
      <c r="O791" s="48">
        <f ca="1">+C$11+C$12*F791</f>
        <v>5.6704291249288441E-2</v>
      </c>
      <c r="Q791" s="100">
        <f>+C791-15018.5</f>
        <v>36258.116600000001</v>
      </c>
      <c r="S791" s="53">
        <f>S$16</f>
        <v>1</v>
      </c>
      <c r="Z791" s="48">
        <f>F791</f>
        <v>6264</v>
      </c>
      <c r="AA791" s="54">
        <f>AB$3+AB$4*Z791+AB$5*Z791^2+AH791</f>
        <v>5.24827075892371E-2</v>
      </c>
      <c r="AB791" s="54">
        <f>IF(S791&lt;&gt;0,G791-AH791, -9999)</f>
        <v>5.8404554082185679E-2</v>
      </c>
      <c r="AC791" s="54">
        <f>+G791-P791</f>
        <v>5.6416800005536061E-2</v>
      </c>
      <c r="AD791" s="54">
        <f>IF(S791&lt;&gt;0,G791-AA791, -9999)</f>
        <v>3.9340924162989607E-3</v>
      </c>
      <c r="AE791" s="54">
        <f>+(G791-AA791)^2*S791</f>
        <v>1.5477083139980995E-5</v>
      </c>
      <c r="AF791" s="48">
        <f>IF(S791&lt;&gt;0,G791-P791, -9999)</f>
        <v>5.6416800005536061E-2</v>
      </c>
      <c r="AG791" s="3"/>
      <c r="AH791" s="48">
        <f>$AB$6*($AB$11/AI791*AJ791+$AB$12)</f>
        <v>-1.9877540766496168E-3</v>
      </c>
      <c r="AI791" s="48">
        <f>1+$AB$7*COS(AL791)</f>
        <v>0.66687778943429743</v>
      </c>
      <c r="AJ791" s="48">
        <f>SIN(AL791+RADIANS($AB$9))</f>
        <v>-0.26699709278533279</v>
      </c>
      <c r="AK791" s="48">
        <f>$AB$7*SIN(AL791)</f>
        <v>-4.1547777263274355E-2</v>
      </c>
      <c r="AL791" s="48">
        <f>2*ATAN(AM791)</f>
        <v>-3.0175110695287324</v>
      </c>
      <c r="AM791" s="48">
        <f>SQRT((1+$AB$7)/(1-$AB$7))*TAN(AN791/2)</f>
        <v>-16.097741792225357</v>
      </c>
      <c r="AN791" s="54">
        <f>$AU791+$AB$7*SIN(AO791)</f>
        <v>15.883682553598234</v>
      </c>
      <c r="AO791" s="54">
        <f>$AU791+$AB$7*SIN(AP791)</f>
        <v>15.883783925453574</v>
      </c>
      <c r="AP791" s="54">
        <f>$AU791+$AB$7*SIN(AQ791)</f>
        <v>15.883477236848623</v>
      </c>
      <c r="AQ791" s="54">
        <f>$AU791+$AB$7*SIN(AR791)</f>
        <v>15.884405138320785</v>
      </c>
      <c r="AR791" s="54">
        <f>$AU791+$AB$7*SIN(AS791)</f>
        <v>15.881598193614641</v>
      </c>
      <c r="AS791" s="54">
        <f>$AU791+$AB$7*SIN(AT791)</f>
        <v>15.890093661026546</v>
      </c>
      <c r="AT791" s="54">
        <f>$AU791+$AB$7*SIN(AU791)</f>
        <v>15.864419444757754</v>
      </c>
      <c r="AU791" s="54">
        <f>RADIANS($AB$9)+$AB$18*(F791-AB$15)</f>
        <v>15.942402478851447</v>
      </c>
    </row>
    <row r="792" spans="1:64" ht="12.95" customHeight="1" x14ac:dyDescent="0.2">
      <c r="A792" s="98" t="s">
        <v>533</v>
      </c>
      <c r="B792" s="99" t="s">
        <v>1142</v>
      </c>
      <c r="C792" s="98">
        <v>51276.618000000002</v>
      </c>
      <c r="D792" s="98" t="s">
        <v>1190</v>
      </c>
      <c r="E792" s="107">
        <f>+(C792-C$7)/C$8</f>
        <v>6264.042298564802</v>
      </c>
      <c r="F792" s="109">
        <f>ROUND(2*E792,0)/2</f>
        <v>6264</v>
      </c>
      <c r="G792" s="48">
        <f>+C792-(C$7+F792*C$8)</f>
        <v>5.7816800006548874E-2</v>
      </c>
      <c r="I792" s="48">
        <f>G792</f>
        <v>5.7816800006548874E-2</v>
      </c>
      <c r="O792" s="48">
        <f ca="1">+C$11+C$12*F792</f>
        <v>5.6704291249288441E-2</v>
      </c>
      <c r="Q792" s="100">
        <f>+C792-15018.5</f>
        <v>36258.118000000002</v>
      </c>
      <c r="S792" s="53">
        <f>S$14</f>
        <v>0.1</v>
      </c>
      <c r="Z792" s="48">
        <f>F792</f>
        <v>6264</v>
      </c>
      <c r="AA792" s="54">
        <f>AB$3+AB$4*Z792+AB$5*Z792^2+AH792</f>
        <v>5.24827075892371E-2</v>
      </c>
      <c r="AB792" s="54">
        <f>IF(S792&lt;&gt;0,G792-AH792, -9999)</f>
        <v>5.9804554083198493E-2</v>
      </c>
      <c r="AC792" s="54">
        <f>+G792-P792</f>
        <v>5.7816800006548874E-2</v>
      </c>
      <c r="AD792" s="54">
        <f>IF(S792&lt;&gt;0,G792-AA792, -9999)</f>
        <v>5.334092417311774E-3</v>
      </c>
      <c r="AE792" s="54">
        <f>+(G792-AA792)^2*S792</f>
        <v>2.8452541916422967E-6</v>
      </c>
      <c r="AF792" s="48">
        <f>IF(S792&lt;&gt;0,G792-P792, -9999)</f>
        <v>5.7816800006548874E-2</v>
      </c>
      <c r="AG792" s="3"/>
      <c r="AH792" s="48">
        <f>$AB$6*($AB$11/AI792*AJ792+$AB$12)</f>
        <v>-1.9877540766496168E-3</v>
      </c>
      <c r="AI792" s="48">
        <f>1+$AB$7*COS(AL792)</f>
        <v>0.66687778943429743</v>
      </c>
      <c r="AJ792" s="48">
        <f>SIN(AL792+RADIANS($AB$9))</f>
        <v>-0.26699709278533279</v>
      </c>
      <c r="AK792" s="48">
        <f>$AB$7*SIN(AL792)</f>
        <v>-4.1547777263274355E-2</v>
      </c>
      <c r="AL792" s="48">
        <f>2*ATAN(AM792)</f>
        <v>-3.0175110695287324</v>
      </c>
      <c r="AM792" s="48">
        <f>SQRT((1+$AB$7)/(1-$AB$7))*TAN(AN792/2)</f>
        <v>-16.097741792225357</v>
      </c>
      <c r="AN792" s="54">
        <f>$AU792+$AB$7*SIN(AO792)</f>
        <v>15.883682553598234</v>
      </c>
      <c r="AO792" s="54">
        <f>$AU792+$AB$7*SIN(AP792)</f>
        <v>15.883783925453574</v>
      </c>
      <c r="AP792" s="54">
        <f>$AU792+$AB$7*SIN(AQ792)</f>
        <v>15.883477236848623</v>
      </c>
      <c r="AQ792" s="54">
        <f>$AU792+$AB$7*SIN(AR792)</f>
        <v>15.884405138320785</v>
      </c>
      <c r="AR792" s="54">
        <f>$AU792+$AB$7*SIN(AS792)</f>
        <v>15.881598193614641</v>
      </c>
      <c r="AS792" s="54">
        <f>$AU792+$AB$7*SIN(AT792)</f>
        <v>15.890093661026546</v>
      </c>
      <c r="AT792" s="54">
        <f>$AU792+$AB$7*SIN(AU792)</f>
        <v>15.864419444757754</v>
      </c>
      <c r="AU792" s="54">
        <f>RADIANS($AB$9)+$AB$18*(F792-AB$15)</f>
        <v>15.942402478851447</v>
      </c>
    </row>
    <row r="793" spans="1:64" ht="12.95" customHeight="1" x14ac:dyDescent="0.2">
      <c r="A793" s="4" t="s">
        <v>1106</v>
      </c>
      <c r="B793" s="10"/>
      <c r="C793" s="5">
        <v>51294.383999999998</v>
      </c>
      <c r="D793" s="5">
        <v>4.0000000000000001E-3</v>
      </c>
      <c r="E793" s="109">
        <f>+(C793-C$7)/C$8</f>
        <v>6277.0398408397332</v>
      </c>
      <c r="F793" s="109">
        <f>ROUND(2*E793,0)/2</f>
        <v>6277</v>
      </c>
      <c r="G793" s="48">
        <f>+C793-(C$7+F793*C$8)</f>
        <v>5.4457400001410861E-2</v>
      </c>
      <c r="I793" s="48">
        <f>G793</f>
        <v>5.4457400001410861E-2</v>
      </c>
      <c r="O793" s="48">
        <f ca="1">+C$11+C$12*F793</f>
        <v>5.6898760806161658E-2</v>
      </c>
      <c r="Q793" s="100">
        <f>+C793-15018.5</f>
        <v>36275.883999999998</v>
      </c>
      <c r="S793" s="53">
        <f>S$14</f>
        <v>0.1</v>
      </c>
      <c r="Z793" s="48">
        <f>F793</f>
        <v>6277</v>
      </c>
      <c r="AA793" s="54">
        <f>AB$3+AB$4*Z793+AB$5*Z793^2+AH793</f>
        <v>5.2700211582437116E-2</v>
      </c>
      <c r="AB793" s="54">
        <f>IF(S793&lt;&gt;0,G793-AH793, -9999)</f>
        <v>5.6398563023553859E-2</v>
      </c>
      <c r="AC793" s="54">
        <f>+G793-P793</f>
        <v>5.4457400001410861E-2</v>
      </c>
      <c r="AD793" s="54">
        <f>IF(S793&lt;&gt;0,G793-AA793, -9999)</f>
        <v>1.7571884189737444E-3</v>
      </c>
      <c r="AE793" s="54">
        <f>+(G793-AA793)^2*S793</f>
        <v>3.0877111397754478E-7</v>
      </c>
      <c r="AF793" s="48">
        <f>IF(S793&lt;&gt;0,G793-P793, -9999)</f>
        <v>5.4457400001410861E-2</v>
      </c>
      <c r="AG793" s="3"/>
      <c r="AH793" s="48">
        <f>$AB$6*($AB$11/AI793*AJ793+$AB$12)</f>
        <v>-1.9411630221429998E-3</v>
      </c>
      <c r="AI793" s="48">
        <f>1+$AB$7*COS(AL793)</f>
        <v>0.66704937407858123</v>
      </c>
      <c r="AJ793" s="48">
        <f>SIN(AL793+RADIANS($AB$9))</f>
        <v>-0.26307879238562354</v>
      </c>
      <c r="AK793" s="48">
        <f>$AB$7*SIN(AL793)</f>
        <v>-4.2901114976586795E-2</v>
      </c>
      <c r="AL793" s="48">
        <f>2*ATAN(AM793)</f>
        <v>-3.0134474423190221</v>
      </c>
      <c r="AM793" s="48">
        <f>SQRT((1+$AB$7)/(1-$AB$7))*TAN(AN793/2)</f>
        <v>-15.585930718717103</v>
      </c>
      <c r="AN793" s="54">
        <f>$AU793+$AB$7*SIN(AO793)</f>
        <v>15.889421710611355</v>
      </c>
      <c r="AO793" s="54">
        <f>$AU793+$AB$7*SIN(AP793)</f>
        <v>15.889525650020083</v>
      </c>
      <c r="AP793" s="54">
        <f>$AU793+$AB$7*SIN(AQ793)</f>
        <v>15.889210867824662</v>
      </c>
      <c r="AQ793" s="54">
        <f>$AU793+$AB$7*SIN(AR793)</f>
        <v>15.890164246756632</v>
      </c>
      <c r="AR793" s="54">
        <f>$AU793+$AB$7*SIN(AS793)</f>
        <v>15.887277264383169</v>
      </c>
      <c r="AS793" s="54">
        <f>$AU793+$AB$7*SIN(AT793)</f>
        <v>15.896024250234751</v>
      </c>
      <c r="AT793" s="54">
        <f>$AU793+$AB$7*SIN(AU793)</f>
        <v>15.869564421409667</v>
      </c>
      <c r="AU793" s="54">
        <f>RADIANS($AB$9)+$AB$18*(F793-AB$15)</f>
        <v>15.950038456835944</v>
      </c>
    </row>
    <row r="794" spans="1:64" ht="12.95" customHeight="1" x14ac:dyDescent="0.2">
      <c r="A794" s="98" t="s">
        <v>597</v>
      </c>
      <c r="B794" s="99" t="s">
        <v>1142</v>
      </c>
      <c r="C794" s="98">
        <v>51391.434999999998</v>
      </c>
      <c r="D794" s="98" t="s">
        <v>1190</v>
      </c>
      <c r="E794" s="107">
        <f>+(C794-C$7)/C$8</f>
        <v>6348.0420065115013</v>
      </c>
      <c r="F794" s="109">
        <f>ROUND(2*E794,0)/2</f>
        <v>6348</v>
      </c>
      <c r="G794" s="48">
        <f>+C794-(C$7+F794*C$8)</f>
        <v>5.7417600000917446E-2</v>
      </c>
      <c r="I794" s="48">
        <f>G794</f>
        <v>5.7417600000917446E-2</v>
      </c>
      <c r="O794" s="48">
        <f ca="1">+C$11+C$12*F794</f>
        <v>5.7960863770623039E-2</v>
      </c>
      <c r="Q794" s="100">
        <f>+C794-15018.5</f>
        <v>36372.934999999998</v>
      </c>
      <c r="S794" s="53">
        <f>S$14</f>
        <v>0.1</v>
      </c>
      <c r="Z794" s="48">
        <f>F794</f>
        <v>6348</v>
      </c>
      <c r="AA794" s="54">
        <f>AB$3+AB$4*Z794+AB$5*Z794^2+AH794</f>
        <v>5.3893095651558191E-2</v>
      </c>
      <c r="AB794" s="54">
        <f>IF(S794&lt;&gt;0,G794-AH794, -9999)</f>
        <v>5.9102986683805751E-2</v>
      </c>
      <c r="AC794" s="54">
        <f>+G794-P794</f>
        <v>5.7417600000917446E-2</v>
      </c>
      <c r="AD794" s="54">
        <f>IF(S794&lt;&gt;0,G794-AA794, -9999)</f>
        <v>3.5245043493592546E-3</v>
      </c>
      <c r="AE794" s="54">
        <f>+(G794-AA794)^2*S794</f>
        <v>1.2422130908652302E-6</v>
      </c>
      <c r="AF794" s="48">
        <f>IF(S794&lt;&gt;0,G794-P794, -9999)</f>
        <v>5.7417600000917446E-2</v>
      </c>
      <c r="AG794" s="3"/>
      <c r="AH794" s="48">
        <f>$AB$6*($AB$11/AI794*AJ794+$AB$12)</f>
        <v>-1.6853866828883061E-3</v>
      </c>
      <c r="AI794" s="48">
        <f>1+$AB$7*COS(AL794)</f>
        <v>0.66808541256222143</v>
      </c>
      <c r="AJ794" s="48">
        <f>SIN(AL794+RADIANS($AB$9))</f>
        <v>-0.24156551706060761</v>
      </c>
      <c r="AK794" s="48">
        <f>$AB$7*SIN(AL794)</f>
        <v>-5.0292460803863182E-2</v>
      </c>
      <c r="AL794" s="48">
        <f>2*ATAN(AM794)</f>
        <v>-2.991214240145124</v>
      </c>
      <c r="AM794" s="48">
        <f>SQRT((1+$AB$7)/(1-$AB$7))*TAN(AN794/2)</f>
        <v>-13.274708706356952</v>
      </c>
      <c r="AN794" s="54">
        <f>$AU794+$AB$7*SIN(AO794)</f>
        <v>15.920794415519888</v>
      </c>
      <c r="AO794" s="54">
        <f>$AU794+$AB$7*SIN(AP794)</f>
        <v>15.920911182026305</v>
      </c>
      <c r="AP794" s="54">
        <f>$AU794+$AB$7*SIN(AQ794)</f>
        <v>15.920555330853031</v>
      </c>
      <c r="AQ794" s="54">
        <f>$AU794+$AB$7*SIN(AR794)</f>
        <v>15.921639888778143</v>
      </c>
      <c r="AR794" s="54">
        <f>$AU794+$AB$7*SIN(AS794)</f>
        <v>15.918335179787016</v>
      </c>
      <c r="AS794" s="54">
        <f>$AU794+$AB$7*SIN(AT794)</f>
        <v>15.928412254980604</v>
      </c>
      <c r="AT794" s="54">
        <f>$AU794+$AB$7*SIN(AU794)</f>
        <v>15.897750501974985</v>
      </c>
      <c r="AU794" s="54">
        <f>RADIANS($AB$9)+$AB$18*(F794-AB$15)</f>
        <v>15.991742644289744</v>
      </c>
    </row>
    <row r="795" spans="1:64" ht="12.95" customHeight="1" x14ac:dyDescent="0.2">
      <c r="A795" s="98" t="s">
        <v>533</v>
      </c>
      <c r="B795" s="99" t="s">
        <v>1142</v>
      </c>
      <c r="C795" s="98">
        <v>51407.836000000003</v>
      </c>
      <c r="D795" s="98" t="s">
        <v>1190</v>
      </c>
      <c r="E795" s="107">
        <f>+(C795-C$7)/C$8</f>
        <v>6360.0409196518413</v>
      </c>
      <c r="F795" s="109">
        <f>ROUND(2*E795,0)/2</f>
        <v>6360</v>
      </c>
      <c r="G795" s="48">
        <f>+C795-(C$7+F795*C$8)</f>
        <v>5.5932000010216143E-2</v>
      </c>
      <c r="I795" s="48">
        <f>G795</f>
        <v>5.5932000010216143E-2</v>
      </c>
      <c r="O795" s="48">
        <f ca="1">+C$11+C$12*F795</f>
        <v>5.8140374130813688E-2</v>
      </c>
      <c r="Q795" s="100">
        <f>+C795-15018.5</f>
        <v>36389.336000000003</v>
      </c>
      <c r="S795" s="53">
        <f>S$14</f>
        <v>0.1</v>
      </c>
      <c r="Z795" s="48">
        <f>F795</f>
        <v>6360</v>
      </c>
      <c r="AA795" s="54">
        <f>AB$3+AB$4*Z795+AB$5*Z795^2+AH795</f>
        <v>5.4095533179309582E-2</v>
      </c>
      <c r="AB795" s="54">
        <f>IF(S795&lt;&gt;0,G795-AH795, -9999)</f>
        <v>5.7573944821415542E-2</v>
      </c>
      <c r="AC795" s="54">
        <f>+G795-P795</f>
        <v>5.5932000010216143E-2</v>
      </c>
      <c r="AD795" s="54">
        <f>IF(S795&lt;&gt;0,G795-AA795, -9999)</f>
        <v>1.8364668309065607E-3</v>
      </c>
      <c r="AE795" s="54">
        <f>+(G795-AA795)^2*S795</f>
        <v>3.3726104210199866E-7</v>
      </c>
      <c r="AF795" s="48">
        <f>IF(S795&lt;&gt;0,G795-P795, -9999)</f>
        <v>5.5932000010216143E-2</v>
      </c>
      <c r="AG795" s="3"/>
      <c r="AH795" s="48">
        <f>$AB$6*($AB$11/AI795*AJ795+$AB$12)</f>
        <v>-1.6419448111993969E-3</v>
      </c>
      <c r="AI795" s="48">
        <f>1+$AB$7*COS(AL795)</f>
        <v>0.66827710704776799</v>
      </c>
      <c r="AJ795" s="48">
        <f>SIN(AL795+RADIANS($AB$9))</f>
        <v>-0.23791047910207688</v>
      </c>
      <c r="AK795" s="48">
        <f>$AB$7*SIN(AL795)</f>
        <v>-5.1541704076416894E-2</v>
      </c>
      <c r="AL795" s="48">
        <f>2*ATAN(AM795)</f>
        <v>-2.9874494081881982</v>
      </c>
      <c r="AM795" s="48">
        <f>SQRT((1+$AB$7)/(1-$AB$7))*TAN(AN795/2)</f>
        <v>-12.949243428623761</v>
      </c>
      <c r="AN795" s="54">
        <f>$AU795+$AB$7*SIN(AO795)</f>
        <v>15.926101886517943</v>
      </c>
      <c r="AO795" s="54">
        <f>$AU795+$AB$7*SIN(AP795)</f>
        <v>15.92622061250154</v>
      </c>
      <c r="AP795" s="54">
        <f>$AU795+$AB$7*SIN(AQ795)</f>
        <v>15.925858369375142</v>
      </c>
      <c r="AQ795" s="54">
        <f>$AU795+$AB$7*SIN(AR795)</f>
        <v>15.92696369525572</v>
      </c>
      <c r="AR795" s="54">
        <f>$AU795+$AB$7*SIN(AS795)</f>
        <v>15.923591818111749</v>
      </c>
      <c r="AS795" s="54">
        <f>$AU795+$AB$7*SIN(AT795)</f>
        <v>15.933885944221338</v>
      </c>
      <c r="AT795" s="54">
        <f>$AU795+$AB$7*SIN(AU795)</f>
        <v>15.902529854623092</v>
      </c>
      <c r="AU795" s="54">
        <f>RADIANS($AB$9)+$AB$18*(F795-AB$15)</f>
        <v>15.998791239352359</v>
      </c>
    </row>
    <row r="796" spans="1:64" ht="12.95" customHeight="1" x14ac:dyDescent="0.2">
      <c r="A796" s="102" t="s">
        <v>1134</v>
      </c>
      <c r="B796" s="102" t="s">
        <v>1122</v>
      </c>
      <c r="C796" s="103">
        <v>51407.839110000001</v>
      </c>
      <c r="D796" s="104">
        <v>8.4000000000000003E-4</v>
      </c>
      <c r="E796" s="113">
        <f>+(C796-C$7)/C$8</f>
        <v>6360.0431949167541</v>
      </c>
      <c r="F796" s="109">
        <f>ROUND(2*E796,0)/2</f>
        <v>6360</v>
      </c>
      <c r="G796" s="48">
        <f>+C796-(C$7+F796*C$8)</f>
        <v>5.904200000804849E-2</v>
      </c>
      <c r="K796" s="48">
        <f>G796</f>
        <v>5.904200000804849E-2</v>
      </c>
      <c r="O796" s="48">
        <f ca="1">+C$11+C$12*F796</f>
        <v>5.8140374130813688E-2</v>
      </c>
      <c r="Q796" s="100">
        <f>+C796-15018.5</f>
        <v>36389.339110000001</v>
      </c>
      <c r="S796" s="53">
        <f>S$16</f>
        <v>1</v>
      </c>
      <c r="Z796" s="48">
        <f>F796</f>
        <v>6360</v>
      </c>
      <c r="AA796" s="54">
        <f>AB$3+AB$4*Z796+AB$5*Z796^2+AH796</f>
        <v>5.4095533179309582E-2</v>
      </c>
      <c r="AB796" s="54">
        <f>IF(S796&lt;&gt;0,G796-AH796, -9999)</f>
        <v>6.0683944819247888E-2</v>
      </c>
      <c r="AC796" s="54">
        <f>+G796-P796</f>
        <v>5.904200000804849E-2</v>
      </c>
      <c r="AD796" s="54">
        <f>IF(S796&lt;&gt;0,G796-AA796, -9999)</f>
        <v>4.9464668287389074E-3</v>
      </c>
      <c r="AE796" s="54">
        <f>+(G796-AA796)^2*S796</f>
        <v>2.4467534087814344E-5</v>
      </c>
      <c r="AF796" s="48">
        <f>IF(S796&lt;&gt;0,G796-P796, -9999)</f>
        <v>5.904200000804849E-2</v>
      </c>
      <c r="AG796" s="3"/>
      <c r="AH796" s="48">
        <f>$AB$6*($AB$11/AI796*AJ796+$AB$12)</f>
        <v>-1.6419448111993969E-3</v>
      </c>
      <c r="AI796" s="48">
        <f>1+$AB$7*COS(AL796)</f>
        <v>0.66827710704776799</v>
      </c>
      <c r="AJ796" s="48">
        <f>SIN(AL796+RADIANS($AB$9))</f>
        <v>-0.23791047910207688</v>
      </c>
      <c r="AK796" s="48">
        <f>$AB$7*SIN(AL796)</f>
        <v>-5.1541704076416894E-2</v>
      </c>
      <c r="AL796" s="48">
        <f>2*ATAN(AM796)</f>
        <v>-2.9874494081881982</v>
      </c>
      <c r="AM796" s="48">
        <f>SQRT((1+$AB$7)/(1-$AB$7))*TAN(AN796/2)</f>
        <v>-12.949243428623761</v>
      </c>
      <c r="AN796" s="54">
        <f>$AU796+$AB$7*SIN(AO796)</f>
        <v>15.926101886517943</v>
      </c>
      <c r="AO796" s="54">
        <f>$AU796+$AB$7*SIN(AP796)</f>
        <v>15.92622061250154</v>
      </c>
      <c r="AP796" s="54">
        <f>$AU796+$AB$7*SIN(AQ796)</f>
        <v>15.925858369375142</v>
      </c>
      <c r="AQ796" s="54">
        <f>$AU796+$AB$7*SIN(AR796)</f>
        <v>15.92696369525572</v>
      </c>
      <c r="AR796" s="54">
        <f>$AU796+$AB$7*SIN(AS796)</f>
        <v>15.923591818111749</v>
      </c>
      <c r="AS796" s="54">
        <f>$AU796+$AB$7*SIN(AT796)</f>
        <v>15.933885944221338</v>
      </c>
      <c r="AT796" s="54">
        <f>$AU796+$AB$7*SIN(AU796)</f>
        <v>15.902529854623092</v>
      </c>
      <c r="AU796" s="54">
        <f>RADIANS($AB$9)+$AB$18*(F796-AB$15)</f>
        <v>15.998791239352359</v>
      </c>
    </row>
    <row r="797" spans="1:64" ht="12.95" customHeight="1" x14ac:dyDescent="0.2">
      <c r="A797" s="98" t="s">
        <v>533</v>
      </c>
      <c r="B797" s="99" t="s">
        <v>1142</v>
      </c>
      <c r="C797" s="98">
        <v>51429.707000000002</v>
      </c>
      <c r="D797" s="98" t="s">
        <v>1190</v>
      </c>
      <c r="E797" s="107">
        <f>+(C797-C$7)/C$8</f>
        <v>6376.041665294927</v>
      </c>
      <c r="F797" s="109">
        <f>ROUND(2*E797,0)/2</f>
        <v>6376</v>
      </c>
      <c r="G797" s="48">
        <f>+C797-(C$7+F797*C$8)</f>
        <v>5.6951200007461011E-2</v>
      </c>
      <c r="I797" s="48">
        <f>G797</f>
        <v>5.6951200007461011E-2</v>
      </c>
      <c r="O797" s="48">
        <f ca="1">+C$11+C$12*F797</f>
        <v>5.8379721277734567E-2</v>
      </c>
      <c r="Q797" s="100">
        <f>+C797-15018.5</f>
        <v>36411.207000000002</v>
      </c>
      <c r="S797" s="53">
        <f>S$14</f>
        <v>0.1</v>
      </c>
      <c r="Z797" s="48">
        <f>F797</f>
        <v>6376</v>
      </c>
      <c r="AA797" s="54">
        <f>AB$3+AB$4*Z797+AB$5*Z797^2+AH797</f>
        <v>5.4365816504279955E-2</v>
      </c>
      <c r="AB797" s="54">
        <f>IF(S797&lt;&gt;0,G797-AH797, -9999)</f>
        <v>5.8535130641988765E-2</v>
      </c>
      <c r="AC797" s="54">
        <f>+G797-P797</f>
        <v>5.6951200007461011E-2</v>
      </c>
      <c r="AD797" s="54">
        <f>IF(S797&lt;&gt;0,G797-AA797, -9999)</f>
        <v>2.585383503181056E-3</v>
      </c>
      <c r="AE797" s="54">
        <f>+(G797-AA797)^2*S797</f>
        <v>6.6842078585207495E-7</v>
      </c>
      <c r="AF797" s="48">
        <f>IF(S797&lt;&gt;0,G797-P797, -9999)</f>
        <v>5.6951200007461011E-2</v>
      </c>
      <c r="AG797" s="3"/>
      <c r="AH797" s="48">
        <f>$AB$6*($AB$11/AI797*AJ797+$AB$12)</f>
        <v>-1.5839306345277568E-3</v>
      </c>
      <c r="AI797" s="48">
        <f>1+$AB$7*COS(AL797)</f>
        <v>0.66854019575137513</v>
      </c>
      <c r="AJ797" s="48">
        <f>SIN(AL797+RADIANS($AB$9))</f>
        <v>-0.23302852133514948</v>
      </c>
      <c r="AK797" s="48">
        <f>$AB$7*SIN(AL797)</f>
        <v>-5.3207359783794435E-2</v>
      </c>
      <c r="AL797" s="48">
        <f>2*ATAN(AM797)</f>
        <v>-2.9824262005200781</v>
      </c>
      <c r="AM797" s="48">
        <f>SQRT((1+$AB$7)/(1-$AB$7))*TAN(AN797/2)</f>
        <v>-12.538922938837597</v>
      </c>
      <c r="AN797" s="54">
        <f>$AU797+$AB$7*SIN(AO797)</f>
        <v>15.933180946560842</v>
      </c>
      <c r="AO797" s="54">
        <f>$AU797+$AB$7*SIN(AP797)</f>
        <v>15.933302187790138</v>
      </c>
      <c r="AP797" s="54">
        <f>$AU797+$AB$7*SIN(AQ797)</f>
        <v>15.932931680068652</v>
      </c>
      <c r="AQ797" s="54">
        <f>$AU797+$AB$7*SIN(AR797)</f>
        <v>15.934064033862368</v>
      </c>
      <c r="AR797" s="54">
        <f>$AU797+$AB$7*SIN(AS797)</f>
        <v>15.930604229350521</v>
      </c>
      <c r="AS797" s="54">
        <f>$AU797+$AB$7*SIN(AT797)</f>
        <v>15.941184055392226</v>
      </c>
      <c r="AT797" s="54">
        <f>$AU797+$AB$7*SIN(AU797)</f>
        <v>15.908909783724818</v>
      </c>
      <c r="AU797" s="54">
        <f>RADIANS($AB$9)+$AB$18*(F797-AB$15)</f>
        <v>16.00818936610251</v>
      </c>
    </row>
    <row r="798" spans="1:64" ht="12.95" customHeight="1" x14ac:dyDescent="0.2">
      <c r="A798" s="102" t="s">
        <v>1134</v>
      </c>
      <c r="B798" s="102" t="s">
        <v>1122</v>
      </c>
      <c r="C798" s="103">
        <v>51429.708160000002</v>
      </c>
      <c r="D798" s="104">
        <v>5.5999999999999995E-4</v>
      </c>
      <c r="E798" s="107">
        <f>+(C798-C$7)/C$8</f>
        <v>6376.0425139467925</v>
      </c>
      <c r="F798" s="109">
        <f>ROUND(2*E798,0)/2</f>
        <v>6376</v>
      </c>
      <c r="G798" s="48">
        <f>+C798-(C$7+F798*C$8)</f>
        <v>5.8111200007260777E-2</v>
      </c>
      <c r="K798" s="48">
        <f>G798</f>
        <v>5.8111200007260777E-2</v>
      </c>
      <c r="O798" s="48">
        <f ca="1">+C$11+C$12*F798</f>
        <v>5.8379721277734567E-2</v>
      </c>
      <c r="Q798" s="100">
        <f>+C798-15018.5</f>
        <v>36411.208160000002</v>
      </c>
      <c r="S798" s="53">
        <f>S$16</f>
        <v>1</v>
      </c>
      <c r="Z798" s="48">
        <f>F798</f>
        <v>6376</v>
      </c>
      <c r="AA798" s="54">
        <f>AB$3+AB$4*Z798+AB$5*Z798^2+AH798</f>
        <v>5.4365816504279955E-2</v>
      </c>
      <c r="AB798" s="54">
        <f>IF(S798&lt;&gt;0,G798-AH798, -9999)</f>
        <v>5.9695130641788531E-2</v>
      </c>
      <c r="AC798" s="54">
        <f>+G798-P798</f>
        <v>5.8111200007260777E-2</v>
      </c>
      <c r="AD798" s="54">
        <f>IF(S798&lt;&gt;0,G798-AA798, -9999)</f>
        <v>3.7453835029808216E-3</v>
      </c>
      <c r="AE798" s="54">
        <f>+(G798-AA798)^2*S798</f>
        <v>1.402789758440089E-5</v>
      </c>
      <c r="AF798" s="48">
        <f>IF(S798&lt;&gt;0,G798-P798, -9999)</f>
        <v>5.8111200007260777E-2</v>
      </c>
      <c r="AG798" s="3"/>
      <c r="AH798" s="48">
        <f>$AB$6*($AB$11/AI798*AJ798+$AB$12)</f>
        <v>-1.5839306345277568E-3</v>
      </c>
      <c r="AI798" s="48">
        <f>1+$AB$7*COS(AL798)</f>
        <v>0.66854019575137513</v>
      </c>
      <c r="AJ798" s="48">
        <f>SIN(AL798+RADIANS($AB$9))</f>
        <v>-0.23302852133514948</v>
      </c>
      <c r="AK798" s="48">
        <f>$AB$7*SIN(AL798)</f>
        <v>-5.3207359783794435E-2</v>
      </c>
      <c r="AL798" s="48">
        <f>2*ATAN(AM798)</f>
        <v>-2.9824262005200781</v>
      </c>
      <c r="AM798" s="48">
        <f>SQRT((1+$AB$7)/(1-$AB$7))*TAN(AN798/2)</f>
        <v>-12.538922938837597</v>
      </c>
      <c r="AN798" s="54">
        <f>$AU798+$AB$7*SIN(AO798)</f>
        <v>15.933180946560842</v>
      </c>
      <c r="AO798" s="54">
        <f>$AU798+$AB$7*SIN(AP798)</f>
        <v>15.933302187790138</v>
      </c>
      <c r="AP798" s="54">
        <f>$AU798+$AB$7*SIN(AQ798)</f>
        <v>15.932931680068652</v>
      </c>
      <c r="AQ798" s="54">
        <f>$AU798+$AB$7*SIN(AR798)</f>
        <v>15.934064033862368</v>
      </c>
      <c r="AR798" s="54">
        <f>$AU798+$AB$7*SIN(AS798)</f>
        <v>15.930604229350521</v>
      </c>
      <c r="AS798" s="54">
        <f>$AU798+$AB$7*SIN(AT798)</f>
        <v>15.941184055392226</v>
      </c>
      <c r="AT798" s="54">
        <f>$AU798+$AB$7*SIN(AU798)</f>
        <v>15.908909783724818</v>
      </c>
      <c r="AU798" s="54">
        <f>RADIANS($AB$9)+$AB$18*(F798-AB$15)</f>
        <v>16.00818936610251</v>
      </c>
    </row>
    <row r="799" spans="1:64" ht="12.95" customHeight="1" x14ac:dyDescent="0.2">
      <c r="A799" s="102" t="s">
        <v>1134</v>
      </c>
      <c r="B799" s="102" t="s">
        <v>1122</v>
      </c>
      <c r="C799" s="103">
        <v>51429.711069999998</v>
      </c>
      <c r="D799" s="104">
        <v>7.9000000000000001E-4</v>
      </c>
      <c r="E799" s="113">
        <f>+(C799-C$7)/C$8</f>
        <v>6376.044642892417</v>
      </c>
      <c r="F799" s="109">
        <f>ROUND(2*E799,0)/2</f>
        <v>6376</v>
      </c>
      <c r="G799" s="48">
        <f>+C799-(C$7+F799*C$8)</f>
        <v>6.1021200002869591E-2</v>
      </c>
      <c r="K799" s="48">
        <f>G799</f>
        <v>6.1021200002869591E-2</v>
      </c>
      <c r="O799" s="48">
        <f ca="1">+C$11+C$12*F799</f>
        <v>5.8379721277734567E-2</v>
      </c>
      <c r="Q799" s="100">
        <f>+C799-15018.5</f>
        <v>36411.211069999998</v>
      </c>
      <c r="S799" s="53">
        <f>S$16</f>
        <v>1</v>
      </c>
      <c r="Z799" s="48">
        <f>F799</f>
        <v>6376</v>
      </c>
      <c r="AA799" s="54">
        <f>AB$3+AB$4*Z799+AB$5*Z799^2+AH799</f>
        <v>5.4365816504279955E-2</v>
      </c>
      <c r="AB799" s="54">
        <f>IF(S799&lt;&gt;0,G799-AH799, -9999)</f>
        <v>6.2605130637397352E-2</v>
      </c>
      <c r="AC799" s="54">
        <f>+G799-P799</f>
        <v>6.1021200002869591E-2</v>
      </c>
      <c r="AD799" s="54">
        <f>IF(S799&lt;&gt;0,G799-AA799, -9999)</f>
        <v>6.6553834985896357E-3</v>
      </c>
      <c r="AE799" s="54">
        <f>+(G799-AA799)^2*S799</f>
        <v>4.4294129513299221E-5</v>
      </c>
      <c r="AF799" s="48">
        <f>IF(S799&lt;&gt;0,G799-P799, -9999)</f>
        <v>6.1021200002869591E-2</v>
      </c>
      <c r="AG799" s="3"/>
      <c r="AH799" s="48">
        <f>$AB$6*($AB$11/AI799*AJ799+$AB$12)</f>
        <v>-1.5839306345277568E-3</v>
      </c>
      <c r="AI799" s="48">
        <f>1+$AB$7*COS(AL799)</f>
        <v>0.66854019575137513</v>
      </c>
      <c r="AJ799" s="48">
        <f>SIN(AL799+RADIANS($AB$9))</f>
        <v>-0.23302852133514948</v>
      </c>
      <c r="AK799" s="48">
        <f>$AB$7*SIN(AL799)</f>
        <v>-5.3207359783794435E-2</v>
      </c>
      <c r="AL799" s="48">
        <f>2*ATAN(AM799)</f>
        <v>-2.9824262005200781</v>
      </c>
      <c r="AM799" s="48">
        <f>SQRT((1+$AB$7)/(1-$AB$7))*TAN(AN799/2)</f>
        <v>-12.538922938837597</v>
      </c>
      <c r="AN799" s="54">
        <f>$AU799+$AB$7*SIN(AO799)</f>
        <v>15.933180946560842</v>
      </c>
      <c r="AO799" s="54">
        <f>$AU799+$AB$7*SIN(AP799)</f>
        <v>15.933302187790138</v>
      </c>
      <c r="AP799" s="54">
        <f>$AU799+$AB$7*SIN(AQ799)</f>
        <v>15.932931680068652</v>
      </c>
      <c r="AQ799" s="54">
        <f>$AU799+$AB$7*SIN(AR799)</f>
        <v>15.934064033862368</v>
      </c>
      <c r="AR799" s="54">
        <f>$AU799+$AB$7*SIN(AS799)</f>
        <v>15.930604229350521</v>
      </c>
      <c r="AS799" s="54">
        <f>$AU799+$AB$7*SIN(AT799)</f>
        <v>15.941184055392226</v>
      </c>
      <c r="AT799" s="54">
        <f>$AU799+$AB$7*SIN(AU799)</f>
        <v>15.908909783724818</v>
      </c>
      <c r="AU799" s="54">
        <f>RADIANS($AB$9)+$AB$18*(F799-AB$15)</f>
        <v>16.00818936610251</v>
      </c>
    </row>
    <row r="800" spans="1:64" ht="12.95" customHeight="1" x14ac:dyDescent="0.2">
      <c r="A800" s="98" t="s">
        <v>597</v>
      </c>
      <c r="B800" s="99" t="s">
        <v>1142</v>
      </c>
      <c r="C800" s="98">
        <v>51432.436000000002</v>
      </c>
      <c r="D800" s="98" t="s">
        <v>1190</v>
      </c>
      <c r="E800" s="107">
        <f>+(C800-C$7)/C$8</f>
        <v>6378.0381919676893</v>
      </c>
      <c r="F800" s="109">
        <f>ROUND(2*E800,0)/2</f>
        <v>6378</v>
      </c>
      <c r="G800" s="48">
        <f>+C800-(C$7+F800*C$8)</f>
        <v>5.2203600003849715E-2</v>
      </c>
      <c r="I800" s="48">
        <f>G800</f>
        <v>5.2203600003849715E-2</v>
      </c>
      <c r="O800" s="48">
        <f ca="1">+C$11+C$12*F800</f>
        <v>5.8409639671099675E-2</v>
      </c>
      <c r="Q800" s="100">
        <f>+C800-15018.5</f>
        <v>36413.936000000002</v>
      </c>
      <c r="S800" s="53">
        <f>S$14</f>
        <v>0.1</v>
      </c>
      <c r="Z800" s="48">
        <f>F800</f>
        <v>6378</v>
      </c>
      <c r="AA800" s="54">
        <f>AB$3+AB$4*Z800+AB$5*Z800^2+AH800</f>
        <v>5.4399631289916074E-2</v>
      </c>
      <c r="AB800" s="54">
        <f>IF(S800&lt;&gt;0,G800-AH800, -9999)</f>
        <v>5.3780271589688865E-2</v>
      </c>
      <c r="AC800" s="54">
        <f>+G800-P800</f>
        <v>5.2203600003849715E-2</v>
      </c>
      <c r="AD800" s="54">
        <f>IF(S800&lt;&gt;0,G800-AA800, -9999)</f>
        <v>-2.1960312860663592E-3</v>
      </c>
      <c r="AE800" s="54">
        <f>+(G800-AA800)^2*S800</f>
        <v>4.8225534093822675E-7</v>
      </c>
      <c r="AF800" s="48">
        <f>IF(S800&lt;&gt;0,G800-P800, -9999)</f>
        <v>5.2203600003849715E-2</v>
      </c>
      <c r="AG800" s="3"/>
      <c r="AH800" s="48">
        <f>$AB$6*($AB$11/AI800*AJ800+$AB$12)</f>
        <v>-1.576671585839151E-3</v>
      </c>
      <c r="AI800" s="48">
        <f>1+$AB$7*COS(AL800)</f>
        <v>0.66857368507883463</v>
      </c>
      <c r="AJ800" s="48">
        <f>SIN(AL800+RADIANS($AB$9))</f>
        <v>-0.23241758685727135</v>
      </c>
      <c r="AK800" s="48">
        <f>$AB$7*SIN(AL800)</f>
        <v>-5.3415566508980827E-2</v>
      </c>
      <c r="AL800" s="48">
        <f>2*ATAN(AM800)</f>
        <v>-2.981798018054588</v>
      </c>
      <c r="AM800" s="48">
        <f>SQRT((1+$AB$7)/(1-$AB$7))*TAN(AN800/2)</f>
        <v>-12.48942093815254</v>
      </c>
      <c r="AN800" s="54">
        <f>$AU800+$AB$7*SIN(AO800)</f>
        <v>15.934066028506676</v>
      </c>
      <c r="AO800" s="54">
        <f>$AU800+$AB$7*SIN(AP800)</f>
        <v>15.934187576238116</v>
      </c>
      <c r="AP800" s="54">
        <f>$AU800+$AB$7*SIN(AQ800)</f>
        <v>15.933816056418209</v>
      </c>
      <c r="AQ800" s="54">
        <f>$AU800+$AB$7*SIN(AR800)</f>
        <v>15.934951734728477</v>
      </c>
      <c r="AR800" s="54">
        <f>$AU800+$AB$7*SIN(AS800)</f>
        <v>15.931481072290822</v>
      </c>
      <c r="AS800" s="54">
        <f>$AU800+$AB$7*SIN(AT800)</f>
        <v>15.942096308316648</v>
      </c>
      <c r="AT800" s="54">
        <f>$AU800+$AB$7*SIN(AU800)</f>
        <v>15.909707885958989</v>
      </c>
      <c r="AU800" s="54">
        <f>RADIANS($AB$9)+$AB$18*(F800-AB$15)</f>
        <v>16.009364131946278</v>
      </c>
    </row>
    <row r="801" spans="1:64" ht="12.95" customHeight="1" x14ac:dyDescent="0.2">
      <c r="A801" s="98" t="s">
        <v>597</v>
      </c>
      <c r="B801" s="99" t="s">
        <v>1142</v>
      </c>
      <c r="C801" s="98">
        <v>51432.440999999999</v>
      </c>
      <c r="D801" s="98" t="s">
        <v>1190</v>
      </c>
      <c r="E801" s="107">
        <f>+(C801-C$7)/C$8</f>
        <v>6378.0418499498655</v>
      </c>
      <c r="F801" s="109">
        <f>ROUND(2*E801,0)/2</f>
        <v>6378</v>
      </c>
      <c r="G801" s="48">
        <f>+C801-(C$7+F801*C$8)</f>
        <v>5.720360000123037E-2</v>
      </c>
      <c r="I801" s="48">
        <f>G801</f>
        <v>5.720360000123037E-2</v>
      </c>
      <c r="O801" s="48">
        <f ca="1">+C$11+C$12*F801</f>
        <v>5.8409639671099675E-2</v>
      </c>
      <c r="Q801" s="100">
        <f>+C801-15018.5</f>
        <v>36413.940999999999</v>
      </c>
      <c r="S801" s="53">
        <f>S$14</f>
        <v>0.1</v>
      </c>
      <c r="Z801" s="48">
        <f>F801</f>
        <v>6378</v>
      </c>
      <c r="AA801" s="54">
        <f>AB$3+AB$4*Z801+AB$5*Z801^2+AH801</f>
        <v>5.4399631289916074E-2</v>
      </c>
      <c r="AB801" s="54">
        <f>IF(S801&lt;&gt;0,G801-AH801, -9999)</f>
        <v>5.878027158706952E-2</v>
      </c>
      <c r="AC801" s="54">
        <f>+G801-P801</f>
        <v>5.720360000123037E-2</v>
      </c>
      <c r="AD801" s="54">
        <f>IF(S801&lt;&gt;0,G801-AA801, -9999)</f>
        <v>2.8039687113142961E-3</v>
      </c>
      <c r="AE801" s="54">
        <f>+(G801-AA801)^2*S801</f>
        <v>7.8622405340295538E-7</v>
      </c>
      <c r="AF801" s="48">
        <f>IF(S801&lt;&gt;0,G801-P801, -9999)</f>
        <v>5.720360000123037E-2</v>
      </c>
      <c r="AG801" s="3"/>
      <c r="AH801" s="48">
        <f>$AB$6*($AB$11/AI801*AJ801+$AB$12)</f>
        <v>-1.576671585839151E-3</v>
      </c>
      <c r="AI801" s="48">
        <f>1+$AB$7*COS(AL801)</f>
        <v>0.66857368507883463</v>
      </c>
      <c r="AJ801" s="48">
        <f>SIN(AL801+RADIANS($AB$9))</f>
        <v>-0.23241758685727135</v>
      </c>
      <c r="AK801" s="48">
        <f>$AB$7*SIN(AL801)</f>
        <v>-5.3415566508980827E-2</v>
      </c>
      <c r="AL801" s="48">
        <f>2*ATAN(AM801)</f>
        <v>-2.981798018054588</v>
      </c>
      <c r="AM801" s="48">
        <f>SQRT((1+$AB$7)/(1-$AB$7))*TAN(AN801/2)</f>
        <v>-12.48942093815254</v>
      </c>
      <c r="AN801" s="54">
        <f>$AU801+$AB$7*SIN(AO801)</f>
        <v>15.934066028506676</v>
      </c>
      <c r="AO801" s="54">
        <f>$AU801+$AB$7*SIN(AP801)</f>
        <v>15.934187576238116</v>
      </c>
      <c r="AP801" s="54">
        <f>$AU801+$AB$7*SIN(AQ801)</f>
        <v>15.933816056418209</v>
      </c>
      <c r="AQ801" s="54">
        <f>$AU801+$AB$7*SIN(AR801)</f>
        <v>15.934951734728477</v>
      </c>
      <c r="AR801" s="54">
        <f>$AU801+$AB$7*SIN(AS801)</f>
        <v>15.931481072290822</v>
      </c>
      <c r="AS801" s="54">
        <f>$AU801+$AB$7*SIN(AT801)</f>
        <v>15.942096308316648</v>
      </c>
      <c r="AT801" s="54">
        <f>$AU801+$AB$7*SIN(AU801)</f>
        <v>15.909707885958989</v>
      </c>
      <c r="AU801" s="54">
        <f>RADIANS($AB$9)+$AB$18*(F801-AB$15)</f>
        <v>16.009364131946278</v>
      </c>
    </row>
    <row r="802" spans="1:64" ht="12.95" customHeight="1" x14ac:dyDescent="0.2">
      <c r="A802" s="98" t="s">
        <v>533</v>
      </c>
      <c r="B802" s="99" t="s">
        <v>1142</v>
      </c>
      <c r="C802" s="98">
        <v>51440.644</v>
      </c>
      <c r="D802" s="98" t="s">
        <v>1190</v>
      </c>
      <c r="E802" s="107">
        <f>+(C802-C$7)/C$8</f>
        <v>6384.0431355111232</v>
      </c>
      <c r="F802" s="109">
        <f>ROUND(2*E802,0)/2</f>
        <v>6384</v>
      </c>
      <c r="G802" s="48">
        <f>+C802-(C$7+F802*C$8)</f>
        <v>5.8960800000932068E-2</v>
      </c>
      <c r="I802" s="48">
        <f>G802</f>
        <v>5.8960800000932068E-2</v>
      </c>
      <c r="O802" s="48">
        <f ca="1">+C$11+C$12*F802</f>
        <v>5.8499394851195E-2</v>
      </c>
      <c r="Q802" s="100">
        <f>+C802-15018.5</f>
        <v>36422.144</v>
      </c>
      <c r="S802" s="53">
        <f>S$14</f>
        <v>0.1</v>
      </c>
      <c r="Z802" s="48">
        <f>F802</f>
        <v>6384</v>
      </c>
      <c r="AA802" s="54">
        <f>AB$3+AB$4*Z802+AB$5*Z802^2+AH802</f>
        <v>5.4501114710033362E-2</v>
      </c>
      <c r="AB802" s="54">
        <f>IF(S802&lt;&gt;0,G802-AH802, -9999)</f>
        <v>6.0515684835376678E-2</v>
      </c>
      <c r="AC802" s="54">
        <f>+G802-P802</f>
        <v>5.8960800000932068E-2</v>
      </c>
      <c r="AD802" s="54">
        <f>IF(S802&lt;&gt;0,G802-AA802, -9999)</f>
        <v>4.4596852908987059E-3</v>
      </c>
      <c r="AE802" s="54">
        <f>+(G802-AA802)^2*S802</f>
        <v>1.9888792893858276E-6</v>
      </c>
      <c r="AF802" s="48">
        <f>IF(S802&lt;&gt;0,G802-P802, -9999)</f>
        <v>5.8960800000932068E-2</v>
      </c>
      <c r="AG802" s="3"/>
      <c r="AH802" s="48">
        <f>$AB$6*($AB$11/AI802*AJ802+$AB$12)</f>
        <v>-1.5548848344446096E-3</v>
      </c>
      <c r="AI802" s="48">
        <f>1+$AB$7*COS(AL802)</f>
        <v>0.66867495833450508</v>
      </c>
      <c r="AJ802" s="48">
        <f>SIN(AL802+RADIANS($AB$9))</f>
        <v>-0.23058386289784852</v>
      </c>
      <c r="AK802" s="48">
        <f>$AB$7*SIN(AL802)</f>
        <v>-5.4040186278887861E-2</v>
      </c>
      <c r="AL802" s="48">
        <f>2*ATAN(AM802)</f>
        <v>-2.9799130891781336</v>
      </c>
      <c r="AM802" s="48">
        <f>SQRT((1+$AB$7)/(1-$AB$7))*TAN(AN802/2)</f>
        <v>-12.343188790699351</v>
      </c>
      <c r="AN802" s="54">
        <f>$AU802+$AB$7*SIN(AO802)</f>
        <v>15.936721544544637</v>
      </c>
      <c r="AO802" s="54">
        <f>$AU802+$AB$7*SIN(AP802)</f>
        <v>15.93684400116577</v>
      </c>
      <c r="AP802" s="54">
        <f>$AU802+$AB$7*SIN(AQ802)</f>
        <v>15.93646947326876</v>
      </c>
      <c r="AQ802" s="54">
        <f>$AU802+$AB$7*SIN(AR802)</f>
        <v>15.937615052415678</v>
      </c>
      <c r="AR802" s="54">
        <f>$AU802+$AB$7*SIN(AS802)</f>
        <v>15.934111995625168</v>
      </c>
      <c r="AS802" s="54">
        <f>$AU802+$AB$7*SIN(AT802)</f>
        <v>15.944833052890193</v>
      </c>
      <c r="AT802" s="54">
        <f>$AU802+$AB$7*SIN(AU802)</f>
        <v>15.91210301993819</v>
      </c>
      <c r="AU802" s="54">
        <f>RADIANS($AB$9)+$AB$18*(F802-AB$15)</f>
        <v>16.012888429477584</v>
      </c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</row>
    <row r="803" spans="1:64" ht="12.95" customHeight="1" x14ac:dyDescent="0.2">
      <c r="A803" s="102" t="s">
        <v>1134</v>
      </c>
      <c r="B803" s="102" t="s">
        <v>1122</v>
      </c>
      <c r="C803" s="103">
        <v>51440.644480000003</v>
      </c>
      <c r="D803" s="104">
        <v>3.5E-4</v>
      </c>
      <c r="E803" s="107">
        <f>+(C803-C$7)/C$8</f>
        <v>6384.043486677414</v>
      </c>
      <c r="F803" s="109">
        <f>ROUND(2*E803,0)/2</f>
        <v>6384</v>
      </c>
      <c r="G803" s="48">
        <f>+C803-(C$7+F803*C$8)</f>
        <v>5.9440800003358163E-2</v>
      </c>
      <c r="K803" s="48">
        <f>G803</f>
        <v>5.9440800003358163E-2</v>
      </c>
      <c r="O803" s="48">
        <f ca="1">+C$11+C$12*F803</f>
        <v>5.8499394851195E-2</v>
      </c>
      <c r="Q803" s="100">
        <f>+C803-15018.5</f>
        <v>36422.144480000003</v>
      </c>
      <c r="S803" s="53">
        <f>S$16</f>
        <v>1</v>
      </c>
      <c r="Z803" s="48">
        <f>F803</f>
        <v>6384</v>
      </c>
      <c r="AA803" s="54">
        <f>AB$3+AB$4*Z803+AB$5*Z803^2+AH803</f>
        <v>5.4501114710033362E-2</v>
      </c>
      <c r="AB803" s="54">
        <f>IF(S803&lt;&gt;0,G803-AH803, -9999)</f>
        <v>6.0995684837802773E-2</v>
      </c>
      <c r="AC803" s="54">
        <f>+G803-P803</f>
        <v>5.9440800003358163E-2</v>
      </c>
      <c r="AD803" s="54">
        <f>IF(S803&lt;&gt;0,G803-AA803, -9999)</f>
        <v>4.9396852933248012E-3</v>
      </c>
      <c r="AE803" s="54">
        <f>+(G803-AA803)^2*S803</f>
        <v>2.4400490797089327E-5</v>
      </c>
      <c r="AF803" s="48">
        <f>IF(S803&lt;&gt;0,G803-P803, -9999)</f>
        <v>5.9440800003358163E-2</v>
      </c>
      <c r="AG803" s="3"/>
      <c r="AH803" s="48">
        <f>$AB$6*($AB$11/AI803*AJ803+$AB$12)</f>
        <v>-1.5548848344446096E-3</v>
      </c>
      <c r="AI803" s="48">
        <f>1+$AB$7*COS(AL803)</f>
        <v>0.66867495833450508</v>
      </c>
      <c r="AJ803" s="48">
        <f>SIN(AL803+RADIANS($AB$9))</f>
        <v>-0.23058386289784852</v>
      </c>
      <c r="AK803" s="48">
        <f>$AB$7*SIN(AL803)</f>
        <v>-5.4040186278887861E-2</v>
      </c>
      <c r="AL803" s="48">
        <f>2*ATAN(AM803)</f>
        <v>-2.9799130891781336</v>
      </c>
      <c r="AM803" s="48">
        <f>SQRT((1+$AB$7)/(1-$AB$7))*TAN(AN803/2)</f>
        <v>-12.343188790699351</v>
      </c>
      <c r="AN803" s="54">
        <f>$AU803+$AB$7*SIN(AO803)</f>
        <v>15.936721544544637</v>
      </c>
      <c r="AO803" s="54">
        <f>$AU803+$AB$7*SIN(AP803)</f>
        <v>15.93684400116577</v>
      </c>
      <c r="AP803" s="54">
        <f>$AU803+$AB$7*SIN(AQ803)</f>
        <v>15.93646947326876</v>
      </c>
      <c r="AQ803" s="54">
        <f>$AU803+$AB$7*SIN(AR803)</f>
        <v>15.937615052415678</v>
      </c>
      <c r="AR803" s="54">
        <f>$AU803+$AB$7*SIN(AS803)</f>
        <v>15.934111995625168</v>
      </c>
      <c r="AS803" s="54">
        <f>$AU803+$AB$7*SIN(AT803)</f>
        <v>15.944833052890193</v>
      </c>
      <c r="AT803" s="54">
        <f>$AU803+$AB$7*SIN(AU803)</f>
        <v>15.91210301993819</v>
      </c>
      <c r="AU803" s="54">
        <f>RADIANS($AB$9)+$AB$18*(F803-AB$15)</f>
        <v>16.012888429477584</v>
      </c>
    </row>
    <row r="804" spans="1:64" ht="12.95" customHeight="1" x14ac:dyDescent="0.2">
      <c r="A804" s="102" t="s">
        <v>1134</v>
      </c>
      <c r="B804" s="102" t="s">
        <v>1122</v>
      </c>
      <c r="C804" s="103">
        <v>51492.581740000001</v>
      </c>
      <c r="D804" s="104">
        <v>6.0999999999999997E-4</v>
      </c>
      <c r="E804" s="113">
        <f>+(C804-C$7)/C$8</f>
        <v>6422.040600968432</v>
      </c>
      <c r="F804" s="109">
        <f>ROUND(2*E804,0)/2</f>
        <v>6422</v>
      </c>
      <c r="G804" s="48">
        <f>+C804-(C$7+F804*C$8)</f>
        <v>5.5496400003903545E-2</v>
      </c>
      <c r="K804" s="48">
        <f>G804</f>
        <v>5.5496400003903545E-2</v>
      </c>
      <c r="O804" s="48">
        <f ca="1">+C$11+C$12*F804</f>
        <v>5.9067844325132082E-2</v>
      </c>
      <c r="Q804" s="100">
        <f>+C804-15018.5</f>
        <v>36474.081740000001</v>
      </c>
      <c r="S804" s="53">
        <f>S$16</f>
        <v>1</v>
      </c>
      <c r="Z804" s="48">
        <f>F804</f>
        <v>6422</v>
      </c>
      <c r="AA804" s="54">
        <f>AB$3+AB$4*Z804+AB$5*Z804^2+AH804</f>
        <v>5.5145197258718505E-2</v>
      </c>
      <c r="AB804" s="54">
        <f>IF(S804&lt;&gt;0,G804-AH804, -9999)</f>
        <v>5.6912973974401572E-2</v>
      </c>
      <c r="AC804" s="54">
        <f>+G804-P804</f>
        <v>5.5496400003903545E-2</v>
      </c>
      <c r="AD804" s="54">
        <f>IF(S804&lt;&gt;0,G804-AA804, -9999)</f>
        <v>3.5120274518504052E-4</v>
      </c>
      <c r="AE804" s="54">
        <f>+(G804-AA804)^2*S804</f>
        <v>1.233433682255085E-7</v>
      </c>
      <c r="AF804" s="48">
        <f>IF(S804&lt;&gt;0,G804-P804, -9999)</f>
        <v>5.5496400003903545E-2</v>
      </c>
      <c r="AG804" s="3"/>
      <c r="AH804" s="48">
        <f>$AB$6*($AB$11/AI804*AJ804+$AB$12)</f>
        <v>-1.4165739704980241E-3</v>
      </c>
      <c r="AI804" s="48">
        <f>1+$AB$7*COS(AL804)</f>
        <v>0.6693444716913094</v>
      </c>
      <c r="AJ804" s="48">
        <f>SIN(AL804+RADIANS($AB$9))</f>
        <v>-0.21893815522210003</v>
      </c>
      <c r="AK804" s="48">
        <f>$AB$7*SIN(AL804)</f>
        <v>-5.7996090959646425E-2</v>
      </c>
      <c r="AL804" s="48">
        <f>2*ATAN(AM804)</f>
        <v>-2.967961506997272</v>
      </c>
      <c r="AM804" s="48">
        <f>SQRT((1+$AB$7)/(1-$AB$7))*TAN(AN804/2)</f>
        <v>-11.48971761961889</v>
      </c>
      <c r="AN804" s="54">
        <f>$AU804+$AB$7*SIN(AO804)</f>
        <v>15.953549511026983</v>
      </c>
      <c r="AO804" s="54">
        <f>$AU804+$AB$7*SIN(AP804)</f>
        <v>15.953677349353651</v>
      </c>
      <c r="AP804" s="54">
        <f>$AU804+$AB$7*SIN(AQ804)</f>
        <v>15.95328476887822</v>
      </c>
      <c r="AQ804" s="54">
        <f>$AU804+$AB$7*SIN(AR804)</f>
        <v>15.954490472653072</v>
      </c>
      <c r="AR804" s="54">
        <f>$AU804+$AB$7*SIN(AS804)</f>
        <v>15.950788637510557</v>
      </c>
      <c r="AS804" s="54">
        <f>$AU804+$AB$7*SIN(AT804)</f>
        <v>15.962165306638488</v>
      </c>
      <c r="AT804" s="54">
        <f>$AU804+$AB$7*SIN(AU804)</f>
        <v>15.927301849534901</v>
      </c>
      <c r="AU804" s="54">
        <f>RADIANS($AB$9)+$AB$18*(F804-AB$15)</f>
        <v>16.035208980509196</v>
      </c>
    </row>
    <row r="805" spans="1:64" ht="12.95" customHeight="1" x14ac:dyDescent="0.2">
      <c r="A805" s="98" t="s">
        <v>533</v>
      </c>
      <c r="B805" s="99" t="s">
        <v>1142</v>
      </c>
      <c r="C805" s="98">
        <v>51492.582000000002</v>
      </c>
      <c r="D805" s="98" t="s">
        <v>1190</v>
      </c>
      <c r="E805" s="107">
        <f>+(C805-C$7)/C$8</f>
        <v>6422.0407911835064</v>
      </c>
      <c r="F805" s="109">
        <f>ROUND(2*E805,0)/2</f>
        <v>6422</v>
      </c>
      <c r="G805" s="48">
        <f>+C805-(C$7+F805*C$8)</f>
        <v>5.5756400004611351E-2</v>
      </c>
      <c r="I805" s="48">
        <f>G805</f>
        <v>5.5756400004611351E-2</v>
      </c>
      <c r="O805" s="48">
        <f ca="1">+C$11+C$12*F805</f>
        <v>5.9067844325132082E-2</v>
      </c>
      <c r="Q805" s="100">
        <f>+C805-15018.5</f>
        <v>36474.082000000002</v>
      </c>
      <c r="S805" s="53">
        <f>S$14</f>
        <v>0.1</v>
      </c>
      <c r="Z805" s="48">
        <f>F805</f>
        <v>6422</v>
      </c>
      <c r="AA805" s="54">
        <f>AB$3+AB$4*Z805+AB$5*Z805^2+AH805</f>
        <v>5.5145197258718505E-2</v>
      </c>
      <c r="AB805" s="54">
        <f>IF(S805&lt;&gt;0,G805-AH805, -9999)</f>
        <v>5.7172973975109377E-2</v>
      </c>
      <c r="AC805" s="54">
        <f>+G805-P805</f>
        <v>5.5756400004611351E-2</v>
      </c>
      <c r="AD805" s="54">
        <f>IF(S805&lt;&gt;0,G805-AA805, -9999)</f>
        <v>6.1120274589284568E-4</v>
      </c>
      <c r="AE805" s="54">
        <f>+(G805-AA805)^2*S805</f>
        <v>3.7356879658695455E-8</v>
      </c>
      <c r="AF805" s="48">
        <f>IF(S805&lt;&gt;0,G805-P805, -9999)</f>
        <v>5.5756400004611351E-2</v>
      </c>
      <c r="AG805" s="3"/>
      <c r="AH805" s="48">
        <f>$AB$6*($AB$11/AI805*AJ805+$AB$12)</f>
        <v>-1.4165739704980241E-3</v>
      </c>
      <c r="AI805" s="48">
        <f>1+$AB$7*COS(AL805)</f>
        <v>0.6693444716913094</v>
      </c>
      <c r="AJ805" s="48">
        <f>SIN(AL805+RADIANS($AB$9))</f>
        <v>-0.21893815522210003</v>
      </c>
      <c r="AK805" s="48">
        <f>$AB$7*SIN(AL805)</f>
        <v>-5.7996090959646425E-2</v>
      </c>
      <c r="AL805" s="48">
        <f>2*ATAN(AM805)</f>
        <v>-2.967961506997272</v>
      </c>
      <c r="AM805" s="48">
        <f>SQRT((1+$AB$7)/(1-$AB$7))*TAN(AN805/2)</f>
        <v>-11.48971761961889</v>
      </c>
      <c r="AN805" s="54">
        <f>$AU805+$AB$7*SIN(AO805)</f>
        <v>15.953549511026983</v>
      </c>
      <c r="AO805" s="54">
        <f>$AU805+$AB$7*SIN(AP805)</f>
        <v>15.953677349353651</v>
      </c>
      <c r="AP805" s="54">
        <f>$AU805+$AB$7*SIN(AQ805)</f>
        <v>15.95328476887822</v>
      </c>
      <c r="AQ805" s="54">
        <f>$AU805+$AB$7*SIN(AR805)</f>
        <v>15.954490472653072</v>
      </c>
      <c r="AR805" s="54">
        <f>$AU805+$AB$7*SIN(AS805)</f>
        <v>15.950788637510557</v>
      </c>
      <c r="AS805" s="54">
        <f>$AU805+$AB$7*SIN(AT805)</f>
        <v>15.962165306638488</v>
      </c>
      <c r="AT805" s="54">
        <f>$AU805+$AB$7*SIN(AU805)</f>
        <v>15.927301849534901</v>
      </c>
      <c r="AU805" s="54">
        <f>RADIANS($AB$9)+$AB$18*(F805-AB$15)</f>
        <v>16.035208980509196</v>
      </c>
    </row>
    <row r="806" spans="1:64" ht="12.95" customHeight="1" x14ac:dyDescent="0.2">
      <c r="A806" s="98" t="s">
        <v>533</v>
      </c>
      <c r="B806" s="99" t="s">
        <v>1142</v>
      </c>
      <c r="C806" s="98">
        <v>51496.680999999997</v>
      </c>
      <c r="D806" s="98" t="s">
        <v>1190</v>
      </c>
      <c r="E806" s="107">
        <f>+(C806-C$7)/C$8</f>
        <v>6425.0396049730416</v>
      </c>
      <c r="F806" s="109">
        <f>ROUND(2*E806,0)/2</f>
        <v>6425</v>
      </c>
      <c r="G806" s="48">
        <f>+C806-(C$7+F806*C$8)</f>
        <v>5.4134999998495914E-2</v>
      </c>
      <c r="I806" s="48">
        <f>G806</f>
        <v>5.4134999998495914E-2</v>
      </c>
      <c r="O806" s="48">
        <f ca="1">+C$11+C$12*F806</f>
        <v>5.9112721915179745E-2</v>
      </c>
      <c r="Q806" s="100">
        <f>+C806-15018.5</f>
        <v>36478.180999999997</v>
      </c>
      <c r="S806" s="53">
        <f>S$14</f>
        <v>0.1</v>
      </c>
      <c r="Z806" s="48">
        <f>F806</f>
        <v>6425</v>
      </c>
      <c r="AA806" s="54">
        <f>AB$3+AB$4*Z806+AB$5*Z806^2+AH806</f>
        <v>5.519614501558235E-2</v>
      </c>
      <c r="AB806" s="54">
        <f>IF(S806&lt;&gt;0,G806-AH806, -9999)</f>
        <v>5.554063104148016E-2</v>
      </c>
      <c r="AC806" s="54">
        <f>+G806-P806</f>
        <v>5.4134999998495914E-2</v>
      </c>
      <c r="AD806" s="54">
        <f>IF(S806&lt;&gt;0,G806-AA806, -9999)</f>
        <v>-1.0611450170864359E-3</v>
      </c>
      <c r="AE806" s="54">
        <f>+(G806-AA806)^2*S806</f>
        <v>1.1260287472873724E-7</v>
      </c>
      <c r="AF806" s="48">
        <f>IF(S806&lt;&gt;0,G806-P806, -9999)</f>
        <v>5.4134999998495914E-2</v>
      </c>
      <c r="AG806" s="3"/>
      <c r="AH806" s="48">
        <f>$AB$6*($AB$11/AI806*AJ806+$AB$12)</f>
        <v>-1.4056310429842441E-3</v>
      </c>
      <c r="AI806" s="48">
        <f>1+$AB$7*COS(AL806)</f>
        <v>0.66939940141681098</v>
      </c>
      <c r="AJ806" s="48">
        <f>SIN(AL806+RADIANS($AB$9))</f>
        <v>-0.21801638978034524</v>
      </c>
      <c r="AK806" s="48">
        <f>$AB$7*SIN(AL806)</f>
        <v>-5.8308397200883634E-2</v>
      </c>
      <c r="AL806" s="48">
        <f>2*ATAN(AM806)</f>
        <v>-2.9670169222733946</v>
      </c>
      <c r="AM806" s="48">
        <f>SQRT((1+$AB$7)/(1-$AB$7))*TAN(AN806/2)</f>
        <v>-11.427235362807579</v>
      </c>
      <c r="AN806" s="54">
        <f>$AU806+$AB$7*SIN(AO806)</f>
        <v>15.954878769692163</v>
      </c>
      <c r="AO806" s="54">
        <f>$AU806+$AB$7*SIN(AP806)</f>
        <v>15.955007005002336</v>
      </c>
      <c r="AP806" s="54">
        <f>$AU806+$AB$7*SIN(AQ806)</f>
        <v>15.954613073895345</v>
      </c>
      <c r="AQ806" s="54">
        <f>$AU806+$AB$7*SIN(AR806)</f>
        <v>15.955823331043117</v>
      </c>
      <c r="AR806" s="54">
        <f>$AU806+$AB$7*SIN(AS806)</f>
        <v>15.952106282615079</v>
      </c>
      <c r="AS806" s="54">
        <f>$AU806+$AB$7*SIN(AT806)</f>
        <v>15.963533611190554</v>
      </c>
      <c r="AT806" s="54">
        <f>$AU806+$AB$7*SIN(AU806)</f>
        <v>15.928504000468111</v>
      </c>
      <c r="AU806" s="54">
        <f>RADIANS($AB$9)+$AB$18*(F806-AB$15)</f>
        <v>16.03697112927485</v>
      </c>
    </row>
    <row r="807" spans="1:64" ht="12.95" customHeight="1" x14ac:dyDescent="0.2">
      <c r="A807" s="98" t="s">
        <v>621</v>
      </c>
      <c r="B807" s="99" t="s">
        <v>1142</v>
      </c>
      <c r="C807" s="98">
        <v>51510.356</v>
      </c>
      <c r="D807" s="98" t="s">
        <v>1190</v>
      </c>
      <c r="E807" s="107">
        <f>+(C807-C$7)/C$8</f>
        <v>6435.0441862299231</v>
      </c>
      <c r="F807" s="109">
        <f>ROUND(2*E807,0)/2</f>
        <v>6435</v>
      </c>
      <c r="G807" s="48">
        <f>+C807-(C$7+F807*C$8)</f>
        <v>6.0397000001103152E-2</v>
      </c>
      <c r="I807" s="48">
        <f>G807</f>
        <v>6.0397000001103152E-2</v>
      </c>
      <c r="O807" s="48">
        <f ca="1">+C$11+C$12*F807</f>
        <v>5.9262313882005285E-2</v>
      </c>
      <c r="Q807" s="100">
        <f>+C807-15018.5</f>
        <v>36491.856</v>
      </c>
      <c r="S807" s="53">
        <f>S$14</f>
        <v>0.1</v>
      </c>
      <c r="Z807" s="48">
        <f>F807</f>
        <v>6435</v>
      </c>
      <c r="AA807" s="54">
        <f>AB$3+AB$4*Z807+AB$5*Z807^2+AH807</f>
        <v>5.5366075086955929E-2</v>
      </c>
      <c r="AB807" s="54">
        <f>IF(S807&lt;&gt;0,G807-AH807, -9999)</f>
        <v>6.1766130185639645E-2</v>
      </c>
      <c r="AC807" s="54">
        <f>+G807-P807</f>
        <v>6.0397000001103152E-2</v>
      </c>
      <c r="AD807" s="54">
        <f>IF(S807&lt;&gt;0,G807-AA807, -9999)</f>
        <v>5.0309249141472223E-3</v>
      </c>
      <c r="AE807" s="54">
        <f>+(G807-AA807)^2*S807</f>
        <v>2.5310205491787238E-6</v>
      </c>
      <c r="AF807" s="48">
        <f>IF(S807&lt;&gt;0,G807-P807, -9999)</f>
        <v>6.0397000001103152E-2</v>
      </c>
      <c r="AG807" s="3"/>
      <c r="AH807" s="48">
        <f>$AB$6*($AB$11/AI807*AJ807+$AB$12)</f>
        <v>-1.3691301845364929E-3</v>
      </c>
      <c r="AI807" s="48">
        <f>1+$AB$7*COS(AL807)</f>
        <v>0.66958469787408681</v>
      </c>
      <c r="AJ807" s="48">
        <f>SIN(AL807+RADIANS($AB$9))</f>
        <v>-0.21494133101648613</v>
      </c>
      <c r="AK807" s="48">
        <f>$AB$7*SIN(AL807)</f>
        <v>-5.9349415235033336E-2</v>
      </c>
      <c r="AL807" s="48">
        <f>2*ATAN(AM807)</f>
        <v>-2.9638671730090334</v>
      </c>
      <c r="AM807" s="48">
        <f>SQRT((1+$AB$7)/(1-$AB$7))*TAN(AN807/2)</f>
        <v>-11.223673887052732</v>
      </c>
      <c r="AN807" s="54">
        <f>$AU807+$AB$7*SIN(AO807)</f>
        <v>15.959310433490721</v>
      </c>
      <c r="AO807" s="54">
        <f>$AU807+$AB$7*SIN(AP807)</f>
        <v>15.959439962262437</v>
      </c>
      <c r="AP807" s="54">
        <f>$AU807+$AB$7*SIN(AQ807)</f>
        <v>15.959041609055761</v>
      </c>
      <c r="AQ807" s="54">
        <f>$AU807+$AB$7*SIN(AR807)</f>
        <v>15.960266836013089</v>
      </c>
      <c r="AR807" s="54">
        <f>$AU807+$AB$7*SIN(AS807)</f>
        <v>15.956499594771071</v>
      </c>
      <c r="AS807" s="54">
        <f>$AU807+$AB$7*SIN(AT807)</f>
        <v>15.96809459675735</v>
      </c>
      <c r="AT807" s="54">
        <f>$AU807+$AB$7*SIN(AU807)</f>
        <v>15.932513612512007</v>
      </c>
      <c r="AU807" s="54">
        <f>RADIANS($AB$9)+$AB$18*(F807-AB$15)</f>
        <v>16.042844958493696</v>
      </c>
    </row>
    <row r="808" spans="1:64" ht="12.95" customHeight="1" x14ac:dyDescent="0.2">
      <c r="A808" s="98" t="s">
        <v>533</v>
      </c>
      <c r="B808" s="99" t="s">
        <v>1142</v>
      </c>
      <c r="C808" s="98">
        <v>51544.527000000002</v>
      </c>
      <c r="D808" s="98" t="s">
        <v>1190</v>
      </c>
      <c r="E808" s="107">
        <f>+(C808-C$7)/C$8</f>
        <v>6460.0435680309365</v>
      </c>
      <c r="F808" s="109">
        <f>ROUND(2*E808,0)/2</f>
        <v>6460</v>
      </c>
      <c r="G808" s="48">
        <f>+C808-(C$7+F808*C$8)</f>
        <v>5.9552000006078742E-2</v>
      </c>
      <c r="I808" s="48">
        <f>G808</f>
        <v>5.9552000006078742E-2</v>
      </c>
      <c r="O808" s="48">
        <f ca="1">+C$11+C$12*F808</f>
        <v>5.9636293799069151E-2</v>
      </c>
      <c r="Q808" s="100">
        <f>+C808-15018.5</f>
        <v>36526.027000000002</v>
      </c>
      <c r="S808" s="53">
        <f>S$14</f>
        <v>0.1</v>
      </c>
      <c r="Z808" s="48">
        <f>F808</f>
        <v>6460</v>
      </c>
      <c r="AA808" s="54">
        <f>AB$3+AB$4*Z808+AB$5*Z808^2+AH808</f>
        <v>5.5791598889105294E-2</v>
      </c>
      <c r="AB808" s="54">
        <f>IF(S808&lt;&gt;0,G808-AH808, -9999)</f>
        <v>6.0829716413388669E-2</v>
      </c>
      <c r="AC808" s="54">
        <f>+G808-P808</f>
        <v>5.9552000006078742E-2</v>
      </c>
      <c r="AD808" s="54">
        <f>IF(S808&lt;&gt;0,G808-AA808, -9999)</f>
        <v>3.7604011169734483E-3</v>
      </c>
      <c r="AE808" s="54">
        <f>+(G808-AA808)^2*S808</f>
        <v>1.4140616560535159E-6</v>
      </c>
      <c r="AF808" s="48">
        <f>IF(S808&lt;&gt;0,G808-P808, -9999)</f>
        <v>5.9552000006078742E-2</v>
      </c>
      <c r="AG808" s="3"/>
      <c r="AH808" s="48">
        <f>$AB$6*($AB$11/AI808*AJ808+$AB$12)</f>
        <v>-1.277716407309927E-3</v>
      </c>
      <c r="AI808" s="48">
        <f>1+$AB$7*COS(AL808)</f>
        <v>0.67006276002819054</v>
      </c>
      <c r="AJ808" s="48">
        <f>SIN(AL808+RADIANS($AB$9))</f>
        <v>-0.20723678216567717</v>
      </c>
      <c r="AK808" s="48">
        <f>$AB$7*SIN(AL808)</f>
        <v>-6.1951938206027679E-2</v>
      </c>
      <c r="AL808" s="48">
        <f>2*ATAN(AM808)</f>
        <v>-2.9559849908994233</v>
      </c>
      <c r="AM808" s="48">
        <f>SQRT((1+$AB$7)/(1-$AB$7))*TAN(AN808/2)</f>
        <v>-10.744464807824594</v>
      </c>
      <c r="AN808" s="54">
        <f>$AU808+$AB$7*SIN(AO808)</f>
        <v>15.970395112707726</v>
      </c>
      <c r="AO808" s="54">
        <f>$AU808+$AB$7*SIN(AP808)</f>
        <v>15.970527672984863</v>
      </c>
      <c r="AP808" s="54">
        <f>$AU808+$AB$7*SIN(AQ808)</f>
        <v>15.970118808412515</v>
      </c>
      <c r="AQ808" s="54">
        <f>$AU808+$AB$7*SIN(AR808)</f>
        <v>15.971380041433164</v>
      </c>
      <c r="AR808" s="54">
        <f>$AU808+$AB$7*SIN(AS808)</f>
        <v>15.967490858945094</v>
      </c>
      <c r="AS808" s="54">
        <f>$AU808+$AB$7*SIN(AT808)</f>
        <v>15.979496880986169</v>
      </c>
      <c r="AT808" s="54">
        <f>$AU808+$AB$7*SIN(AU808)</f>
        <v>15.942554436987503</v>
      </c>
      <c r="AU808" s="54">
        <f>RADIANS($AB$9)+$AB$18*(F808-AB$15)</f>
        <v>16.057529531540808</v>
      </c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</row>
    <row r="809" spans="1:64" ht="12.95" customHeight="1" x14ac:dyDescent="0.2">
      <c r="A809" s="98" t="s">
        <v>626</v>
      </c>
      <c r="B809" s="99" t="s">
        <v>1142</v>
      </c>
      <c r="C809" s="98">
        <v>51551.362000000001</v>
      </c>
      <c r="D809" s="98" t="s">
        <v>1190</v>
      </c>
      <c r="E809" s="107">
        <f>+(C809-C$7)/C$8</f>
        <v>6465.0440296682873</v>
      </c>
      <c r="F809" s="109">
        <f>ROUND(2*E809,0)/2</f>
        <v>6465</v>
      </c>
      <c r="G809" s="48">
        <f>+C809-(C$7+F809*C$8)</f>
        <v>6.0183000001416076E-2</v>
      </c>
      <c r="I809" s="48">
        <f>G809</f>
        <v>6.0183000001416076E-2</v>
      </c>
      <c r="O809" s="48">
        <f ca="1">+C$11+C$12*F809</f>
        <v>5.9711089782481935E-2</v>
      </c>
      <c r="Q809" s="100">
        <f>+C809-15018.5</f>
        <v>36532.862000000001</v>
      </c>
      <c r="S809" s="53">
        <f>S$14</f>
        <v>0.1</v>
      </c>
      <c r="Z809" s="48">
        <f>F809</f>
        <v>6465</v>
      </c>
      <c r="AA809" s="54">
        <f>AB$3+AB$4*Z809+AB$5*Z809^2+AH809</f>
        <v>5.5876822902889284E-2</v>
      </c>
      <c r="AB809" s="54">
        <f>IF(S809&lt;&gt;0,G809-AH809, -9999)</f>
        <v>6.1442406455802276E-2</v>
      </c>
      <c r="AC809" s="54">
        <f>+G809-P809</f>
        <v>6.0183000001416076E-2</v>
      </c>
      <c r="AD809" s="54">
        <f>IF(S809&lt;&gt;0,G809-AA809, -9999)</f>
        <v>4.3061770985267922E-3</v>
      </c>
      <c r="AE809" s="54">
        <f>+(G809-AA809)^2*S809</f>
        <v>1.8543161203876622E-6</v>
      </c>
      <c r="AF809" s="48">
        <f>IF(S809&lt;&gt;0,G809-P809, -9999)</f>
        <v>6.0183000001416076E-2</v>
      </c>
      <c r="AG809" s="3"/>
      <c r="AH809" s="48">
        <f>$AB$6*($AB$11/AI809*AJ809+$AB$12)</f>
        <v>-1.2594064543862032E-3</v>
      </c>
      <c r="AI809" s="48">
        <f>1+$AB$7*COS(AL809)</f>
        <v>0.67016091891020535</v>
      </c>
      <c r="AJ809" s="48">
        <f>SIN(AL809+RADIANS($AB$9))</f>
        <v>-0.20569297019851049</v>
      </c>
      <c r="AK809" s="48">
        <f>$AB$7*SIN(AL809)</f>
        <v>-6.2472438351154028E-2</v>
      </c>
      <c r="AL809" s="48">
        <f>2*ATAN(AM809)</f>
        <v>-2.9544071833287977</v>
      </c>
      <c r="AM809" s="48">
        <f>SQRT((1+$AB$7)/(1-$AB$7))*TAN(AN809/2)</f>
        <v>-10.653374168112325</v>
      </c>
      <c r="AN809" s="54">
        <f>$AU809+$AB$7*SIN(AO809)</f>
        <v>15.972613017280549</v>
      </c>
      <c r="AO809" s="54">
        <f>$AU809+$AB$7*SIN(AP809)</f>
        <v>15.972746148967781</v>
      </c>
      <c r="AP809" s="54">
        <f>$AU809+$AB$7*SIN(AQ809)</f>
        <v>15.972335276271224</v>
      </c>
      <c r="AQ809" s="54">
        <f>$AU809+$AB$7*SIN(AR809)</f>
        <v>15.973603464257277</v>
      </c>
      <c r="AR809" s="54">
        <f>$AU809+$AB$7*SIN(AS809)</f>
        <v>15.969690509894011</v>
      </c>
      <c r="AS809" s="54">
        <f>$AU809+$AB$7*SIN(AT809)</f>
        <v>15.98177731080664</v>
      </c>
      <c r="AT809" s="54">
        <f>$AU809+$AB$7*SIN(AU809)</f>
        <v>15.944565545020639</v>
      </c>
      <c r="AU809" s="54">
        <f>RADIANS($AB$9)+$AB$18*(F809-AB$15)</f>
        <v>16.06046644615023</v>
      </c>
    </row>
    <row r="810" spans="1:64" ht="12.95" customHeight="1" x14ac:dyDescent="0.2">
      <c r="A810" s="98" t="s">
        <v>626</v>
      </c>
      <c r="B810" s="99" t="s">
        <v>1142</v>
      </c>
      <c r="C810" s="98">
        <v>51641.572</v>
      </c>
      <c r="D810" s="98" t="s">
        <v>1190</v>
      </c>
      <c r="E810" s="107">
        <f>+(C810-C$7)/C$8</f>
        <v>6531.0413441240908</v>
      </c>
      <c r="F810" s="109">
        <f>ROUND(2*E810,0)/2</f>
        <v>6531</v>
      </c>
      <c r="G810" s="48">
        <f>+C810-(C$7+F810*C$8)</f>
        <v>5.6512200004362967E-2</v>
      </c>
      <c r="I810" s="48">
        <f>G810</f>
        <v>5.6512200004362967E-2</v>
      </c>
      <c r="O810" s="48">
        <f ca="1">+C$11+C$12*F810</f>
        <v>6.0698396763530532E-2</v>
      </c>
      <c r="Q810" s="100">
        <f>+C810-15018.5</f>
        <v>36623.072</v>
      </c>
      <c r="S810" s="53">
        <f>S$14</f>
        <v>0.1</v>
      </c>
      <c r="Z810" s="48">
        <f>F810</f>
        <v>6531</v>
      </c>
      <c r="AA810" s="54">
        <f>AB$3+AB$4*Z810+AB$5*Z810^2+AH810</f>
        <v>5.7005466870365923E-2</v>
      </c>
      <c r="AB810" s="54">
        <f>IF(S810&lt;&gt;0,G810-AH810, -9999)</f>
        <v>5.7529103920184808E-2</v>
      </c>
      <c r="AC810" s="54">
        <f>+G810-P810</f>
        <v>5.6512200004362967E-2</v>
      </c>
      <c r="AD810" s="54">
        <f>IF(S810&lt;&gt;0,G810-AA810, -9999)</f>
        <v>-4.9326686600295599E-4</v>
      </c>
      <c r="AE810" s="54">
        <f>+(G810-AA810)^2*S810</f>
        <v>2.4331220109637812E-8</v>
      </c>
      <c r="AF810" s="48">
        <f>IF(S810&lt;&gt;0,G810-P810, -9999)</f>
        <v>5.6512200004362967E-2</v>
      </c>
      <c r="AG810" s="3"/>
      <c r="AH810" s="48">
        <f>$AB$6*($AB$11/AI810*AJ810+$AB$12)</f>
        <v>-1.0169039158218398E-3</v>
      </c>
      <c r="AI810" s="48">
        <f>1+$AB$7*COS(AL810)</f>
        <v>0.67153661588647595</v>
      </c>
      <c r="AJ810" s="48">
        <f>SIN(AL810+RADIANS($AB$9))</f>
        <v>-0.18522362673225232</v>
      </c>
      <c r="AK810" s="48">
        <f>$AB$7*SIN(AL810)</f>
        <v>-6.9342845805392558E-2</v>
      </c>
      <c r="AL810" s="48">
        <f>2*ATAN(AM810)</f>
        <v>-2.9335348385073257</v>
      </c>
      <c r="AM810" s="48">
        <f>SQRT((1+$AB$7)/(1-$AB$7))*TAN(AN810/2)</f>
        <v>-9.578011347224713</v>
      </c>
      <c r="AN810" s="54">
        <f>$AU810+$AB$7*SIN(AO810)</f>
        <v>16.001921313351914</v>
      </c>
      <c r="AO810" s="54">
        <f>$AU810+$AB$7*SIN(AP810)</f>
        <v>16.002060884750623</v>
      </c>
      <c r="AP810" s="54">
        <f>$AU810+$AB$7*SIN(AQ810)</f>
        <v>16.001626503181193</v>
      </c>
      <c r="AQ810" s="54">
        <f>$AU810+$AB$7*SIN(AR810)</f>
        <v>16.002978596726084</v>
      </c>
      <c r="AR810" s="54">
        <f>$AU810+$AB$7*SIN(AS810)</f>
        <v>15.99877176694214</v>
      </c>
      <c r="AS810" s="54">
        <f>$AU810+$AB$7*SIN(AT810)</f>
        <v>16.011878470162902</v>
      </c>
      <c r="AT810" s="54">
        <f>$AU810+$AB$7*SIN(AU810)</f>
        <v>15.971208893612653</v>
      </c>
      <c r="AU810" s="54">
        <f>RADIANS($AB$9)+$AB$18*(F810-AB$15)</f>
        <v>16.099233718994608</v>
      </c>
    </row>
    <row r="811" spans="1:64" ht="12.95" customHeight="1" x14ac:dyDescent="0.2">
      <c r="A811" s="98" t="s">
        <v>632</v>
      </c>
      <c r="B811" s="99" t="s">
        <v>1142</v>
      </c>
      <c r="C811" s="98">
        <v>51782.368999999999</v>
      </c>
      <c r="D811" s="98" t="s">
        <v>1190</v>
      </c>
      <c r="E811" s="107">
        <f>+(C811-C$7)/C$8</f>
        <v>6634.0479274677755</v>
      </c>
      <c r="F811" s="109">
        <f>ROUND(2*E811,0)/2</f>
        <v>6634</v>
      </c>
      <c r="G811" s="48">
        <f>+C811-(C$7+F811*C$8)</f>
        <v>6.5510799999174196E-2</v>
      </c>
      <c r="I811" s="48">
        <f>G811</f>
        <v>6.5510799999174196E-2</v>
      </c>
      <c r="O811" s="48">
        <f ca="1">+C$11+C$12*F811</f>
        <v>6.2239194021833671E-2</v>
      </c>
      <c r="Q811" s="100">
        <f>+C811-15018.5</f>
        <v>36763.868999999999</v>
      </c>
      <c r="S811" s="53">
        <f>S$14</f>
        <v>0.1</v>
      </c>
      <c r="Z811" s="48">
        <f>F811</f>
        <v>6634</v>
      </c>
      <c r="AA811" s="54">
        <f>AB$3+AB$4*Z811+AB$5*Z811^2+AH811</f>
        <v>5.8780269630000742E-2</v>
      </c>
      <c r="AB811" s="54">
        <f>IF(S811&lt;&gt;0,G811-AH811, -9999)</f>
        <v>6.6146501617397838E-2</v>
      </c>
      <c r="AC811" s="54">
        <f>+G811-P811</f>
        <v>6.5510799999174196E-2</v>
      </c>
      <c r="AD811" s="54">
        <f>IF(S811&lt;&gt;0,G811-AA811, -9999)</f>
        <v>6.7305303691734542E-3</v>
      </c>
      <c r="AE811" s="54">
        <f>+(G811-AA811)^2*S811</f>
        <v>4.5300039050366155E-6</v>
      </c>
      <c r="AF811" s="48">
        <f>IF(S811&lt;&gt;0,G811-P811, -9999)</f>
        <v>6.5510799999174196E-2</v>
      </c>
      <c r="AG811" s="3"/>
      <c r="AH811" s="48">
        <f>$AB$6*($AB$11/AI811*AJ811+$AB$12)</f>
        <v>-6.3570161822364309E-4</v>
      </c>
      <c r="AI811" s="48">
        <f>1+$AB$7*COS(AL811)</f>
        <v>0.67398399667060449</v>
      </c>
      <c r="AJ811" s="48">
        <f>SIN(AL811+RADIANS($AB$9))</f>
        <v>-0.152938411378582</v>
      </c>
      <c r="AK811" s="48">
        <f>$AB$7*SIN(AL811)</f>
        <v>-8.0063665547028831E-2</v>
      </c>
      <c r="AL811" s="48">
        <f>2*ATAN(AM811)</f>
        <v>-2.9007764011683848</v>
      </c>
      <c r="AM811" s="48">
        <f>SQRT((1+$AB$7)/(1-$AB$7))*TAN(AN811/2)</f>
        <v>-8.2649124127359084</v>
      </c>
      <c r="AN811" s="54">
        <f>$AU811+$AB$7*SIN(AO811)</f>
        <v>16.047790206069742</v>
      </c>
      <c r="AO811" s="54">
        <f>$AU811+$AB$7*SIN(AP811)</f>
        <v>16.047935704772634</v>
      </c>
      <c r="AP811" s="54">
        <f>$AU811+$AB$7*SIN(AQ811)</f>
        <v>16.047476014354103</v>
      </c>
      <c r="AQ811" s="54">
        <f>$AU811+$AB$7*SIN(AR811)</f>
        <v>16.048928621187262</v>
      </c>
      <c r="AR811" s="54">
        <f>$AU811+$AB$7*SIN(AS811)</f>
        <v>16.044340967132271</v>
      </c>
      <c r="AS811" s="54">
        <f>$AU811+$AB$7*SIN(AT811)</f>
        <v>16.058855463847316</v>
      </c>
      <c r="AT811" s="54">
        <f>$AU811+$AB$7*SIN(AU811)</f>
        <v>16.013179765792973</v>
      </c>
      <c r="AU811" s="54">
        <f>RADIANS($AB$9)+$AB$18*(F811-AB$15)</f>
        <v>16.159734159948712</v>
      </c>
    </row>
    <row r="812" spans="1:64" ht="12.95" customHeight="1" x14ac:dyDescent="0.2">
      <c r="A812" s="98" t="s">
        <v>635</v>
      </c>
      <c r="B812" s="99" t="s">
        <v>1142</v>
      </c>
      <c r="C812" s="98">
        <v>51805.599999999999</v>
      </c>
      <c r="D812" s="98" t="s">
        <v>1190</v>
      </c>
      <c r="E812" s="107">
        <f>+(C812-C$7)/C$8</f>
        <v>6651.0436442632827</v>
      </c>
      <c r="F812" s="109">
        <f>ROUND(2*E812,0)/2</f>
        <v>6651</v>
      </c>
      <c r="G812" s="48">
        <f>+C812-(C$7+F812*C$8)</f>
        <v>5.9656200006429572E-2</v>
      </c>
      <c r="I812" s="48">
        <f>G812</f>
        <v>5.9656200006429572E-2</v>
      </c>
      <c r="O812" s="48">
        <f ca="1">+C$11+C$12*F812</f>
        <v>6.2493500365437091E-2</v>
      </c>
      <c r="Q812" s="100">
        <f>+C812-15018.5</f>
        <v>36787.1</v>
      </c>
      <c r="S812" s="53">
        <f>S$14</f>
        <v>0.1</v>
      </c>
      <c r="Z812" s="48">
        <f>F812</f>
        <v>6651</v>
      </c>
      <c r="AA812" s="54">
        <f>AB$3+AB$4*Z812+AB$5*Z812^2+AH812</f>
        <v>5.907473949592746E-2</v>
      </c>
      <c r="AB812" s="54">
        <f>IF(S812&lt;&gt;0,G812-AH812, -9999)</f>
        <v>6.0228695445379919E-2</v>
      </c>
      <c r="AC812" s="54">
        <f>+G812-P812</f>
        <v>5.9656200006429572E-2</v>
      </c>
      <c r="AD812" s="54">
        <f>IF(S812&lt;&gt;0,G812-AA812, -9999)</f>
        <v>5.8146051050211173E-4</v>
      </c>
      <c r="AE812" s="54">
        <f>+(G812-AA812)^2*S812</f>
        <v>3.3809632527337638E-8</v>
      </c>
      <c r="AF812" s="48">
        <f>IF(S812&lt;&gt;0,G812-P812, -9999)</f>
        <v>5.9656200006429572E-2</v>
      </c>
      <c r="AG812" s="3"/>
      <c r="AH812" s="48">
        <f>$AB$6*($AB$11/AI812*AJ812+$AB$12)</f>
        <v>-5.7249543895034657E-4</v>
      </c>
      <c r="AI812" s="48">
        <f>1+$AB$7*COS(AL812)</f>
        <v>0.67442358956839676</v>
      </c>
      <c r="AJ812" s="48">
        <f>SIN(AL812+RADIANS($AB$9))</f>
        <v>-0.147569542572587</v>
      </c>
      <c r="AK812" s="48">
        <f>$AB$7*SIN(AL812)</f>
        <v>-8.1832914760328265E-2</v>
      </c>
      <c r="AL812" s="48">
        <f>2*ATAN(AM812)</f>
        <v>-2.8953458748825907</v>
      </c>
      <c r="AM812" s="48">
        <f>SQRT((1+$AB$7)/(1-$AB$7))*TAN(AN812/2)</f>
        <v>-8.0808509904325732</v>
      </c>
      <c r="AN812" s="54">
        <f>$AU812+$AB$7*SIN(AO812)</f>
        <v>16.055377507295876</v>
      </c>
      <c r="AO812" s="54">
        <f>$AU812+$AB$7*SIN(AP812)</f>
        <v>16.055523505217622</v>
      </c>
      <c r="AP812" s="54">
        <f>$AU812+$AB$7*SIN(AQ812)</f>
        <v>16.055060984064621</v>
      </c>
      <c r="AQ812" s="54">
        <f>$AU812+$AB$7*SIN(AR812)</f>
        <v>16.056526516609715</v>
      </c>
      <c r="AR812" s="54">
        <f>$AU812+$AB$7*SIN(AS812)</f>
        <v>16.051885530198952</v>
      </c>
      <c r="AS812" s="54">
        <f>$AU812+$AB$7*SIN(AT812)</f>
        <v>16.066609496728116</v>
      </c>
      <c r="AT812" s="54">
        <f>$AU812+$AB$7*SIN(AU812)</f>
        <v>16.020156769474379</v>
      </c>
      <c r="AU812" s="54">
        <f>RADIANS($AB$9)+$AB$18*(F812-AB$15)</f>
        <v>16.169719669620747</v>
      </c>
    </row>
    <row r="813" spans="1:64" ht="12.95" customHeight="1" x14ac:dyDescent="0.2">
      <c r="A813" s="98" t="s">
        <v>638</v>
      </c>
      <c r="B813" s="99" t="s">
        <v>1142</v>
      </c>
      <c r="C813" s="98">
        <v>51805.601999999999</v>
      </c>
      <c r="D813" s="98" t="s">
        <v>1190</v>
      </c>
      <c r="E813" s="107">
        <f>+(C813-C$7)/C$8</f>
        <v>6651.0451074561543</v>
      </c>
      <c r="F813" s="109">
        <f>ROUND(2*E813,0)/2</f>
        <v>6651</v>
      </c>
      <c r="G813" s="48">
        <f>+C813-(C$7+F813*C$8)</f>
        <v>6.1656200006837025E-2</v>
      </c>
      <c r="I813" s="48">
        <f>G813</f>
        <v>6.1656200006837025E-2</v>
      </c>
      <c r="O813" s="48">
        <f ca="1">+C$11+C$12*F813</f>
        <v>6.2493500365437091E-2</v>
      </c>
      <c r="Q813" s="100">
        <f>+C813-15018.5</f>
        <v>36787.101999999999</v>
      </c>
      <c r="S813" s="53">
        <f>S$14</f>
        <v>0.1</v>
      </c>
      <c r="Z813" s="48">
        <f>F813</f>
        <v>6651</v>
      </c>
      <c r="AA813" s="54">
        <f>AB$3+AB$4*Z813+AB$5*Z813^2+AH813</f>
        <v>5.907473949592746E-2</v>
      </c>
      <c r="AB813" s="54">
        <f>IF(S813&lt;&gt;0,G813-AH813, -9999)</f>
        <v>6.2228695445787373E-2</v>
      </c>
      <c r="AC813" s="54">
        <f>+G813-P813</f>
        <v>6.1656200006837025E-2</v>
      </c>
      <c r="AD813" s="54">
        <f>IF(S813&lt;&gt;0,G813-AA813, -9999)</f>
        <v>2.5814605109095654E-3</v>
      </c>
      <c r="AE813" s="54">
        <f>+(G813-AA813)^2*S813</f>
        <v>6.6639383693854741E-7</v>
      </c>
      <c r="AF813" s="48">
        <f>IF(S813&lt;&gt;0,G813-P813, -9999)</f>
        <v>6.1656200006837025E-2</v>
      </c>
      <c r="AG813" s="3"/>
      <c r="AH813" s="48">
        <f>$AB$6*($AB$11/AI813*AJ813+$AB$12)</f>
        <v>-5.7249543895034657E-4</v>
      </c>
      <c r="AI813" s="48">
        <f>1+$AB$7*COS(AL813)</f>
        <v>0.67442358956839676</v>
      </c>
      <c r="AJ813" s="48">
        <f>SIN(AL813+RADIANS($AB$9))</f>
        <v>-0.147569542572587</v>
      </c>
      <c r="AK813" s="48">
        <f>$AB$7*SIN(AL813)</f>
        <v>-8.1832914760328265E-2</v>
      </c>
      <c r="AL813" s="48">
        <f>2*ATAN(AM813)</f>
        <v>-2.8953458748825907</v>
      </c>
      <c r="AM813" s="48">
        <f>SQRT((1+$AB$7)/(1-$AB$7))*TAN(AN813/2)</f>
        <v>-8.0808509904325732</v>
      </c>
      <c r="AN813" s="54">
        <f>$AU813+$AB$7*SIN(AO813)</f>
        <v>16.055377507295876</v>
      </c>
      <c r="AO813" s="54">
        <f>$AU813+$AB$7*SIN(AP813)</f>
        <v>16.055523505217622</v>
      </c>
      <c r="AP813" s="54">
        <f>$AU813+$AB$7*SIN(AQ813)</f>
        <v>16.055060984064621</v>
      </c>
      <c r="AQ813" s="54">
        <f>$AU813+$AB$7*SIN(AR813)</f>
        <v>16.056526516609715</v>
      </c>
      <c r="AR813" s="54">
        <f>$AU813+$AB$7*SIN(AS813)</f>
        <v>16.051885530198952</v>
      </c>
      <c r="AS813" s="54">
        <f>$AU813+$AB$7*SIN(AT813)</f>
        <v>16.066609496728116</v>
      </c>
      <c r="AT813" s="54">
        <f>$AU813+$AB$7*SIN(AU813)</f>
        <v>16.020156769474379</v>
      </c>
      <c r="AU813" s="54">
        <f>RADIANS($AB$9)+$AB$18*(F813-AB$15)</f>
        <v>16.169719669620747</v>
      </c>
    </row>
    <row r="814" spans="1:64" ht="12.95" customHeight="1" x14ac:dyDescent="0.2">
      <c r="A814" s="98" t="s">
        <v>638</v>
      </c>
      <c r="B814" s="99" t="s">
        <v>1142</v>
      </c>
      <c r="C814" s="98">
        <v>51887.618999999999</v>
      </c>
      <c r="D814" s="98" t="s">
        <v>1190</v>
      </c>
      <c r="E814" s="107">
        <f>+(C814-C$7)/C$8</f>
        <v>6711.0484523150581</v>
      </c>
      <c r="F814" s="109">
        <f>ROUND(2*E814,0)/2</f>
        <v>6711</v>
      </c>
      <c r="G814" s="48">
        <f>+C814-(C$7+F814*C$8)</f>
        <v>6.6228200004843529E-2</v>
      </c>
      <c r="I814" s="48">
        <f>G814</f>
        <v>6.6228200004843529E-2</v>
      </c>
      <c r="O814" s="48">
        <f ca="1">+C$11+C$12*F814</f>
        <v>6.3391052166390377E-2</v>
      </c>
      <c r="Q814" s="100">
        <f>+C814-15018.5</f>
        <v>36869.118999999999</v>
      </c>
      <c r="S814" s="53">
        <f>S$14</f>
        <v>0.1</v>
      </c>
      <c r="Z814" s="48">
        <f>F814</f>
        <v>6711</v>
      </c>
      <c r="AA814" s="54">
        <f>AB$3+AB$4*Z814+AB$5*Z814^2+AH814</f>
        <v>6.0117461685400241E-2</v>
      </c>
      <c r="AB814" s="54">
        <f>IF(S814&lt;&gt;0,G814-AH814, -9999)</f>
        <v>6.6577033351716483E-2</v>
      </c>
      <c r="AC814" s="54">
        <f>+G814-P814</f>
        <v>6.6228200004843529E-2</v>
      </c>
      <c r="AD814" s="54">
        <f>IF(S814&lt;&gt;0,G814-AA814, -9999)</f>
        <v>6.1107383194432888E-3</v>
      </c>
      <c r="AE814" s="54">
        <f>+(G814-AA814)^2*S814</f>
        <v>3.734112280871259E-6</v>
      </c>
      <c r="AF814" s="48">
        <f>IF(S814&lt;&gt;0,G814-P814, -9999)</f>
        <v>6.6228200004843529E-2</v>
      </c>
      <c r="AG814" s="3"/>
      <c r="AH814" s="48">
        <f>$AB$6*($AB$11/AI814*AJ814+$AB$12)</f>
        <v>-3.4883334687294768E-4</v>
      </c>
      <c r="AI814" s="48">
        <f>1+$AB$7*COS(AL814)</f>
        <v>0.6760569114367232</v>
      </c>
      <c r="AJ814" s="48">
        <f>SIN(AL814+RADIANS($AB$9))</f>
        <v>-0.12852874253927657</v>
      </c>
      <c r="AK814" s="48">
        <f>$AB$7*SIN(AL814)</f>
        <v>-8.8076673073998038E-2</v>
      </c>
      <c r="AL814" s="48">
        <f>2*ATAN(AM814)</f>
        <v>-2.8761206906952621</v>
      </c>
      <c r="AM814" s="48">
        <f>SQRT((1+$AB$7)/(1-$AB$7))*TAN(AN814/2)</f>
        <v>-7.4894548738058164</v>
      </c>
      <c r="AN814" s="54">
        <f>$AU814+$AB$7*SIN(AO814)</f>
        <v>16.082197268039781</v>
      </c>
      <c r="AO814" s="54">
        <f>$AU814+$AB$7*SIN(AP814)</f>
        <v>16.082343971781683</v>
      </c>
      <c r="AP814" s="54">
        <f>$AU814+$AB$7*SIN(AQ814)</f>
        <v>16.081874488652332</v>
      </c>
      <c r="AQ814" s="54">
        <f>$AU814+$AB$7*SIN(AR814)</f>
        <v>16.083377239532961</v>
      </c>
      <c r="AR814" s="54">
        <f>$AU814+$AB$7*SIN(AS814)</f>
        <v>16.078570253025077</v>
      </c>
      <c r="AS814" s="54">
        <f>$AU814+$AB$7*SIN(AT814)</f>
        <v>16.093979117966995</v>
      </c>
      <c r="AT814" s="54">
        <f>$AU814+$AB$7*SIN(AU814)</f>
        <v>16.044902695658013</v>
      </c>
      <c r="AU814" s="54">
        <f>RADIANS($AB$9)+$AB$18*(F814-AB$15)</f>
        <v>16.204962644933818</v>
      </c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</row>
    <row r="815" spans="1:64" ht="12.95" customHeight="1" x14ac:dyDescent="0.2">
      <c r="A815" s="98" t="s">
        <v>638</v>
      </c>
      <c r="B815" s="99" t="s">
        <v>1142</v>
      </c>
      <c r="C815" s="98">
        <v>51898.553</v>
      </c>
      <c r="D815" s="98" t="s">
        <v>1190</v>
      </c>
      <c r="E815" s="107">
        <f>+(C815-C$7)/C$8</f>
        <v>6719.0477277419486</v>
      </c>
      <c r="F815" s="109">
        <f>ROUND(2*E815,0)/2</f>
        <v>6719</v>
      </c>
      <c r="G815" s="48">
        <f>+C815-(C$7+F815*C$8)</f>
        <v>6.5237800001341384E-2</v>
      </c>
      <c r="I815" s="48">
        <f>G815</f>
        <v>6.5237800001341384E-2</v>
      </c>
      <c r="O815" s="48">
        <f ca="1">+C$11+C$12*F815</f>
        <v>6.351072573985081E-2</v>
      </c>
      <c r="Q815" s="100">
        <f>+C815-15018.5</f>
        <v>36880.053</v>
      </c>
      <c r="S815" s="53">
        <f>S$14</f>
        <v>0.1</v>
      </c>
      <c r="Z815" s="48">
        <f>F815</f>
        <v>6719</v>
      </c>
      <c r="AA815" s="54">
        <f>AB$3+AB$4*Z815+AB$5*Z815^2+AH815</f>
        <v>6.0256889485994114E-2</v>
      </c>
      <c r="AB815" s="54">
        <f>IF(S815&lt;&gt;0,G815-AH815, -9999)</f>
        <v>6.5556747416582378E-2</v>
      </c>
      <c r="AC815" s="54">
        <f>+G815-P815</f>
        <v>6.5237800001341384E-2</v>
      </c>
      <c r="AD815" s="54">
        <f>IF(S815&lt;&gt;0,G815-AA815, -9999)</f>
        <v>4.9809105153472699E-3</v>
      </c>
      <c r="AE815" s="54">
        <f>+(G815-AA815)^2*S815</f>
        <v>2.480946956189701E-6</v>
      </c>
      <c r="AF815" s="48">
        <f>IF(S815&lt;&gt;0,G815-P815, -9999)</f>
        <v>6.5237800001341384E-2</v>
      </c>
      <c r="AG815" s="3"/>
      <c r="AH815" s="48">
        <f>$AB$6*($AB$11/AI815*AJ815+$AB$12)</f>
        <v>-3.1894741524099505E-4</v>
      </c>
      <c r="AI815" s="48">
        <f>1+$AB$7*COS(AL815)</f>
        <v>0.67628438495521737</v>
      </c>
      <c r="AJ815" s="48">
        <f>SIN(AL815+RADIANS($AB$9))</f>
        <v>-0.12597911357648972</v>
      </c>
      <c r="AK815" s="48">
        <f>$AB$7*SIN(AL815)</f>
        <v>-8.8909085834221427E-2</v>
      </c>
      <c r="AL815" s="48">
        <f>2*ATAN(AM815)</f>
        <v>-2.8735501630478115</v>
      </c>
      <c r="AM815" s="48">
        <f>SQRT((1+$AB$7)/(1-$AB$7))*TAN(AN815/2)</f>
        <v>-7.4167762351499746</v>
      </c>
      <c r="AN815" s="54">
        <f>$AU815+$AB$7*SIN(AO815)</f>
        <v>16.085778250139004</v>
      </c>
      <c r="AO815" s="54">
        <f>$AU815+$AB$7*SIN(AP815)</f>
        <v>16.085924926044228</v>
      </c>
      <c r="AP815" s="54">
        <f>$AU815+$AB$7*SIN(AQ815)</f>
        <v>16.085454868124739</v>
      </c>
      <c r="AQ815" s="54">
        <f>$AU815+$AB$7*SIN(AR815)</f>
        <v>16.086961591042225</v>
      </c>
      <c r="AR815" s="54">
        <f>$AU815+$AB$7*SIN(AS815)</f>
        <v>16.082135116428375</v>
      </c>
      <c r="AS815" s="54">
        <f>$AU815+$AB$7*SIN(AT815)</f>
        <v>16.09762876686878</v>
      </c>
      <c r="AT815" s="54">
        <f>$AU815+$AB$7*SIN(AU815)</f>
        <v>16.048216890017745</v>
      </c>
      <c r="AU815" s="54">
        <f>RADIANS($AB$9)+$AB$18*(F815-AB$15)</f>
        <v>16.209661708308893</v>
      </c>
    </row>
    <row r="816" spans="1:64" ht="12.95" customHeight="1" x14ac:dyDescent="0.2">
      <c r="A816" s="98" t="s">
        <v>648</v>
      </c>
      <c r="B816" s="99" t="s">
        <v>1142</v>
      </c>
      <c r="C816" s="98">
        <v>51901.284</v>
      </c>
      <c r="D816" s="98" t="s">
        <v>1190</v>
      </c>
      <c r="E816" s="107">
        <f>+(C816-C$7)/C$8</f>
        <v>6721.0457176075824</v>
      </c>
      <c r="F816" s="109">
        <f>ROUND(2*E816,0)/2</f>
        <v>6721</v>
      </c>
      <c r="G816" s="48">
        <f>+C816-(C$7+F816*C$8)</f>
        <v>6.2490200005413499E-2</v>
      </c>
      <c r="I816" s="48">
        <f>G816</f>
        <v>6.2490200005413499E-2</v>
      </c>
      <c r="O816" s="48">
        <f ca="1">+C$11+C$12*F816</f>
        <v>6.3540644133215918E-2</v>
      </c>
      <c r="Q816" s="100">
        <f>+C816-15018.5</f>
        <v>36882.784</v>
      </c>
      <c r="S816" s="53">
        <f>S$14</f>
        <v>0.1</v>
      </c>
      <c r="Z816" s="48">
        <f>F816</f>
        <v>6721</v>
      </c>
      <c r="AA816" s="54">
        <f>AB$3+AB$4*Z816+AB$5*Z816^2+AH816</f>
        <v>6.0291760948674458E-2</v>
      </c>
      <c r="AB816" s="54">
        <f>IF(S816&lt;&gt;0,G816-AH816, -9999)</f>
        <v>6.2801673699331387E-2</v>
      </c>
      <c r="AC816" s="54">
        <f>+G816-P816</f>
        <v>6.2490200005413499E-2</v>
      </c>
      <c r="AD816" s="54">
        <f>IF(S816&lt;&gt;0,G816-AA816, -9999)</f>
        <v>2.1984390567390405E-3</v>
      </c>
      <c r="AE816" s="54">
        <f>+(G816-AA816)^2*S816</f>
        <v>4.8331342861956426E-7</v>
      </c>
      <c r="AF816" s="48">
        <f>IF(S816&lt;&gt;0,G816-P816, -9999)</f>
        <v>6.2490200005413499E-2</v>
      </c>
      <c r="AG816" s="3"/>
      <c r="AH816" s="48">
        <f>$AB$6*($AB$11/AI816*AJ816+$AB$12)</f>
        <v>-3.1147369391788907E-4</v>
      </c>
      <c r="AI816" s="48">
        <f>1+$AB$7*COS(AL816)</f>
        <v>0.67634161182743235</v>
      </c>
      <c r="AJ816" s="48">
        <f>SIN(AL816+RADIANS($AB$9))</f>
        <v>-0.12534130601162599</v>
      </c>
      <c r="AK816" s="48">
        <f>$AB$7*SIN(AL816)</f>
        <v>-8.9117185397847715E-2</v>
      </c>
      <c r="AL816" s="48">
        <f>2*ATAN(AM816)</f>
        <v>-2.8729072593926621</v>
      </c>
      <c r="AM816" s="48">
        <f>SQRT((1+$AB$7)/(1-$AB$7))*TAN(AN816/2)</f>
        <v>-7.3988149994677901</v>
      </c>
      <c r="AN816" s="54">
        <f>$AU816+$AB$7*SIN(AO816)</f>
        <v>16.086673685487249</v>
      </c>
      <c r="AO816" s="54">
        <f>$AU816+$AB$7*SIN(AP816)</f>
        <v>16.08682035003384</v>
      </c>
      <c r="AP816" s="54">
        <f>$AU816+$AB$7*SIN(AQ816)</f>
        <v>16.086350161288319</v>
      </c>
      <c r="AQ816" s="54">
        <f>$AU816+$AB$7*SIN(AR816)</f>
        <v>16.087857840835301</v>
      </c>
      <c r="AR816" s="54">
        <f>$AU816+$AB$7*SIN(AS816)</f>
        <v>16.083026592141458</v>
      </c>
      <c r="AS816" s="54">
        <f>$AU816+$AB$7*SIN(AT816)</f>
        <v>16.098541195076638</v>
      </c>
      <c r="AT816" s="54">
        <f>$AU816+$AB$7*SIN(AU816)</f>
        <v>16.049045994428678</v>
      </c>
      <c r="AU816" s="54">
        <f>RADIANS($AB$9)+$AB$18*(F816-AB$15)</f>
        <v>16.210836474152664</v>
      </c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</row>
    <row r="817" spans="1:47" ht="12.95" customHeight="1" x14ac:dyDescent="0.2">
      <c r="A817" s="4" t="s">
        <v>1144</v>
      </c>
      <c r="B817" s="10"/>
      <c r="C817" s="5">
        <v>52140.4882</v>
      </c>
      <c r="D817" s="5">
        <v>2.0000000000000001E-4</v>
      </c>
      <c r="E817" s="109">
        <f>+(C817-C$7)/C$8</f>
        <v>6896.0466577090019</v>
      </c>
      <c r="F817" s="109">
        <f>ROUND(2*E817,0)/2</f>
        <v>6896</v>
      </c>
      <c r="G817" s="48">
        <f>+C817-(C$7+F817*C$8)</f>
        <v>6.3775200003874488E-2</v>
      </c>
      <c r="J817" s="48">
        <f>G817</f>
        <v>6.3775200003874488E-2</v>
      </c>
      <c r="O817" s="48">
        <f ca="1">+C$11+C$12*F817</f>
        <v>6.6158503552662978E-2</v>
      </c>
      <c r="Q817" s="100">
        <f>+C817-15018.5</f>
        <v>37121.9882</v>
      </c>
      <c r="S817" s="53">
        <f>S$15</f>
        <v>1</v>
      </c>
      <c r="Z817" s="48">
        <f>F817</f>
        <v>6896</v>
      </c>
      <c r="AA817" s="54">
        <f>AB$3+AB$4*Z817+AB$5*Z817^2+AH817</f>
        <v>6.3364964579036953E-2</v>
      </c>
      <c r="AB817" s="54">
        <f>IF(S817&lt;&gt;0,G817-AH817, -9999)</f>
        <v>6.3429781974520316E-2</v>
      </c>
      <c r="AC817" s="54">
        <f>+G817-P817</f>
        <v>6.3775200003874488E-2</v>
      </c>
      <c r="AD817" s="54">
        <f>IF(S817&lt;&gt;0,G817-AA817, -9999)</f>
        <v>4.1023542483753506E-4</v>
      </c>
      <c r="AE817" s="54">
        <f>+(G817-AA817)^2*S817</f>
        <v>1.6829310379163288E-7</v>
      </c>
      <c r="AF817" s="48">
        <f>IF(S817&lt;&gt;0,G817-P817, -9999)</f>
        <v>6.3775200003874488E-2</v>
      </c>
      <c r="AG817" s="3"/>
      <c r="AH817" s="48">
        <f>$AB$6*($AB$11/AI817*AJ817+$AB$12)</f>
        <v>3.4541802935417356E-4</v>
      </c>
      <c r="AI817" s="48">
        <f>1+$AB$7*COS(AL817)</f>
        <v>0.68191294132447478</v>
      </c>
      <c r="AJ817" s="48">
        <f>SIN(AL817+RADIANS($AB$9))</f>
        <v>-6.8908168953711851E-2</v>
      </c>
      <c r="AK817" s="48">
        <f>$AB$7*SIN(AL817)</f>
        <v>-0.10731844236128235</v>
      </c>
      <c r="AL817" s="48">
        <f>2*ATAN(AM817)</f>
        <v>-2.8161982356329611</v>
      </c>
      <c r="AM817" s="48">
        <f>SQRT((1+$AB$7)/(1-$AB$7))*TAN(AN817/2)</f>
        <v>-6.0920585889045187</v>
      </c>
      <c r="AN817" s="54">
        <f>$AU817+$AB$7*SIN(AO817)</f>
        <v>16.165341034142479</v>
      </c>
      <c r="AO817" s="54">
        <f>$AU817+$AB$7*SIN(AP817)</f>
        <v>16.165480348446771</v>
      </c>
      <c r="AP817" s="54">
        <f>$AU817+$AB$7*SIN(AQ817)</f>
        <v>16.165017834552177</v>
      </c>
      <c r="AQ817" s="54">
        <f>$AU817+$AB$7*SIN(AR817)</f>
        <v>16.166553754815816</v>
      </c>
      <c r="AR817" s="54">
        <f>$AU817+$AB$7*SIN(AS817)</f>
        <v>16.161457713790956</v>
      </c>
      <c r="AS817" s="54">
        <f>$AU817+$AB$7*SIN(AT817)</f>
        <v>16.178415724002505</v>
      </c>
      <c r="AT817" s="54">
        <f>$AU817+$AB$7*SIN(AU817)</f>
        <v>16.122509612574859</v>
      </c>
      <c r="AU817" s="54">
        <f>RADIANS($AB$9)+$AB$18*(F817-AB$15)</f>
        <v>16.31362848548245</v>
      </c>
    </row>
    <row r="818" spans="1:47" ht="12.95" customHeight="1" x14ac:dyDescent="0.2">
      <c r="A818" s="98" t="s">
        <v>656</v>
      </c>
      <c r="B818" s="99" t="s">
        <v>1142</v>
      </c>
      <c r="C818" s="98">
        <v>52185.593999999997</v>
      </c>
      <c r="D818" s="98" t="s">
        <v>1190</v>
      </c>
      <c r="E818" s="107">
        <f>+(C818-C$7)/C$8</f>
        <v>6929.0459002140515</v>
      </c>
      <c r="F818" s="109">
        <f>ROUND(2*E818,0)/2</f>
        <v>6929</v>
      </c>
      <c r="G818" s="48">
        <f>+C818-(C$7+F818*C$8)</f>
        <v>6.2739799999690149E-2</v>
      </c>
      <c r="I818" s="48">
        <f>G818</f>
        <v>6.2739799999690149E-2</v>
      </c>
      <c r="O818" s="48">
        <f ca="1">+C$11+C$12*F818</f>
        <v>6.6652157043187291E-2</v>
      </c>
      <c r="Q818" s="100">
        <f>+C818-15018.5</f>
        <v>37167.093999999997</v>
      </c>
      <c r="S818" s="53">
        <f>S$14</f>
        <v>0.1</v>
      </c>
      <c r="Z818" s="48">
        <f>F818</f>
        <v>6929</v>
      </c>
      <c r="AA818" s="54">
        <f>AB$3+AB$4*Z818+AB$5*Z818^2+AH818</f>
        <v>6.3949212862839694E-2</v>
      </c>
      <c r="AB818" s="54">
        <f>IF(S818&lt;&gt;0,G818-AH818, -9999)</f>
        <v>6.2269993551599435E-2</v>
      </c>
      <c r="AC818" s="54">
        <f>+G818-P818</f>
        <v>6.2739799999690149E-2</v>
      </c>
      <c r="AD818" s="54">
        <f>IF(S818&lt;&gt;0,G818-AA818, -9999)</f>
        <v>-1.2094128631495449E-3</v>
      </c>
      <c r="AE818" s="54">
        <f>+(G818-AA818)^2*S818</f>
        <v>1.4626794735515799E-7</v>
      </c>
      <c r="AF818" s="48">
        <f>IF(S818&lt;&gt;0,G818-P818, -9999)</f>
        <v>6.2739799999690149E-2</v>
      </c>
      <c r="AG818" s="3"/>
      <c r="AH818" s="48">
        <f>$AB$6*($AB$11/AI818*AJ818+$AB$12)</f>
        <v>4.6980644809071191E-4</v>
      </c>
      <c r="AI818" s="48">
        <f>1+$AB$7*COS(AL818)</f>
        <v>0.68309087107061872</v>
      </c>
      <c r="AJ818" s="48">
        <f>SIN(AL818+RADIANS($AB$9))</f>
        <v>-5.8126764091967494E-2</v>
      </c>
      <c r="AK818" s="48">
        <f>$AB$7*SIN(AL818)</f>
        <v>-0.11074849420610529</v>
      </c>
      <c r="AL818" s="48">
        <f>2*ATAN(AM818)</f>
        <v>-2.805394962947553</v>
      </c>
      <c r="AM818" s="48">
        <f>SQRT((1+$AB$7)/(1-$AB$7))*TAN(AN818/2)</f>
        <v>-5.8927420500565484</v>
      </c>
      <c r="AN818" s="54">
        <f>$AU818+$AB$7*SIN(AO818)</f>
        <v>16.180251444946631</v>
      </c>
      <c r="AO818" s="54">
        <f>$AU818+$AB$7*SIN(AP818)</f>
        <v>16.180388102305944</v>
      </c>
      <c r="AP818" s="54">
        <f>$AU818+$AB$7*SIN(AQ818)</f>
        <v>16.179931004860105</v>
      </c>
      <c r="AQ818" s="54">
        <f>$AU818+$AB$7*SIN(AR818)</f>
        <v>16.181460343275862</v>
      </c>
      <c r="AR818" s="54">
        <f>$AU818+$AB$7*SIN(AS818)</f>
        <v>16.176348213877649</v>
      </c>
      <c r="AS818" s="54">
        <f>$AU818+$AB$7*SIN(AT818)</f>
        <v>16.193489554744943</v>
      </c>
      <c r="AT818" s="54">
        <f>$AU818+$AB$7*SIN(AU818)</f>
        <v>16.136579806943409</v>
      </c>
      <c r="AU818" s="54">
        <f>RADIANS($AB$9)+$AB$18*(F818-AB$15)</f>
        <v>16.333012121904641</v>
      </c>
    </row>
    <row r="819" spans="1:47" ht="12.95" customHeight="1" x14ac:dyDescent="0.2">
      <c r="A819" s="98" t="s">
        <v>638</v>
      </c>
      <c r="B819" s="99" t="s">
        <v>1142</v>
      </c>
      <c r="C819" s="98">
        <v>52189.695</v>
      </c>
      <c r="D819" s="98" t="s">
        <v>1190</v>
      </c>
      <c r="E819" s="107">
        <f>+(C819-C$7)/C$8</f>
        <v>6932.0461771964628</v>
      </c>
      <c r="F819" s="109">
        <f>ROUND(2*E819,0)/2</f>
        <v>6932</v>
      </c>
      <c r="G819" s="48">
        <f>+C819-(C$7+F819*C$8)</f>
        <v>6.3118400001258124E-2</v>
      </c>
      <c r="I819" s="48">
        <f>G819</f>
        <v>6.3118400001258124E-2</v>
      </c>
      <c r="O819" s="48">
        <f ca="1">+C$11+C$12*F819</f>
        <v>6.6697034633234953E-2</v>
      </c>
      <c r="Q819" s="100">
        <f>+C819-15018.5</f>
        <v>37171.195</v>
      </c>
      <c r="S819" s="53">
        <f>S$14</f>
        <v>0.1</v>
      </c>
      <c r="Z819" s="48">
        <f>F819</f>
        <v>6932</v>
      </c>
      <c r="AA819" s="54">
        <f>AB$3+AB$4*Z819+AB$5*Z819^2+AH819</f>
        <v>6.4002398606253369E-2</v>
      </c>
      <c r="AB819" s="54">
        <f>IF(S819&lt;&gt;0,G819-AH819, -9999)</f>
        <v>6.2637279532262988E-2</v>
      </c>
      <c r="AC819" s="54">
        <f>+G819-P819</f>
        <v>6.3118400001258124E-2</v>
      </c>
      <c r="AD819" s="54">
        <f>IF(S819&lt;&gt;0,G819-AA819, -9999)</f>
        <v>-8.839986049952453E-4</v>
      </c>
      <c r="AE819" s="54">
        <f>+(G819-AA819)^2*S819</f>
        <v>7.8145353363353973E-8</v>
      </c>
      <c r="AF819" s="48">
        <f>IF(S819&lt;&gt;0,G819-P819, -9999)</f>
        <v>6.3118400001258124E-2</v>
      </c>
      <c r="AG819" s="3"/>
      <c r="AH819" s="48">
        <f>$AB$6*($AB$11/AI819*AJ819+$AB$12)</f>
        <v>4.811204689951354E-4</v>
      </c>
      <c r="AI819" s="48">
        <f>1+$AB$7*COS(AL819)</f>
        <v>0.6831999988916645</v>
      </c>
      <c r="AJ819" s="48">
        <f>SIN(AL819+RADIANS($AB$9))</f>
        <v>-5.7144418762646004E-2</v>
      </c>
      <c r="AK819" s="48">
        <f>$AB$7*SIN(AL819)</f>
        <v>-0.11106027311985828</v>
      </c>
      <c r="AL819" s="48">
        <f>2*ATAN(AM819)</f>
        <v>-2.8044109818943572</v>
      </c>
      <c r="AM819" s="48">
        <f>SQRT((1+$AB$7)/(1-$AB$7))*TAN(AN819/2)</f>
        <v>-5.8752167866859288</v>
      </c>
      <c r="AN819" s="54">
        <f>$AU819+$AB$7*SIN(AO819)</f>
        <v>16.181608225622281</v>
      </c>
      <c r="AO819" s="54">
        <f>$AU819+$AB$7*SIN(AP819)</f>
        <v>16.18174462393015</v>
      </c>
      <c r="AP819" s="54">
        <f>$AU819+$AB$7*SIN(AQ819)</f>
        <v>16.18128807618163</v>
      </c>
      <c r="AQ819" s="54">
        <f>$AU819+$AB$7*SIN(AR819)</f>
        <v>16.182816637392428</v>
      </c>
      <c r="AR819" s="54">
        <f>$AU819+$AB$7*SIN(AS819)</f>
        <v>16.177703571614451</v>
      </c>
      <c r="AS819" s="54">
        <f>$AU819+$AB$7*SIN(AT819)</f>
        <v>16.194860152176641</v>
      </c>
      <c r="AT819" s="54">
        <f>$AU819+$AB$7*SIN(AU819)</f>
        <v>16.137862545358217</v>
      </c>
      <c r="AU819" s="54">
        <f>RADIANS($AB$9)+$AB$18*(F819-AB$15)</f>
        <v>16.334774270670295</v>
      </c>
    </row>
    <row r="820" spans="1:47" ht="12.95" customHeight="1" x14ac:dyDescent="0.2">
      <c r="A820" s="98" t="s">
        <v>638</v>
      </c>
      <c r="B820" s="99" t="s">
        <v>1142</v>
      </c>
      <c r="C820" s="98">
        <v>52226.603999999999</v>
      </c>
      <c r="D820" s="98" t="s">
        <v>1190</v>
      </c>
      <c r="E820" s="107">
        <f>+(C820-C$7)/C$8</f>
        <v>6959.048670038158</v>
      </c>
      <c r="F820" s="109">
        <f>ROUND(2*E820,0)/2</f>
        <v>6959</v>
      </c>
      <c r="G820" s="48">
        <f>+C820-(C$7+F820*C$8)</f>
        <v>6.6525800000817981E-2</v>
      </c>
      <c r="I820" s="48">
        <f>G820</f>
        <v>6.6525800000817981E-2</v>
      </c>
      <c r="O820" s="48">
        <f ca="1">+C$11+C$12*F820</f>
        <v>6.7100932943663927E-2</v>
      </c>
      <c r="Q820" s="100">
        <f>+C820-15018.5</f>
        <v>37208.103999999999</v>
      </c>
      <c r="S820" s="53">
        <f>S$14</f>
        <v>0.1</v>
      </c>
      <c r="Z820" s="48">
        <f>F820</f>
        <v>6959</v>
      </c>
      <c r="AA820" s="54">
        <f>AB$3+AB$4*Z820+AB$5*Z820^2+AH820</f>
        <v>6.4481607345830819E-2</v>
      </c>
      <c r="AB820" s="54">
        <f>IF(S820&lt;&gt;0,G820-AH820, -9999)</f>
        <v>6.5942813396557415E-2</v>
      </c>
      <c r="AC820" s="54">
        <f>+G820-P820</f>
        <v>6.6525800000817981E-2</v>
      </c>
      <c r="AD820" s="54">
        <f>IF(S820&lt;&gt;0,G820-AA820, -9999)</f>
        <v>2.044192654987162E-3</v>
      </c>
      <c r="AE820" s="54">
        <f>+(G820-AA820)^2*S820</f>
        <v>4.178723610703462E-7</v>
      </c>
      <c r="AF820" s="48">
        <f>IF(S820&lt;&gt;0,G820-P820, -9999)</f>
        <v>6.6525800000817981E-2</v>
      </c>
      <c r="AG820" s="3"/>
      <c r="AH820" s="48">
        <f>$AB$6*($AB$11/AI820*AJ820+$AB$12)</f>
        <v>5.829866042605721E-4</v>
      </c>
      <c r="AI820" s="48">
        <f>1+$AB$7*COS(AL820)</f>
        <v>0.68419756933117726</v>
      </c>
      <c r="AJ820" s="48">
        <f>SIN(AL820+RADIANS($AB$9))</f>
        <v>-4.8286637373262234E-2</v>
      </c>
      <c r="AK820" s="48">
        <f>$AB$7*SIN(AL820)</f>
        <v>-0.11386592884336517</v>
      </c>
      <c r="AL820" s="48">
        <f>2*ATAN(AM820)</f>
        <v>-2.7955408379084128</v>
      </c>
      <c r="AM820" s="48">
        <f>SQRT((1+$AB$7)/(1-$AB$7))*TAN(AN820/2)</f>
        <v>-5.7216905631571198</v>
      </c>
      <c r="AN820" s="54">
        <f>$AU820+$AB$7*SIN(AO820)</f>
        <v>16.193829129359475</v>
      </c>
      <c r="AO820" s="54">
        <f>$AU820+$AB$7*SIN(AP820)</f>
        <v>16.193963071094913</v>
      </c>
      <c r="AP820" s="54">
        <f>$AU820+$AB$7*SIN(AQ820)</f>
        <v>16.193511886672045</v>
      </c>
      <c r="AQ820" s="54">
        <f>$AU820+$AB$7*SIN(AR820)</f>
        <v>16.195032136476456</v>
      </c>
      <c r="AR820" s="54">
        <f>$AU820+$AB$7*SIN(AS820)</f>
        <v>16.189914561827237</v>
      </c>
      <c r="AS820" s="54">
        <f>$AU820+$AB$7*SIN(AT820)</f>
        <v>16.207197560666746</v>
      </c>
      <c r="AT820" s="54">
        <f>$AU820+$AB$7*SIN(AU820)</f>
        <v>16.1494348840755</v>
      </c>
      <c r="AU820" s="54">
        <f>RADIANS($AB$9)+$AB$18*(F820-AB$15)</f>
        <v>16.350633609561175</v>
      </c>
    </row>
    <row r="821" spans="1:47" ht="12.95" customHeight="1" x14ac:dyDescent="0.2">
      <c r="A821" s="98" t="s">
        <v>638</v>
      </c>
      <c r="B821" s="99" t="s">
        <v>1142</v>
      </c>
      <c r="C821" s="98">
        <v>52230.701999999997</v>
      </c>
      <c r="D821" s="98" t="s">
        <v>1190</v>
      </c>
      <c r="E821" s="107">
        <f>+(C821-C$7)/C$8</f>
        <v>6962.0467522312601</v>
      </c>
      <c r="F821" s="109">
        <f>ROUND(2*E821,0)/2</f>
        <v>6962</v>
      </c>
      <c r="G821" s="48">
        <f>+C821-(C$7+F821*C$8)</f>
        <v>6.3904400005412754E-2</v>
      </c>
      <c r="I821" s="48">
        <f>G821</f>
        <v>6.3904400005412754E-2</v>
      </c>
      <c r="O821" s="48">
        <f ca="1">+C$11+C$12*F821</f>
        <v>6.7145810533711589E-2</v>
      </c>
      <c r="Q821" s="100">
        <f>+C821-15018.5</f>
        <v>37212.201999999997</v>
      </c>
      <c r="S821" s="53">
        <f>S$14</f>
        <v>0.1</v>
      </c>
      <c r="Z821" s="48">
        <f>F821</f>
        <v>6962</v>
      </c>
      <c r="AA821" s="54">
        <f>AB$3+AB$4*Z821+AB$5*Z821^2+AH821</f>
        <v>6.4534912145287907E-2</v>
      </c>
      <c r="AB821" s="54">
        <f>IF(S821&lt;&gt;0,G821-AH821, -9999)</f>
        <v>6.3310090791255186E-2</v>
      </c>
      <c r="AC821" s="54">
        <f>+G821-P821</f>
        <v>6.3904400005412754E-2</v>
      </c>
      <c r="AD821" s="54">
        <f>IF(S821&lt;&gt;0,G821-AA821, -9999)</f>
        <v>-6.3051213987515287E-4</v>
      </c>
      <c r="AE821" s="54">
        <f>+(G821-AA821)^2*S821</f>
        <v>3.9754555852994439E-8</v>
      </c>
      <c r="AF821" s="48">
        <f>IF(S821&lt;&gt;0,G821-P821, -9999)</f>
        <v>6.3904400005412754E-2</v>
      </c>
      <c r="AG821" s="3"/>
      <c r="AH821" s="48">
        <f>$AB$6*($AB$11/AI821*AJ821+$AB$12)</f>
        <v>5.9430921415756647E-4</v>
      </c>
      <c r="AI821" s="48">
        <f>1+$AB$7*COS(AL821)</f>
        <v>0.68431012948098724</v>
      </c>
      <c r="AJ821" s="48">
        <f>SIN(AL821+RADIANS($AB$9))</f>
        <v>-4.7300584464773941E-2</v>
      </c>
      <c r="AK821" s="48">
        <f>$AB$7*SIN(AL821)</f>
        <v>-0.11417762749062474</v>
      </c>
      <c r="AL821" s="48">
        <f>2*ATAN(AM821)</f>
        <v>-2.79455365684109</v>
      </c>
      <c r="AM821" s="48">
        <f>SQRT((1+$AB$7)/(1-$AB$7))*TAN(AN821/2)</f>
        <v>-5.7050848287408886</v>
      </c>
      <c r="AN821" s="54">
        <f>$AU821+$AB$7*SIN(AO821)</f>
        <v>16.195188117454709</v>
      </c>
      <c r="AO821" s="54">
        <f>$AU821+$AB$7*SIN(AP821)</f>
        <v>16.195321772707363</v>
      </c>
      <c r="AP821" s="54">
        <f>$AU821+$AB$7*SIN(AQ821)</f>
        <v>16.194871229612982</v>
      </c>
      <c r="AQ821" s="54">
        <f>$AU821+$AB$7*SIN(AR821)</f>
        <v>16.196390411178509</v>
      </c>
      <c r="AR821" s="54">
        <f>$AU821+$AB$7*SIN(AS821)</f>
        <v>16.19127276909072</v>
      </c>
      <c r="AS821" s="54">
        <f>$AU821+$AB$7*SIN(AT821)</f>
        <v>16.208568619368133</v>
      </c>
      <c r="AT821" s="54">
        <f>$AU821+$AB$7*SIN(AU821)</f>
        <v>16.150723803603572</v>
      </c>
      <c r="AU821" s="54">
        <f>RADIANS($AB$9)+$AB$18*(F821-AB$15)</f>
        <v>16.352395758326828</v>
      </c>
    </row>
    <row r="822" spans="1:47" ht="12.95" customHeight="1" x14ac:dyDescent="0.2">
      <c r="A822" s="98" t="s">
        <v>638</v>
      </c>
      <c r="B822" s="99" t="s">
        <v>1142</v>
      </c>
      <c r="C822" s="98">
        <v>52230.7022</v>
      </c>
      <c r="D822" s="98" t="s">
        <v>1190</v>
      </c>
      <c r="E822" s="107">
        <f>+(C822-C$7)/C$8</f>
        <v>6962.0468985505486</v>
      </c>
      <c r="F822" s="109">
        <f>ROUND(2*E822,0)/2</f>
        <v>6962</v>
      </c>
      <c r="G822" s="48">
        <f>+C822-(C$7+F822*C$8)</f>
        <v>6.4104400007636286E-2</v>
      </c>
      <c r="K822" s="48">
        <f>G822</f>
        <v>6.4104400007636286E-2</v>
      </c>
      <c r="O822" s="48">
        <f ca="1">+C$11+C$12*F822</f>
        <v>6.7145810533711589E-2</v>
      </c>
      <c r="Q822" s="100">
        <f>+C822-15018.5</f>
        <v>37212.2022</v>
      </c>
      <c r="S822" s="53">
        <f>S$16</f>
        <v>1</v>
      </c>
      <c r="Z822" s="48">
        <f>F822</f>
        <v>6962</v>
      </c>
      <c r="AA822" s="54">
        <f>AB$3+AB$4*Z822+AB$5*Z822^2+AH822</f>
        <v>6.4534912145287907E-2</v>
      </c>
      <c r="AB822" s="54">
        <f>IF(S822&lt;&gt;0,G822-AH822, -9999)</f>
        <v>6.3510090793478718E-2</v>
      </c>
      <c r="AC822" s="54">
        <f>+G822-P822</f>
        <v>6.4104400007636286E-2</v>
      </c>
      <c r="AD822" s="54">
        <f>IF(S822&lt;&gt;0,G822-AA822, -9999)</f>
        <v>-4.3051213765162022E-4</v>
      </c>
      <c r="AE822" s="54">
        <f>+(G822-AA822)^2*S822</f>
        <v>1.8534070066536758E-7</v>
      </c>
      <c r="AF822" s="48">
        <f>IF(S822&lt;&gt;0,G822-P822, -9999)</f>
        <v>6.4104400007636286E-2</v>
      </c>
      <c r="AG822" s="3"/>
      <c r="AH822" s="48">
        <f>$AB$6*($AB$11/AI822*AJ822+$AB$12)</f>
        <v>5.9430921415756647E-4</v>
      </c>
      <c r="AI822" s="48">
        <f>1+$AB$7*COS(AL822)</f>
        <v>0.68431012948098724</v>
      </c>
      <c r="AJ822" s="48">
        <f>SIN(AL822+RADIANS($AB$9))</f>
        <v>-4.7300584464773941E-2</v>
      </c>
      <c r="AK822" s="48">
        <f>$AB$7*SIN(AL822)</f>
        <v>-0.11417762749062474</v>
      </c>
      <c r="AL822" s="48">
        <f>2*ATAN(AM822)</f>
        <v>-2.79455365684109</v>
      </c>
      <c r="AM822" s="48">
        <f>SQRT((1+$AB$7)/(1-$AB$7))*TAN(AN822/2)</f>
        <v>-5.7050848287408886</v>
      </c>
      <c r="AN822" s="54">
        <f>$AU822+$AB$7*SIN(AO822)</f>
        <v>16.195188117454709</v>
      </c>
      <c r="AO822" s="54">
        <f>$AU822+$AB$7*SIN(AP822)</f>
        <v>16.195321772707363</v>
      </c>
      <c r="AP822" s="54">
        <f>$AU822+$AB$7*SIN(AQ822)</f>
        <v>16.194871229612982</v>
      </c>
      <c r="AQ822" s="54">
        <f>$AU822+$AB$7*SIN(AR822)</f>
        <v>16.196390411178509</v>
      </c>
      <c r="AR822" s="54">
        <f>$AU822+$AB$7*SIN(AS822)</f>
        <v>16.19127276909072</v>
      </c>
      <c r="AS822" s="54">
        <f>$AU822+$AB$7*SIN(AT822)</f>
        <v>16.208568619368133</v>
      </c>
      <c r="AT822" s="54">
        <f>$AU822+$AB$7*SIN(AU822)</f>
        <v>16.150723803603572</v>
      </c>
      <c r="AU822" s="54">
        <f>RADIANS($AB$9)+$AB$18*(F822-AB$15)</f>
        <v>16.352395758326828</v>
      </c>
    </row>
    <row r="823" spans="1:47" ht="12.95" customHeight="1" x14ac:dyDescent="0.2">
      <c r="A823" s="98" t="s">
        <v>673</v>
      </c>
      <c r="B823" s="99" t="s">
        <v>1142</v>
      </c>
      <c r="C823" s="98">
        <v>52230.707999999999</v>
      </c>
      <c r="D823" s="98" t="s">
        <v>1190</v>
      </c>
      <c r="E823" s="107">
        <f>+(C823-C$7)/C$8</f>
        <v>6962.0511418098749</v>
      </c>
      <c r="F823" s="109">
        <f>ROUND(2*E823,0)/2</f>
        <v>6962</v>
      </c>
      <c r="G823" s="48">
        <f>+C823-(C$7+F823*C$8)</f>
        <v>6.9904400006635115E-2</v>
      </c>
      <c r="I823" s="48">
        <f>G823</f>
        <v>6.9904400006635115E-2</v>
      </c>
      <c r="O823" s="48">
        <f ca="1">+C$11+C$12*F823</f>
        <v>6.7145810533711589E-2</v>
      </c>
      <c r="Q823" s="100">
        <f>+C823-15018.5</f>
        <v>37212.207999999999</v>
      </c>
      <c r="S823" s="53">
        <f>S$14</f>
        <v>0.1</v>
      </c>
      <c r="Z823" s="48">
        <f>F823</f>
        <v>6962</v>
      </c>
      <c r="AA823" s="54">
        <f>AB$3+AB$4*Z823+AB$5*Z823^2+AH823</f>
        <v>6.4534912145287907E-2</v>
      </c>
      <c r="AB823" s="54">
        <f>IF(S823&lt;&gt;0,G823-AH823, -9999)</f>
        <v>6.9310090792477547E-2</v>
      </c>
      <c r="AC823" s="54">
        <f>+G823-P823</f>
        <v>6.9904400006635115E-2</v>
      </c>
      <c r="AD823" s="54">
        <f>IF(S823&lt;&gt;0,G823-AA823, -9999)</f>
        <v>5.369487861347208E-3</v>
      </c>
      <c r="AE823" s="54">
        <f>+(G823-AA823)^2*S823</f>
        <v>2.8831399893155016E-6</v>
      </c>
      <c r="AF823" s="48">
        <f>IF(S823&lt;&gt;0,G823-P823, -9999)</f>
        <v>6.9904400006635115E-2</v>
      </c>
      <c r="AG823" s="3"/>
      <c r="AH823" s="48">
        <f>$AB$6*($AB$11/AI823*AJ823+$AB$12)</f>
        <v>5.9430921415756647E-4</v>
      </c>
      <c r="AI823" s="48">
        <f>1+$AB$7*COS(AL823)</f>
        <v>0.68431012948098724</v>
      </c>
      <c r="AJ823" s="48">
        <f>SIN(AL823+RADIANS($AB$9))</f>
        <v>-4.7300584464773941E-2</v>
      </c>
      <c r="AK823" s="48">
        <f>$AB$7*SIN(AL823)</f>
        <v>-0.11417762749062474</v>
      </c>
      <c r="AL823" s="48">
        <f>2*ATAN(AM823)</f>
        <v>-2.79455365684109</v>
      </c>
      <c r="AM823" s="48">
        <f>SQRT((1+$AB$7)/(1-$AB$7))*TAN(AN823/2)</f>
        <v>-5.7050848287408886</v>
      </c>
      <c r="AN823" s="54">
        <f>$AU823+$AB$7*SIN(AO823)</f>
        <v>16.195188117454709</v>
      </c>
      <c r="AO823" s="54">
        <f>$AU823+$AB$7*SIN(AP823)</f>
        <v>16.195321772707363</v>
      </c>
      <c r="AP823" s="54">
        <f>$AU823+$AB$7*SIN(AQ823)</f>
        <v>16.194871229612982</v>
      </c>
      <c r="AQ823" s="54">
        <f>$AU823+$AB$7*SIN(AR823)</f>
        <v>16.196390411178509</v>
      </c>
      <c r="AR823" s="54">
        <f>$AU823+$AB$7*SIN(AS823)</f>
        <v>16.19127276909072</v>
      </c>
      <c r="AS823" s="54">
        <f>$AU823+$AB$7*SIN(AT823)</f>
        <v>16.208568619368133</v>
      </c>
      <c r="AT823" s="54">
        <f>$AU823+$AB$7*SIN(AU823)</f>
        <v>16.150723803603572</v>
      </c>
      <c r="AU823" s="54">
        <f>RADIANS($AB$9)+$AB$18*(F823-AB$15)</f>
        <v>16.352395758326828</v>
      </c>
    </row>
    <row r="824" spans="1:47" ht="12.95" customHeight="1" x14ac:dyDescent="0.2">
      <c r="A824" s="98" t="s">
        <v>638</v>
      </c>
      <c r="B824" s="99" t="s">
        <v>1142</v>
      </c>
      <c r="C824" s="98">
        <v>52278.546999999999</v>
      </c>
      <c r="D824" s="98" t="s">
        <v>1190</v>
      </c>
      <c r="E824" s="107">
        <f>+(C824-C$7)/C$8</f>
        <v>6997.0499836927165</v>
      </c>
      <c r="F824" s="109">
        <f>ROUND(2*E824,0)/2</f>
        <v>6997</v>
      </c>
      <c r="G824" s="48">
        <f>+C824-(C$7+F824*C$8)</f>
        <v>6.8321400001877919E-2</v>
      </c>
      <c r="I824" s="48">
        <f>G824</f>
        <v>6.8321400001877919E-2</v>
      </c>
      <c r="O824" s="48">
        <f ca="1">+C$11+C$12*F824</f>
        <v>6.7669382417601009E-2</v>
      </c>
      <c r="Q824" s="100">
        <f>+C824-15018.5</f>
        <v>37260.046999999999</v>
      </c>
      <c r="S824" s="53">
        <f>S$14</f>
        <v>0.1</v>
      </c>
      <c r="Z824" s="48">
        <f>F824</f>
        <v>6997</v>
      </c>
      <c r="AA824" s="54">
        <f>AB$3+AB$4*Z824+AB$5*Z824^2+AH824</f>
        <v>6.5157670600064763E-2</v>
      </c>
      <c r="AB824" s="54">
        <f>IF(S824&lt;&gt;0,G824-AH824, -9999)</f>
        <v>6.7594940773242393E-2</v>
      </c>
      <c r="AC824" s="54">
        <f>+G824-P824</f>
        <v>6.8321400001877919E-2</v>
      </c>
      <c r="AD824" s="54">
        <f>IF(S824&lt;&gt;0,G824-AA824, -9999)</f>
        <v>3.1637294018131562E-3</v>
      </c>
      <c r="AE824" s="54">
        <f>+(G824-AA824)^2*S824</f>
        <v>1.0009183727897032E-6</v>
      </c>
      <c r="AF824" s="48">
        <f>IF(S824&lt;&gt;0,G824-P824, -9999)</f>
        <v>6.8321400001877919E-2</v>
      </c>
      <c r="AG824" s="3"/>
      <c r="AH824" s="48">
        <f>$AB$6*($AB$11/AI824*AJ824+$AB$12)</f>
        <v>7.264592286355205E-4</v>
      </c>
      <c r="AI824" s="48">
        <f>1+$AB$7*COS(AL824)</f>
        <v>0.68564890171180148</v>
      </c>
      <c r="AJ824" s="48">
        <f>SIN(AL824+RADIANS($AB$9))</f>
        <v>-3.5769153384431998E-2</v>
      </c>
      <c r="AK824" s="48">
        <f>$AB$7*SIN(AL824)</f>
        <v>-0.11781346261231017</v>
      </c>
      <c r="AL824" s="48">
        <f>2*ATAN(AM824)</f>
        <v>-2.7830122017857519</v>
      </c>
      <c r="AM824" s="48">
        <f>SQRT((1+$AB$7)/(1-$AB$7))*TAN(AN824/2)</f>
        <v>-5.5176570124818207</v>
      </c>
      <c r="AN824" s="54">
        <f>$AU824+$AB$7*SIN(AO824)</f>
        <v>16.211059742780602</v>
      </c>
      <c r="AO824" s="54">
        <f>$AU824+$AB$7*SIN(AP824)</f>
        <v>16.211189866808958</v>
      </c>
      <c r="AP824" s="54">
        <f>$AU824+$AB$7*SIN(AQ824)</f>
        <v>16.210747451995257</v>
      </c>
      <c r="AQ824" s="54">
        <f>$AU824+$AB$7*SIN(AR824)</f>
        <v>16.212252078985749</v>
      </c>
      <c r="AR824" s="54">
        <f>$AU824+$AB$7*SIN(AS824)</f>
        <v>16.207139996668452</v>
      </c>
      <c r="AS824" s="54">
        <f>$AU824+$AB$7*SIN(AT824)</f>
        <v>16.224568080294379</v>
      </c>
      <c r="AT824" s="54">
        <f>$AU824+$AB$7*SIN(AU824)</f>
        <v>16.165807853477823</v>
      </c>
      <c r="AU824" s="54">
        <f>RADIANS($AB$9)+$AB$18*(F824-AB$15)</f>
        <v>16.372954160592787</v>
      </c>
    </row>
    <row r="825" spans="1:47" ht="12.95" customHeight="1" x14ac:dyDescent="0.2">
      <c r="A825" s="98" t="s">
        <v>638</v>
      </c>
      <c r="B825" s="99" t="s">
        <v>1142</v>
      </c>
      <c r="C825" s="98">
        <v>52319.552000000003</v>
      </c>
      <c r="D825" s="98" t="s">
        <v>1190</v>
      </c>
      <c r="E825" s="107">
        <f>+(C825-C$7)/C$8</f>
        <v>7027.0490955346477</v>
      </c>
      <c r="F825" s="109">
        <f>ROUND(2*E825,0)/2</f>
        <v>7027</v>
      </c>
      <c r="G825" s="48">
        <f>+C825-(C$7+F825*C$8)</f>
        <v>6.7107400005625095E-2</v>
      </c>
      <c r="I825" s="48">
        <f>G825</f>
        <v>6.7107400005625095E-2</v>
      </c>
      <c r="O825" s="48">
        <f ca="1">+C$11+C$12*F825</f>
        <v>6.8118158318077646E-2</v>
      </c>
      <c r="Q825" s="100">
        <f>+C825-15018.5</f>
        <v>37301.052000000003</v>
      </c>
      <c r="S825" s="53">
        <f>S$14</f>
        <v>0.1</v>
      </c>
      <c r="Z825" s="48">
        <f>F825</f>
        <v>7027</v>
      </c>
      <c r="AA825" s="54">
        <f>AB$3+AB$4*Z825+AB$5*Z825^2+AH825</f>
        <v>6.5692724803927349E-2</v>
      </c>
      <c r="AB825" s="54">
        <f>IF(S825&lt;&gt;0,G825-AH825, -9999)</f>
        <v>6.6267604819767276E-2</v>
      </c>
      <c r="AC825" s="54">
        <f>+G825-P825</f>
        <v>6.7107400005625095E-2</v>
      </c>
      <c r="AD825" s="54">
        <f>IF(S825&lt;&gt;0,G825-AA825, -9999)</f>
        <v>1.414675201697746E-3</v>
      </c>
      <c r="AE825" s="54">
        <f>+(G825-AA825)^2*S825</f>
        <v>2.0013059262985583E-7</v>
      </c>
      <c r="AF825" s="48">
        <f>IF(S825&lt;&gt;0,G825-P825, -9999)</f>
        <v>6.7107400005625095E-2</v>
      </c>
      <c r="AG825" s="3"/>
      <c r="AH825" s="48">
        <f>$AB$6*($AB$11/AI825*AJ825+$AB$12)</f>
        <v>8.3979518585782442E-4</v>
      </c>
      <c r="AI825" s="48">
        <f>1+$AB$7*COS(AL825)</f>
        <v>0.68683417525643597</v>
      </c>
      <c r="AJ825" s="48">
        <f>SIN(AL825+RADIANS($AB$9))</f>
        <v>-2.5844676719807259E-2</v>
      </c>
      <c r="AK825" s="48">
        <f>$AB$7*SIN(AL825)</f>
        <v>-0.12092886826718502</v>
      </c>
      <c r="AL825" s="48">
        <f>2*ATAN(AM825)</f>
        <v>-2.7730829713700138</v>
      </c>
      <c r="AM825" s="48">
        <f>SQRT((1+$AB$7)/(1-$AB$7))*TAN(AN825/2)</f>
        <v>-5.3657080720321186</v>
      </c>
      <c r="AN825" s="54">
        <f>$AU825+$AB$7*SIN(AO825)</f>
        <v>16.224689131952552</v>
      </c>
      <c r="AO825" s="54">
        <f>$AU825+$AB$7*SIN(AP825)</f>
        <v>16.224815969565757</v>
      </c>
      <c r="AP825" s="54">
        <f>$AU825+$AB$7*SIN(AQ825)</f>
        <v>16.224381429335722</v>
      </c>
      <c r="AQ825" s="54">
        <f>$AU825+$AB$7*SIN(AR825)</f>
        <v>16.225870591988087</v>
      </c>
      <c r="AR825" s="54">
        <f>$AU825+$AB$7*SIN(AS825)</f>
        <v>16.220772473882697</v>
      </c>
      <c r="AS825" s="54">
        <f>$AU825+$AB$7*SIN(AT825)</f>
        <v>16.23828791525807</v>
      </c>
      <c r="AT825" s="54">
        <f>$AU825+$AB$7*SIN(AU825)</f>
        <v>16.178806632551943</v>
      </c>
      <c r="AU825" s="54">
        <f>RADIANS($AB$9)+$AB$18*(F825-AB$15)</f>
        <v>16.390575648249321</v>
      </c>
    </row>
    <row r="826" spans="1:47" ht="12.95" customHeight="1" x14ac:dyDescent="0.2">
      <c r="A826" s="98" t="s">
        <v>638</v>
      </c>
      <c r="B826" s="99" t="s">
        <v>1142</v>
      </c>
      <c r="C826" s="98">
        <v>52323.652000000002</v>
      </c>
      <c r="D826" s="98" t="s">
        <v>1190</v>
      </c>
      <c r="E826" s="107">
        <f>+(C826-C$7)/C$8</f>
        <v>7030.0486409206214</v>
      </c>
      <c r="F826" s="109">
        <f>ROUND(2*E826,0)/2</f>
        <v>7030</v>
      </c>
      <c r="G826" s="48">
        <f>+C826-(C$7+F826*C$8)</f>
        <v>6.6486000003351364E-2</v>
      </c>
      <c r="I826" s="48">
        <f>G826</f>
        <v>6.6486000003351364E-2</v>
      </c>
      <c r="O826" s="48">
        <f ca="1">+C$11+C$12*F826</f>
        <v>6.8163035908125308E-2</v>
      </c>
      <c r="Q826" s="100">
        <f>+C826-15018.5</f>
        <v>37305.152000000002</v>
      </c>
      <c r="S826" s="53">
        <f>S$14</f>
        <v>0.1</v>
      </c>
      <c r="Z826" s="48">
        <f>F826</f>
        <v>7030</v>
      </c>
      <c r="AA826" s="54">
        <f>AB$3+AB$4*Z826+AB$5*Z826^2+AH826</f>
        <v>6.5746293590421612E-2</v>
      </c>
      <c r="AB826" s="54">
        <f>IF(S826&lt;&gt;0,G826-AH826, -9999)</f>
        <v>6.5634868612541281E-2</v>
      </c>
      <c r="AC826" s="54">
        <f>+G826-P826</f>
        <v>6.6486000003351364E-2</v>
      </c>
      <c r="AD826" s="54">
        <f>IF(S826&lt;&gt;0,G826-AA826, -9999)</f>
        <v>7.3970641292975259E-4</v>
      </c>
      <c r="AE826" s="54">
        <f>+(G826-AA826)^2*S826</f>
        <v>5.4716557732940171E-8</v>
      </c>
      <c r="AF826" s="48">
        <f>IF(S826&lt;&gt;0,G826-P826, -9999)</f>
        <v>6.6486000003351364E-2</v>
      </c>
      <c r="AG826" s="3"/>
      <c r="AH826" s="48">
        <f>$AB$6*($AB$11/AI826*AJ826+$AB$12)</f>
        <v>8.5113139081008989E-4</v>
      </c>
      <c r="AI826" s="48">
        <f>1+$AB$7*COS(AL826)</f>
        <v>0.68695463303801918</v>
      </c>
      <c r="AJ826" s="48">
        <f>SIN(AL826+RADIANS($AB$9))</f>
        <v>-2.485017326259591E-2</v>
      </c>
      <c r="AK826" s="48">
        <f>$AB$7*SIN(AL826)</f>
        <v>-0.12124035298256798</v>
      </c>
      <c r="AL826" s="48">
        <f>2*ATAN(AM826)</f>
        <v>-2.7720881482374358</v>
      </c>
      <c r="AM826" s="48">
        <f>SQRT((1+$AB$7)/(1-$AB$7))*TAN(AN826/2)</f>
        <v>-5.3509292150826857</v>
      </c>
      <c r="AN826" s="54">
        <f>$AU826+$AB$7*SIN(AO826)</f>
        <v>16.226053375728657</v>
      </c>
      <c r="AO826" s="54">
        <f>$AU826+$AB$7*SIN(AP826)</f>
        <v>16.22617987241302</v>
      </c>
      <c r="AP826" s="54">
        <f>$AU826+$AB$7*SIN(AQ826)</f>
        <v>16.225746163630991</v>
      </c>
      <c r="AQ826" s="54">
        <f>$AU826+$AB$7*SIN(AR826)</f>
        <v>16.227233632254855</v>
      </c>
      <c r="AR826" s="54">
        <f>$AU826+$AB$7*SIN(AS826)</f>
        <v>16.222137371657531</v>
      </c>
      <c r="AS826" s="54">
        <f>$AU826+$AB$7*SIN(AT826)</f>
        <v>16.239660228900199</v>
      </c>
      <c r="AT826" s="54">
        <f>$AU826+$AB$7*SIN(AU826)</f>
        <v>16.180110103538578</v>
      </c>
      <c r="AU826" s="54">
        <f>RADIANS($AB$9)+$AB$18*(F826-AB$15)</f>
        <v>16.392337797014974</v>
      </c>
    </row>
    <row r="827" spans="1:47" ht="12.95" customHeight="1" x14ac:dyDescent="0.2">
      <c r="A827" s="98" t="s">
        <v>638</v>
      </c>
      <c r="B827" s="99" t="s">
        <v>1142</v>
      </c>
      <c r="C827" s="98">
        <v>52398.834000000003</v>
      </c>
      <c r="D827" s="98" t="s">
        <v>1190</v>
      </c>
      <c r="E827" s="107">
        <f>+(C827-C$7)/C$8</f>
        <v>7085.0515241421745</v>
      </c>
      <c r="F827" s="109">
        <f>ROUND(2*E827,0)/2</f>
        <v>7085</v>
      </c>
      <c r="G827" s="48">
        <f>+C827-(C$7+F827*C$8)</f>
        <v>7.0427000006020535E-2</v>
      </c>
      <c r="I827" s="48">
        <f>G827</f>
        <v>7.0427000006020535E-2</v>
      </c>
      <c r="O827" s="48">
        <f ca="1">+C$11+C$12*F827</f>
        <v>6.898579172566581E-2</v>
      </c>
      <c r="Q827" s="100">
        <f>+C827-15018.5</f>
        <v>37380.334000000003</v>
      </c>
      <c r="S827" s="53">
        <f>S$14</f>
        <v>0.1</v>
      </c>
      <c r="Z827" s="48">
        <f>F827</f>
        <v>7085</v>
      </c>
      <c r="AA827" s="54">
        <f>AB$3+AB$4*Z827+AB$5*Z827^2+AH827</f>
        <v>6.6730401724616972E-2</v>
      </c>
      <c r="AB827" s="54">
        <f>IF(S827&lt;&gt;0,G827-AH827, -9999)</f>
        <v>6.9367982197574798E-2</v>
      </c>
      <c r="AC827" s="54">
        <f>+G827-P827</f>
        <v>7.0427000006020535E-2</v>
      </c>
      <c r="AD827" s="54">
        <f>IF(S827&lt;&gt;0,G827-AA827, -9999)</f>
        <v>3.6965982814035625E-3</v>
      </c>
      <c r="AE827" s="54">
        <f>+(G827-AA827)^2*S827</f>
        <v>1.3664838854075773E-6</v>
      </c>
      <c r="AF827" s="48">
        <f>IF(S827&lt;&gt;0,G827-P827, -9999)</f>
        <v>7.0427000006020535E-2</v>
      </c>
      <c r="AG827" s="3"/>
      <c r="AH827" s="48">
        <f>$AB$6*($AB$11/AI827*AJ827+$AB$12)</f>
        <v>1.0590178084457363E-3</v>
      </c>
      <c r="AI827" s="48">
        <f>1+$AB$7*COS(AL827)</f>
        <v>0.68922581711331277</v>
      </c>
      <c r="AJ827" s="48">
        <f>SIN(AL827+RADIANS($AB$9))</f>
        <v>-6.5511641897998659E-3</v>
      </c>
      <c r="AK827" s="48">
        <f>$AB$7*SIN(AL827)</f>
        <v>-0.12694893547726505</v>
      </c>
      <c r="AL827" s="48">
        <f>2*ATAN(AM827)</f>
        <v>-2.7537866276889029</v>
      </c>
      <c r="AM827" s="48">
        <f>SQRT((1+$AB$7)/(1-$AB$7))*TAN(AN827/2)</f>
        <v>-5.0924205099919293</v>
      </c>
      <c r="AN827" s="54">
        <f>$AU827+$AB$7*SIN(AO827)</f>
        <v>16.251107760431836</v>
      </c>
      <c r="AO827" s="54">
        <f>$AU827+$AB$7*SIN(AP827)</f>
        <v>16.251227648988344</v>
      </c>
      <c r="AP827" s="54">
        <f>$AU827+$AB$7*SIN(AQ827)</f>
        <v>16.250810510032711</v>
      </c>
      <c r="AQ827" s="54">
        <f>$AU827+$AB$7*SIN(AR827)</f>
        <v>16.252262352510371</v>
      </c>
      <c r="AR827" s="54">
        <f>$AU827+$AB$7*SIN(AS827)</f>
        <v>16.24721471936428</v>
      </c>
      <c r="AS827" s="54">
        <f>$AU827+$AB$7*SIN(AT827)</f>
        <v>16.264831052982615</v>
      </c>
      <c r="AT827" s="54">
        <f>$AU827+$AB$7*SIN(AU827)</f>
        <v>16.204125309177105</v>
      </c>
      <c r="AU827" s="54">
        <f>RADIANS($AB$9)+$AB$18*(F827-AB$15)</f>
        <v>16.424643857718621</v>
      </c>
    </row>
    <row r="828" spans="1:47" ht="12.95" customHeight="1" x14ac:dyDescent="0.2">
      <c r="A828" s="98" t="s">
        <v>687</v>
      </c>
      <c r="B828" s="99" t="s">
        <v>1142</v>
      </c>
      <c r="C828" s="98">
        <v>52442.565000000002</v>
      </c>
      <c r="D828" s="98" t="s">
        <v>1190</v>
      </c>
      <c r="E828" s="107">
        <f>+(C828-C$7)/C$8</f>
        <v>7117.0449678675568</v>
      </c>
      <c r="F828" s="109">
        <f>ROUND(2*E828,0)/2</f>
        <v>7117</v>
      </c>
      <c r="G828" s="48">
        <f>+C828-(C$7+F828*C$8)</f>
        <v>6.1465400009183213E-2</v>
      </c>
      <c r="I828" s="48">
        <f>G828</f>
        <v>6.1465400009183213E-2</v>
      </c>
      <c r="O828" s="48">
        <f ca="1">+C$11+C$12*F828</f>
        <v>6.9464486019507568E-2</v>
      </c>
      <c r="Q828" s="100">
        <f>+C828-15018.5</f>
        <v>37424.065000000002</v>
      </c>
      <c r="S828" s="53">
        <f>S$14</f>
        <v>0.1</v>
      </c>
      <c r="Z828" s="48">
        <f>F828</f>
        <v>7117</v>
      </c>
      <c r="AA828" s="54">
        <f>AB$3+AB$4*Z828+AB$5*Z828^2+AH828</f>
        <v>6.7304705818123464E-2</v>
      </c>
      <c r="AB828" s="54">
        <f>IF(S828&lt;&gt;0,G828-AH828, -9999)</f>
        <v>6.0285406572100526E-2</v>
      </c>
      <c r="AC828" s="54">
        <f>+G828-P828</f>
        <v>6.1465400009183213E-2</v>
      </c>
      <c r="AD828" s="54">
        <f>IF(S828&lt;&gt;0,G828-AA828, -9999)</f>
        <v>-5.8393058089402511E-3</v>
      </c>
      <c r="AE828" s="54">
        <f>+(G828-AA828)^2*S828</f>
        <v>3.4097492330323362E-6</v>
      </c>
      <c r="AF828" s="48">
        <f>IF(S828&lt;&gt;0,G828-P828, -9999)</f>
        <v>6.1465400009183213E-2</v>
      </c>
      <c r="AG828" s="3"/>
      <c r="AH828" s="48">
        <f>$AB$6*($AB$11/AI828*AJ828+$AB$12)</f>
        <v>1.1799934370826874E-3</v>
      </c>
      <c r="AI828" s="48">
        <f>1+$AB$7*COS(AL828)</f>
        <v>0.69060257551655302</v>
      </c>
      <c r="AJ828" s="48">
        <f>SIN(AL828+RADIANS($AB$9))</f>
        <v>4.1536946861171495E-3</v>
      </c>
      <c r="AK828" s="48">
        <f>$AB$7*SIN(AL828)</f>
        <v>-0.13026841017955437</v>
      </c>
      <c r="AL828" s="48">
        <f>2*ATAN(AM828)</f>
        <v>-2.7430817100077078</v>
      </c>
      <c r="AM828" s="48">
        <f>SQRT((1+$AB$7)/(1-$AB$7))*TAN(AN828/2)</f>
        <v>-4.9520877966780841</v>
      </c>
      <c r="AN828" s="54">
        <f>$AU828+$AB$7*SIN(AO828)</f>
        <v>16.265723686092048</v>
      </c>
      <c r="AO828" s="54">
        <f>$AU828+$AB$7*SIN(AP828)</f>
        <v>16.265839452259044</v>
      </c>
      <c r="AP828" s="54">
        <f>$AU828+$AB$7*SIN(AQ828)</f>
        <v>16.265433027612893</v>
      </c>
      <c r="AQ828" s="54">
        <f>$AU828+$AB$7*SIN(AR828)</f>
        <v>16.266860332643279</v>
      </c>
      <c r="AR828" s="54">
        <f>$AU828+$AB$7*SIN(AS828)</f>
        <v>16.261853425053808</v>
      </c>
      <c r="AS828" s="54">
        <f>$AU828+$AB$7*SIN(AT828)</f>
        <v>16.279487181704056</v>
      </c>
      <c r="AT828" s="54">
        <f>$AU828+$AB$7*SIN(AU828)</f>
        <v>16.218203145660087</v>
      </c>
      <c r="AU828" s="54">
        <f>RADIANS($AB$9)+$AB$18*(F828-AB$15)</f>
        <v>16.443440111218926</v>
      </c>
    </row>
    <row r="829" spans="1:47" ht="12.95" customHeight="1" x14ac:dyDescent="0.2">
      <c r="A829" s="4" t="s">
        <v>1180</v>
      </c>
      <c r="B829" s="10" t="s">
        <v>1142</v>
      </c>
      <c r="C829" s="5">
        <v>52464.441019999998</v>
      </c>
      <c r="D829" s="5">
        <v>1.5E-3</v>
      </c>
      <c r="E829" s="109">
        <f>+(C829-C$7)/C$8</f>
        <v>7133.0493861247478</v>
      </c>
      <c r="F829" s="109">
        <f>ROUND(2*E829,0)/2</f>
        <v>7133</v>
      </c>
      <c r="G829" s="48">
        <f>+C829-(C$7+F829*C$8)</f>
        <v>6.7504600003303494E-2</v>
      </c>
      <c r="K829" s="48">
        <f>G829</f>
        <v>6.7504600003303494E-2</v>
      </c>
      <c r="O829" s="48">
        <f ca="1">+C$11+C$12*F829</f>
        <v>6.9703833166428433E-2</v>
      </c>
      <c r="Q829" s="100">
        <f>+C829-15018.5</f>
        <v>37445.941019999998</v>
      </c>
      <c r="S829" s="53">
        <f>S$16</f>
        <v>1</v>
      </c>
      <c r="Z829" s="48">
        <f>F829</f>
        <v>7133</v>
      </c>
      <c r="AA829" s="54">
        <f>AB$3+AB$4*Z829+AB$5*Z829^2+AH829</f>
        <v>6.7592327605574501E-2</v>
      </c>
      <c r="AB829" s="54">
        <f>IF(S829&lt;&gt;0,G829-AH829, -9999)</f>
        <v>6.626412033728811E-2</v>
      </c>
      <c r="AC829" s="54">
        <f>+G829-P829</f>
        <v>6.7504600003303494E-2</v>
      </c>
      <c r="AD829" s="54">
        <f>IF(S829&lt;&gt;0,G829-AA829, -9999)</f>
        <v>-8.7727602271006622E-5</v>
      </c>
      <c r="AE829" s="54">
        <f>+(G829-AA829)^2*S829</f>
        <v>7.6961322002199265E-9</v>
      </c>
      <c r="AF829" s="48">
        <f>IF(S829&lt;&gt;0,G829-P829, -9999)</f>
        <v>6.7504600003303494E-2</v>
      </c>
      <c r="AG829" s="3"/>
      <c r="AH829" s="48">
        <f>$AB$6*($AB$11/AI829*AJ829+$AB$12)</f>
        <v>1.240479666015389E-3</v>
      </c>
      <c r="AI829" s="48">
        <f>1+$AB$7*COS(AL829)</f>
        <v>0.69130639757954904</v>
      </c>
      <c r="AJ829" s="48">
        <f>SIN(AL829+RADIANS($AB$9))</f>
        <v>9.5222213976087697E-3</v>
      </c>
      <c r="AK829" s="48">
        <f>$AB$7*SIN(AL829)</f>
        <v>-0.13192757404115119</v>
      </c>
      <c r="AL829" s="48">
        <f>2*ATAN(AM829)</f>
        <v>-2.7377130513335892</v>
      </c>
      <c r="AM829" s="48">
        <f>SQRT((1+$AB$7)/(1-$AB$7))*TAN(AN829/2)</f>
        <v>-4.8844738256069871</v>
      </c>
      <c r="AN829" s="54">
        <f>$AU829+$AB$7*SIN(AO829)</f>
        <v>16.273042705910765</v>
      </c>
      <c r="AO829" s="54">
        <f>$AU829+$AB$7*SIN(AP829)</f>
        <v>16.273156345290563</v>
      </c>
      <c r="AP829" s="54">
        <f>$AU829+$AB$7*SIN(AQ829)</f>
        <v>16.272755546713014</v>
      </c>
      <c r="AQ829" s="54">
        <f>$AU829+$AB$7*SIN(AR829)</f>
        <v>16.274169591217905</v>
      </c>
      <c r="AR829" s="54">
        <f>$AU829+$AB$7*SIN(AS829)</f>
        <v>16.269186377632671</v>
      </c>
      <c r="AS829" s="54">
        <f>$AU829+$AB$7*SIN(AT829)</f>
        <v>16.286818703067294</v>
      </c>
      <c r="AT829" s="54">
        <f>$AU829+$AB$7*SIN(AU829)</f>
        <v>16.225271800939417</v>
      </c>
      <c r="AU829" s="54">
        <f>RADIANS($AB$9)+$AB$18*(F829-AB$15)</f>
        <v>16.452838237969079</v>
      </c>
    </row>
    <row r="830" spans="1:47" ht="12.95" customHeight="1" x14ac:dyDescent="0.2">
      <c r="A830" s="4" t="s">
        <v>1141</v>
      </c>
      <c r="B830" s="10" t="s">
        <v>1142</v>
      </c>
      <c r="C830" s="5">
        <v>52490.417000000001</v>
      </c>
      <c r="D830" s="5">
        <v>5.0000000000000001E-4</v>
      </c>
      <c r="E830" s="109">
        <f>+(C830-C$7)/C$8</f>
        <v>7152.053320504062</v>
      </c>
      <c r="F830" s="109">
        <f>ROUND(2*E830,0)/2</f>
        <v>7152</v>
      </c>
      <c r="G830" s="48">
        <f>+C830-(C$7+F830*C$8)</f>
        <v>7.2882400003436487E-2</v>
      </c>
      <c r="J830" s="48">
        <f>G830</f>
        <v>7.2882400003436487E-2</v>
      </c>
      <c r="O830" s="48">
        <f ca="1">+C$11+C$12*F830</f>
        <v>6.9988057903396975E-2</v>
      </c>
      <c r="Q830" s="100">
        <f>+C830-15018.5</f>
        <v>37471.917000000001</v>
      </c>
      <c r="S830" s="53">
        <f>S$15</f>
        <v>1</v>
      </c>
      <c r="Z830" s="48">
        <f>F830</f>
        <v>7152</v>
      </c>
      <c r="AA830" s="54">
        <f>AB$3+AB$4*Z830+AB$5*Z830^2+AH830</f>
        <v>6.7934280618700937E-2</v>
      </c>
      <c r="AB830" s="54">
        <f>IF(S830&lt;&gt;0,G830-AH830, -9999)</f>
        <v>7.1570098914417485E-2</v>
      </c>
      <c r="AC830" s="54">
        <f>+G830-P830</f>
        <v>7.2882400003436487E-2</v>
      </c>
      <c r="AD830" s="54">
        <f>IF(S830&lt;&gt;0,G830-AA830, -9999)</f>
        <v>4.9481193847355498E-3</v>
      </c>
      <c r="AE830" s="54">
        <f>+(G830-AA830)^2*S830</f>
        <v>2.4483885445595716E-5</v>
      </c>
      <c r="AF830" s="48">
        <f>IF(S830&lt;&gt;0,G830-P830, -9999)</f>
        <v>7.2882400003436487E-2</v>
      </c>
      <c r="AG830" s="3"/>
      <c r="AH830" s="48">
        <f>$AB$6*($AB$11/AI830*AJ830+$AB$12)</f>
        <v>1.3123010890190065E-3</v>
      </c>
      <c r="AI830" s="48">
        <f>1+$AB$7*COS(AL830)</f>
        <v>0.69215566033352016</v>
      </c>
      <c r="AJ830" s="48">
        <f>SIN(AL830+RADIANS($AB$9))</f>
        <v>1.5911313038421589E-2</v>
      </c>
      <c r="AK830" s="48">
        <f>$AB$7*SIN(AL830)</f>
        <v>-0.13389730207516448</v>
      </c>
      <c r="AL830" s="48">
        <f>2*ATAN(AM830)</f>
        <v>-2.731323432145528</v>
      </c>
      <c r="AM830" s="48">
        <f>SQRT((1+$AB$7)/(1-$AB$7))*TAN(AN830/2)</f>
        <v>-4.8062769716196243</v>
      </c>
      <c r="AN830" s="54">
        <f>$AU830+$AB$7*SIN(AO830)</f>
        <v>16.281743812686315</v>
      </c>
      <c r="AO830" s="54">
        <f>$AU830+$AB$7*SIN(AP830)</f>
        <v>16.281854875934457</v>
      </c>
      <c r="AP830" s="54">
        <f>$AU830+$AB$7*SIN(AQ830)</f>
        <v>16.281460975397319</v>
      </c>
      <c r="AQ830" s="54">
        <f>$AU830+$AB$7*SIN(AR830)</f>
        <v>16.282858449298999</v>
      </c>
      <c r="AR830" s="54">
        <f>$AU830+$AB$7*SIN(AS830)</f>
        <v>16.27790619580648</v>
      </c>
      <c r="AS830" s="54">
        <f>$AU830+$AB$7*SIN(AT830)</f>
        <v>16.295528081946021</v>
      </c>
      <c r="AT830" s="54">
        <f>$AU830+$AB$7*SIN(AU830)</f>
        <v>16.233691951608449</v>
      </c>
      <c r="AU830" s="54">
        <f>RADIANS($AB$9)+$AB$18*(F830-AB$15)</f>
        <v>16.463998513484885</v>
      </c>
    </row>
    <row r="831" spans="1:47" ht="12.95" customHeight="1" x14ac:dyDescent="0.2">
      <c r="A831" s="98" t="s">
        <v>638</v>
      </c>
      <c r="B831" s="99" t="s">
        <v>1142</v>
      </c>
      <c r="C831" s="98">
        <v>52524.5838</v>
      </c>
      <c r="D831" s="98" t="s">
        <v>1190</v>
      </c>
      <c r="E831" s="107">
        <f>+(C831-C$7)/C$8</f>
        <v>7177.0496296000438</v>
      </c>
      <c r="F831" s="109">
        <f>ROUND(2*E831,0)/2</f>
        <v>7177</v>
      </c>
      <c r="G831" s="48">
        <f>+C831-(C$7+F831*C$8)</f>
        <v>6.7837400005373638E-2</v>
      </c>
      <c r="K831" s="48">
        <f>G831</f>
        <v>6.7837400005373638E-2</v>
      </c>
      <c r="O831" s="48">
        <f ca="1">+C$11+C$12*F831</f>
        <v>7.036203782046084E-2</v>
      </c>
      <c r="Q831" s="100">
        <f>+C831-15018.5</f>
        <v>37506.0838</v>
      </c>
      <c r="S831" s="53">
        <f>S$16</f>
        <v>1</v>
      </c>
      <c r="Z831" s="48">
        <f>F831</f>
        <v>7177</v>
      </c>
      <c r="AA831" s="54">
        <f>AB$3+AB$4*Z831+AB$5*Z831^2+AH831</f>
        <v>6.8384877113213199E-2</v>
      </c>
      <c r="AB831" s="54">
        <f>IF(S831&lt;&gt;0,G831-AH831, -9999)</f>
        <v>6.6430613801057331E-2</v>
      </c>
      <c r="AC831" s="54">
        <f>+G831-P831</f>
        <v>6.7837400005373638E-2</v>
      </c>
      <c r="AD831" s="54">
        <f>IF(S831&lt;&gt;0,G831-AA831, -9999)</f>
        <v>-5.4747710783956127E-4</v>
      </c>
      <c r="AE831" s="54">
        <f>+(G831-AA831)^2*S831</f>
        <v>2.9973118360837062E-7</v>
      </c>
      <c r="AF831" s="48">
        <f>IF(S831&lt;&gt;0,G831-P831, -9999)</f>
        <v>6.7837400005373638E-2</v>
      </c>
      <c r="AG831" s="3"/>
      <c r="AH831" s="48">
        <f>$AB$6*($AB$11/AI831*AJ831+$AB$12)</f>
        <v>1.4067862043163069E-3</v>
      </c>
      <c r="AI831" s="48">
        <f>1+$AB$7*COS(AL831)</f>
        <v>0.69329555435840939</v>
      </c>
      <c r="AJ831" s="48">
        <f>SIN(AL831+RADIANS($AB$9))</f>
        <v>2.4341153512531966E-2</v>
      </c>
      <c r="AK831" s="48">
        <f>$AB$7*SIN(AL831)</f>
        <v>-0.13648812399393387</v>
      </c>
      <c r="AL831" s="48">
        <f>2*ATAN(AM831)</f>
        <v>-2.7228918588289095</v>
      </c>
      <c r="AM831" s="48">
        <f>SQRT((1+$AB$7)/(1-$AB$7))*TAN(AN831/2)</f>
        <v>-4.7066924703978037</v>
      </c>
      <c r="AN831" s="54">
        <f>$AU831+$AB$7*SIN(AO831)</f>
        <v>16.293209093196349</v>
      </c>
      <c r="AO831" s="54">
        <f>$AU831+$AB$7*SIN(AP831)</f>
        <v>16.293316692351691</v>
      </c>
      <c r="AP831" s="54">
        <f>$AU831+$AB$7*SIN(AQ831)</f>
        <v>16.292932203560092</v>
      </c>
      <c r="AQ831" s="54">
        <f>$AU831+$AB$7*SIN(AR831)</f>
        <v>16.294306565222932</v>
      </c>
      <c r="AR831" s="54">
        <f>$AU831+$AB$7*SIN(AS831)</f>
        <v>16.289399622833269</v>
      </c>
      <c r="AS831" s="54">
        <f>$AU831+$AB$7*SIN(AT831)</f>
        <v>16.306993393415297</v>
      </c>
      <c r="AT831" s="54">
        <f>$AU831+$AB$7*SIN(AU831)</f>
        <v>16.244814854069013</v>
      </c>
      <c r="AU831" s="54">
        <f>RADIANS($AB$9)+$AB$18*(F831-AB$15)</f>
        <v>16.478683086531998</v>
      </c>
    </row>
    <row r="832" spans="1:47" ht="12.95" customHeight="1" x14ac:dyDescent="0.2">
      <c r="A832" s="4" t="s">
        <v>1144</v>
      </c>
      <c r="B832" s="12"/>
      <c r="C832" s="5">
        <v>52535.519699999997</v>
      </c>
      <c r="D832" s="5">
        <v>2.0000000000000001E-4</v>
      </c>
      <c r="E832" s="109">
        <f>+(C832-C$7)/C$8</f>
        <v>7185.0502950601585</v>
      </c>
      <c r="F832" s="109">
        <f>ROUND(2*E832,0)/2</f>
        <v>7185</v>
      </c>
      <c r="G832" s="48">
        <f>+C832-(C$7+F832*C$8)</f>
        <v>6.8747000004805159E-2</v>
      </c>
      <c r="J832" s="48">
        <f>G832</f>
        <v>6.8747000004805159E-2</v>
      </c>
      <c r="O832" s="48">
        <f ca="1">+C$11+C$12*F832</f>
        <v>7.0481711393921273E-2</v>
      </c>
      <c r="Q832" s="100">
        <f>+C832-15018.5</f>
        <v>37517.019699999997</v>
      </c>
      <c r="S832" s="53">
        <f>S$15</f>
        <v>1</v>
      </c>
      <c r="Z832" s="48">
        <f>F832</f>
        <v>7185</v>
      </c>
      <c r="AA832" s="54">
        <f>AB$3+AB$4*Z832+AB$5*Z832^2+AH832</f>
        <v>6.8529224548593684E-2</v>
      </c>
      <c r="AB832" s="54">
        <f>IF(S832&lt;&gt;0,G832-AH832, -9999)</f>
        <v>6.7309984024798389E-2</v>
      </c>
      <c r="AC832" s="54">
        <f>+G832-P832</f>
        <v>6.8747000004805159E-2</v>
      </c>
      <c r="AD832" s="54">
        <f>IF(S832&lt;&gt;0,G832-AA832, -9999)</f>
        <v>2.1777545621147476E-4</v>
      </c>
      <c r="AE832" s="54">
        <f>+(G832-AA832)^2*S832</f>
        <v>4.7426149328115962E-8</v>
      </c>
      <c r="AF832" s="48">
        <f>IF(S832&lt;&gt;0,G832-P832, -9999)</f>
        <v>6.8747000004805159E-2</v>
      </c>
      <c r="AG832" s="3"/>
      <c r="AH832" s="48">
        <f>$AB$6*($AB$11/AI832*AJ832+$AB$12)</f>
        <v>1.4370159800067648E-3</v>
      </c>
      <c r="AI832" s="48">
        <f>1+$AB$7*COS(AL832)</f>
        <v>0.69366573959607458</v>
      </c>
      <c r="AJ832" s="48">
        <f>SIN(AL832+RADIANS($AB$9))</f>
        <v>2.704426405542763E-2</v>
      </c>
      <c r="AK832" s="48">
        <f>$AB$7*SIN(AL832)</f>
        <v>-0.13731695405331018</v>
      </c>
      <c r="AL832" s="48">
        <f>2*ATAN(AM832)</f>
        <v>-2.7201878548363592</v>
      </c>
      <c r="AM832" s="48">
        <f>SQRT((1+$AB$7)/(1-$AB$7))*TAN(AN832/2)</f>
        <v>-4.6755875462694059</v>
      </c>
      <c r="AN832" s="54">
        <f>$AU832+$AB$7*SIN(AO832)</f>
        <v>16.296881993810498</v>
      </c>
      <c r="AO832" s="54">
        <f>$AU832+$AB$7*SIN(AP832)</f>
        <v>16.296988468497979</v>
      </c>
      <c r="AP832" s="54">
        <f>$AU832+$AB$7*SIN(AQ832)</f>
        <v>16.296607066978549</v>
      </c>
      <c r="AQ832" s="54">
        <f>$AU832+$AB$7*SIN(AR832)</f>
        <v>16.297973730050014</v>
      </c>
      <c r="AR832" s="54">
        <f>$AU832+$AB$7*SIN(AS832)</f>
        <v>16.293082364101547</v>
      </c>
      <c r="AS832" s="54">
        <f>$AU832+$AB$7*SIN(AT832)</f>
        <v>16.310663704736193</v>
      </c>
      <c r="AT832" s="54">
        <f>$AU832+$AB$7*SIN(AU832)</f>
        <v>16.248384797135571</v>
      </c>
      <c r="AU832" s="54">
        <f>RADIANS($AB$9)+$AB$18*(F832-AB$15)</f>
        <v>16.483382149907072</v>
      </c>
    </row>
    <row r="833" spans="1:48" ht="12.95" customHeight="1" x14ac:dyDescent="0.2">
      <c r="A833" s="98" t="s">
        <v>638</v>
      </c>
      <c r="B833" s="99" t="s">
        <v>1142</v>
      </c>
      <c r="C833" s="98">
        <v>52547.817999999999</v>
      </c>
      <c r="D833" s="98" t="s">
        <v>1190</v>
      </c>
      <c r="E833" s="107">
        <f>+(C833-C$7)/C$8</f>
        <v>7194.047687504145</v>
      </c>
      <c r="F833" s="109">
        <f>ROUND(2*E833,0)/2</f>
        <v>7194</v>
      </c>
      <c r="G833" s="48">
        <f>+C833-(C$7+F833*C$8)</f>
        <v>6.518280000454979E-2</v>
      </c>
      <c r="I833" s="48">
        <f>G833</f>
        <v>6.518280000454979E-2</v>
      </c>
      <c r="O833" s="48">
        <f ca="1">+C$11+C$12*F833</f>
        <v>7.0616344164064274E-2</v>
      </c>
      <c r="Q833" s="100">
        <f>+C833-15018.5</f>
        <v>37529.317999999999</v>
      </c>
      <c r="S833" s="53">
        <f>S$14</f>
        <v>0.1</v>
      </c>
      <c r="Z833" s="48">
        <f>F833</f>
        <v>7194</v>
      </c>
      <c r="AA833" s="54">
        <f>AB$3+AB$4*Z833+AB$5*Z833^2+AH833</f>
        <v>6.8691705467536293E-2</v>
      </c>
      <c r="AB833" s="54">
        <f>IF(S833&lt;&gt;0,G833-AH833, -9999)</f>
        <v>6.3711779369744898E-2</v>
      </c>
      <c r="AC833" s="54">
        <f>+G833-P833</f>
        <v>6.518280000454979E-2</v>
      </c>
      <c r="AD833" s="54">
        <f>IF(S833&lt;&gt;0,G833-AA833, -9999)</f>
        <v>-3.508905462986503E-3</v>
      </c>
      <c r="AE833" s="54">
        <f>+(G833-AA833)^2*S833</f>
        <v>1.2312417548176526E-6</v>
      </c>
      <c r="AF833" s="48">
        <f>IF(S833&lt;&gt;0,G833-P833, -9999)</f>
        <v>6.518280000454979E-2</v>
      </c>
      <c r="AG833" s="3"/>
      <c r="AH833" s="48">
        <f>$AB$6*($AB$11/AI833*AJ833+$AB$12)</f>
        <v>1.4710206348048913E-3</v>
      </c>
      <c r="AI833" s="48">
        <f>1+$AB$7*COS(AL833)</f>
        <v>0.69408535423129136</v>
      </c>
      <c r="AJ833" s="48">
        <f>SIN(AL833+RADIANS($AB$9))</f>
        <v>3.0088490091107416E-2</v>
      </c>
      <c r="AK833" s="48">
        <f>$AB$7*SIN(AL833)</f>
        <v>-0.13824924763594346</v>
      </c>
      <c r="AL833" s="48">
        <f>2*ATAN(AM833)</f>
        <v>-2.7171423847582346</v>
      </c>
      <c r="AM833" s="48">
        <f>SQRT((1+$AB$7)/(1-$AB$7))*TAN(AN833/2)</f>
        <v>-4.6410221870984998</v>
      </c>
      <c r="AN833" s="54">
        <f>$AU833+$AB$7*SIN(AO833)</f>
        <v>16.30101636039911</v>
      </c>
      <c r="AO833" s="54">
        <f>$AU833+$AB$7*SIN(AP833)</f>
        <v>16.301121561701322</v>
      </c>
      <c r="AP833" s="54">
        <f>$AU833+$AB$7*SIN(AQ833)</f>
        <v>16.300743674781256</v>
      </c>
      <c r="AQ833" s="54">
        <f>$AU833+$AB$7*SIN(AR833)</f>
        <v>16.3021015069824</v>
      </c>
      <c r="AR833" s="54">
        <f>$AU833+$AB$7*SIN(AS833)</f>
        <v>16.297228278486159</v>
      </c>
      <c r="AS833" s="54">
        <f>$AU833+$AB$7*SIN(AT833)</f>
        <v>16.314793655252451</v>
      </c>
      <c r="AT833" s="54">
        <f>$AU833+$AB$7*SIN(AU833)</f>
        <v>16.252407186815081</v>
      </c>
      <c r="AU833" s="54">
        <f>RADIANS($AB$9)+$AB$18*(F833-AB$15)</f>
        <v>16.488668596204032</v>
      </c>
    </row>
    <row r="834" spans="1:48" ht="12.95" customHeight="1" x14ac:dyDescent="0.2">
      <c r="A834" s="98" t="s">
        <v>709</v>
      </c>
      <c r="B834" s="99" t="s">
        <v>1142</v>
      </c>
      <c r="C834" s="98">
        <v>52568.322</v>
      </c>
      <c r="D834" s="98" t="s">
        <v>1190</v>
      </c>
      <c r="E834" s="107">
        <f>+(C834-C$7)/C$8</f>
        <v>7209.0483408197624</v>
      </c>
      <c r="F834" s="109">
        <f>ROUND(2*E834,0)/2</f>
        <v>7209</v>
      </c>
      <c r="G834" s="48">
        <f>+C834-(C$7+F834*C$8)</f>
        <v>6.6075800001272E-2</v>
      </c>
      <c r="I834" s="48">
        <f>G834</f>
        <v>6.6075800001272E-2</v>
      </c>
      <c r="O834" s="48">
        <f ca="1">+C$11+C$12*F834</f>
        <v>7.0840732114302585E-2</v>
      </c>
      <c r="Q834" s="100">
        <f>+C834-15018.5</f>
        <v>37549.822</v>
      </c>
      <c r="S834" s="53">
        <f>S$14</f>
        <v>0.1</v>
      </c>
      <c r="Z834" s="48">
        <f>F834</f>
        <v>7209</v>
      </c>
      <c r="AA834" s="54">
        <f>AB$3+AB$4*Z834+AB$5*Z834^2+AH834</f>
        <v>6.8962717669198398E-2</v>
      </c>
      <c r="AB834" s="54">
        <f>IF(S834&lt;&gt;0,G834-AH834, -9999)</f>
        <v>6.4548115205814161E-2</v>
      </c>
      <c r="AC834" s="54">
        <f>+G834-P834</f>
        <v>6.6075800001272E-2</v>
      </c>
      <c r="AD834" s="54">
        <f>IF(S834&lt;&gt;0,G834-AA834, -9999)</f>
        <v>-2.8869176679263975E-3</v>
      </c>
      <c r="AE834" s="54">
        <f>+(G834-AA834)^2*S834</f>
        <v>8.3342936213855895E-7</v>
      </c>
      <c r="AF834" s="48">
        <f>IF(S834&lt;&gt;0,G834-P834, -9999)</f>
        <v>6.6075800001272E-2</v>
      </c>
      <c r="AG834" s="3"/>
      <c r="AH834" s="48">
        <f>$AB$6*($AB$11/AI834*AJ834+$AB$12)</f>
        <v>1.5276847954578396E-3</v>
      </c>
      <c r="AI834" s="48">
        <f>1+$AB$7*COS(AL834)</f>
        <v>0.69479216677348399</v>
      </c>
      <c r="AJ834" s="48">
        <f>SIN(AL834+RADIANS($AB$9))</f>
        <v>3.5169798294872691E-2</v>
      </c>
      <c r="AK834" s="48">
        <f>$AB$7*SIN(AL834)</f>
        <v>-0.13980273067745877</v>
      </c>
      <c r="AL834" s="48">
        <f>2*ATAN(AM834)</f>
        <v>-2.7120583639643656</v>
      </c>
      <c r="AM834" s="48">
        <f>SQRT((1+$AB$7)/(1-$AB$7))*TAN(AN834/2)</f>
        <v>-4.5843955263259613</v>
      </c>
      <c r="AN834" s="54">
        <f>$AU834+$AB$7*SIN(AO834)</f>
        <v>16.30791256091625</v>
      </c>
      <c r="AO834" s="54">
        <f>$AU834+$AB$7*SIN(AP834)</f>
        <v>16.308015621827533</v>
      </c>
      <c r="AP834" s="54">
        <f>$AU834+$AB$7*SIN(AQ834)</f>
        <v>16.307643685801757</v>
      </c>
      <c r="AQ834" s="54">
        <f>$AU834+$AB$7*SIN(AR834)</f>
        <v>16.30898640994155</v>
      </c>
      <c r="AR834" s="54">
        <f>$AU834+$AB$7*SIN(AS834)</f>
        <v>16.304144836340882</v>
      </c>
      <c r="AS834" s="54">
        <f>$AU834+$AB$7*SIN(AT834)</f>
        <v>16.321678965732779</v>
      </c>
      <c r="AT834" s="54">
        <f>$AU834+$AB$7*SIN(AU834)</f>
        <v>16.259125859570126</v>
      </c>
      <c r="AU834" s="54">
        <f>RADIANS($AB$9)+$AB$18*(F834-AB$15)</f>
        <v>16.497479340032299</v>
      </c>
    </row>
    <row r="835" spans="1:48" ht="12.95" customHeight="1" x14ac:dyDescent="0.2">
      <c r="A835" s="4" t="s">
        <v>1171</v>
      </c>
      <c r="B835" s="10" t="s">
        <v>1142</v>
      </c>
      <c r="C835" s="5">
        <v>52568.322</v>
      </c>
      <c r="D835" s="5">
        <v>6.6000000000000003E-2</v>
      </c>
      <c r="E835" s="109">
        <f>+(C835-C$7)/C$8</f>
        <v>7209.0483408197624</v>
      </c>
      <c r="F835" s="109">
        <f>ROUND(2*E835,0)/2</f>
        <v>7209</v>
      </c>
      <c r="G835" s="48">
        <f>+C835-(C$7+F835*C$8)</f>
        <v>6.6075800001272E-2</v>
      </c>
      <c r="I835" s="48">
        <f>G835</f>
        <v>6.6075800001272E-2</v>
      </c>
      <c r="O835" s="48">
        <f ca="1">+C$11+C$12*F835</f>
        <v>7.0840732114302585E-2</v>
      </c>
      <c r="Q835" s="100">
        <f>+C835-15018.5</f>
        <v>37549.822</v>
      </c>
      <c r="S835" s="53">
        <f>S$14</f>
        <v>0.1</v>
      </c>
      <c r="Z835" s="48">
        <f>F835</f>
        <v>7209</v>
      </c>
      <c r="AA835" s="54">
        <f>AB$3+AB$4*Z835+AB$5*Z835^2+AH835</f>
        <v>6.8962717669198398E-2</v>
      </c>
      <c r="AB835" s="54">
        <f>IF(S835&lt;&gt;0,G835-AH835, -9999)</f>
        <v>6.4548115205814161E-2</v>
      </c>
      <c r="AC835" s="54">
        <f>+G835-P835</f>
        <v>6.6075800001272E-2</v>
      </c>
      <c r="AD835" s="54">
        <f>IF(S835&lt;&gt;0,G835-AA835, -9999)</f>
        <v>-2.8869176679263975E-3</v>
      </c>
      <c r="AE835" s="54">
        <f>+(G835-AA835)^2*S835</f>
        <v>8.3342936213855895E-7</v>
      </c>
      <c r="AF835" s="48">
        <f>IF(S835&lt;&gt;0,G835-P835, -9999)</f>
        <v>6.6075800001272E-2</v>
      </c>
      <c r="AG835" s="3"/>
      <c r="AH835" s="48">
        <f>$AB$6*($AB$11/AI835*AJ835+$AB$12)</f>
        <v>1.5276847954578396E-3</v>
      </c>
      <c r="AI835" s="48">
        <f>1+$AB$7*COS(AL835)</f>
        <v>0.69479216677348399</v>
      </c>
      <c r="AJ835" s="48">
        <f>SIN(AL835+RADIANS($AB$9))</f>
        <v>3.5169798294872691E-2</v>
      </c>
      <c r="AK835" s="48">
        <f>$AB$7*SIN(AL835)</f>
        <v>-0.13980273067745877</v>
      </c>
      <c r="AL835" s="48">
        <f>2*ATAN(AM835)</f>
        <v>-2.7120583639643656</v>
      </c>
      <c r="AM835" s="48">
        <f>SQRT((1+$AB$7)/(1-$AB$7))*TAN(AN835/2)</f>
        <v>-4.5843955263259613</v>
      </c>
      <c r="AN835" s="54">
        <f>$AU835+$AB$7*SIN(AO835)</f>
        <v>16.30791256091625</v>
      </c>
      <c r="AO835" s="54">
        <f>$AU835+$AB$7*SIN(AP835)</f>
        <v>16.308015621827533</v>
      </c>
      <c r="AP835" s="54">
        <f>$AU835+$AB$7*SIN(AQ835)</f>
        <v>16.307643685801757</v>
      </c>
      <c r="AQ835" s="54">
        <f>$AU835+$AB$7*SIN(AR835)</f>
        <v>16.30898640994155</v>
      </c>
      <c r="AR835" s="54">
        <f>$AU835+$AB$7*SIN(AS835)</f>
        <v>16.304144836340882</v>
      </c>
      <c r="AS835" s="54">
        <f>$AU835+$AB$7*SIN(AT835)</f>
        <v>16.321678965732779</v>
      </c>
      <c r="AT835" s="54">
        <f>$AU835+$AB$7*SIN(AU835)</f>
        <v>16.259125859570126</v>
      </c>
      <c r="AU835" s="54">
        <f>RADIANS($AB$9)+$AB$18*(F835-AB$15)</f>
        <v>16.497479340032299</v>
      </c>
    </row>
    <row r="836" spans="1:48" ht="12.95" customHeight="1" x14ac:dyDescent="0.2">
      <c r="A836" s="98" t="s">
        <v>638</v>
      </c>
      <c r="B836" s="99" t="s">
        <v>1142</v>
      </c>
      <c r="C836" s="98">
        <v>52617.529000000002</v>
      </c>
      <c r="D836" s="98" t="s">
        <v>1190</v>
      </c>
      <c r="E836" s="107">
        <f>+(C836-C$7)/C$8</f>
        <v>7245.0480066265118</v>
      </c>
      <c r="F836" s="109">
        <f>ROUND(2*E836,0)/2</f>
        <v>7245</v>
      </c>
      <c r="G836" s="48">
        <f>+C836-(C$7+F836*C$8)</f>
        <v>6.5619000008155126E-2</v>
      </c>
      <c r="I836" s="48">
        <f>G836</f>
        <v>6.5619000008155126E-2</v>
      </c>
      <c r="O836" s="48">
        <f ca="1">+C$11+C$12*F836</f>
        <v>7.1379263194874559E-2</v>
      </c>
      <c r="Q836" s="100">
        <f>+C836-15018.5</f>
        <v>37599.029000000002</v>
      </c>
      <c r="S836" s="53">
        <f>S$14</f>
        <v>0.1</v>
      </c>
      <c r="Z836" s="48">
        <f>F836</f>
        <v>7245</v>
      </c>
      <c r="AA836" s="54">
        <f>AB$3+AB$4*Z836+AB$5*Z836^2+AH836</f>
        <v>6.9614209605771138E-2</v>
      </c>
      <c r="AB836" s="54">
        <f>IF(S836&lt;&gt;0,G836-AH836, -9999)</f>
        <v>6.3955385338465065E-2</v>
      </c>
      <c r="AC836" s="54">
        <f>+G836-P836</f>
        <v>6.5619000008155126E-2</v>
      </c>
      <c r="AD836" s="54">
        <f>IF(S836&lt;&gt;0,G836-AA836, -9999)</f>
        <v>-3.9952095976160118E-3</v>
      </c>
      <c r="AE836" s="54">
        <f>+(G836-AA836)^2*S836</f>
        <v>1.5961699728883095E-6</v>
      </c>
      <c r="AF836" s="48">
        <f>IF(S836&lt;&gt;0,G836-P836, -9999)</f>
        <v>6.5619000008155126E-2</v>
      </c>
      <c r="AG836" s="3"/>
      <c r="AH836" s="48">
        <f>$AB$6*($AB$11/AI836*AJ836+$AB$12)</f>
        <v>1.6636146696900665E-3</v>
      </c>
      <c r="AI836" s="48">
        <f>1+$AB$7*COS(AL836)</f>
        <v>0.69652681225157453</v>
      </c>
      <c r="AJ836" s="48">
        <f>SIN(AL836+RADIANS($AB$9))</f>
        <v>4.7403742323999444E-2</v>
      </c>
      <c r="AK836" s="48">
        <f>$AB$7*SIN(AL836)</f>
        <v>-0.14352926281949546</v>
      </c>
      <c r="AL836" s="48">
        <f>2*ATAN(AM836)</f>
        <v>-2.6998139027290802</v>
      </c>
      <c r="AM836" s="48">
        <f>SQRT((1+$AB$7)/(1-$AB$7))*TAN(AN836/2)</f>
        <v>-4.4532825923563921</v>
      </c>
      <c r="AN836" s="54">
        <f>$AU836+$AB$7*SIN(AO836)</f>
        <v>16.324492450443582</v>
      </c>
      <c r="AO836" s="54">
        <f>$AU836+$AB$7*SIN(AP836)</f>
        <v>16.324590297231367</v>
      </c>
      <c r="AP836" s="54">
        <f>$AU836+$AB$7*SIN(AQ836)</f>
        <v>16.324233078240411</v>
      </c>
      <c r="AQ836" s="54">
        <f>$AU836+$AB$7*SIN(AR836)</f>
        <v>16.325537651191006</v>
      </c>
      <c r="AR836" s="54">
        <f>$AU836+$AB$7*SIN(AS836)</f>
        <v>16.320779134613922</v>
      </c>
      <c r="AS836" s="54">
        <f>$AU836+$AB$7*SIN(AT836)</f>
        <v>16.338214793708143</v>
      </c>
      <c r="AT836" s="54">
        <f>$AU836+$AB$7*SIN(AU836)</f>
        <v>16.275326472923961</v>
      </c>
      <c r="AU836" s="54">
        <f>RADIANS($AB$9)+$AB$18*(F836-AB$15)</f>
        <v>16.518625125220144</v>
      </c>
    </row>
    <row r="837" spans="1:48" ht="12.95" customHeight="1" x14ac:dyDescent="0.2">
      <c r="A837" s="114" t="s">
        <v>1145</v>
      </c>
      <c r="B837" s="10"/>
      <c r="C837" s="115">
        <v>52647.604500000001</v>
      </c>
      <c r="D837" s="5">
        <v>1E-4</v>
      </c>
      <c r="E837" s="109">
        <f>+(C837-C$7)/C$8</f>
        <v>7267.0511352255089</v>
      </c>
      <c r="F837" s="109">
        <f>ROUND(2*E837,0)/2</f>
        <v>7267</v>
      </c>
      <c r="G837" s="48">
        <f>+C837-(C$7+F837*C$8)</f>
        <v>6.9895400003588293E-2</v>
      </c>
      <c r="K837" s="59">
        <f>G837</f>
        <v>6.9895400003588293E-2</v>
      </c>
      <c r="O837" s="48">
        <f ca="1">+C$11+C$12*F837</f>
        <v>7.1708365521890763E-2</v>
      </c>
      <c r="Q837" s="100">
        <f>+C837-15018.5</f>
        <v>37629.104500000001</v>
      </c>
      <c r="S837" s="53">
        <f>S$16</f>
        <v>1</v>
      </c>
      <c r="Z837" s="48">
        <f>F837</f>
        <v>7267</v>
      </c>
      <c r="AA837" s="54">
        <f>AB$3+AB$4*Z837+AB$5*Z837^2+AH837</f>
        <v>7.0013072068331503E-2</v>
      </c>
      <c r="AB837" s="54">
        <f>IF(S837&lt;&gt;0,G837-AH837, -9999)</f>
        <v>6.8148771664750807E-2</v>
      </c>
      <c r="AC837" s="54">
        <f>+G837-P837</f>
        <v>6.9895400003588293E-2</v>
      </c>
      <c r="AD837" s="54">
        <f>IF(S837&lt;&gt;0,G837-AA837, -9999)</f>
        <v>-1.1767206474321001E-4</v>
      </c>
      <c r="AE837" s="54">
        <f>+(G837-AA837)^2*S837</f>
        <v>1.3846714820930209E-8</v>
      </c>
      <c r="AF837" s="48">
        <f>IF(S837&lt;&gt;0,G837-P837, -9999)</f>
        <v>6.9895400003588293E-2</v>
      </c>
      <c r="AG837" s="3"/>
      <c r="AH837" s="48">
        <f>$AB$6*($AB$11/AI837*AJ837+$AB$12)</f>
        <v>1.7466283388374866E-3</v>
      </c>
      <c r="AI837" s="48">
        <f>1+$AB$7*COS(AL837)</f>
        <v>0.6976137261921046</v>
      </c>
      <c r="AJ837" s="48">
        <f>SIN(AL837+RADIANS($AB$9))</f>
        <v>5.4907052031482773E-2</v>
      </c>
      <c r="AK837" s="48">
        <f>$AB$7*SIN(AL837)</f>
        <v>-0.14580523440629761</v>
      </c>
      <c r="AL837" s="48">
        <f>2*ATAN(AM837)</f>
        <v>-2.6923007382904376</v>
      </c>
      <c r="AM837" s="48">
        <f>SQRT((1+$AB$7)/(1-$AB$7))*TAN(AN837/2)</f>
        <v>-4.3763137603770046</v>
      </c>
      <c r="AN837" s="54">
        <f>$AU837+$AB$7*SIN(AO837)</f>
        <v>16.334645193066333</v>
      </c>
      <c r="AO837" s="54">
        <f>$AU837+$AB$7*SIN(AP837)</f>
        <v>16.334739812351245</v>
      </c>
      <c r="AP837" s="54">
        <f>$AU837+$AB$7*SIN(AQ837)</f>
        <v>16.334391854936129</v>
      </c>
      <c r="AQ837" s="54">
        <f>$AU837+$AB$7*SIN(AR837)</f>
        <v>16.335671881991566</v>
      </c>
      <c r="AR837" s="54">
        <f>$AU837+$AB$7*SIN(AS837)</f>
        <v>16.330968882524235</v>
      </c>
      <c r="AS837" s="54">
        <f>$AU837+$AB$7*SIN(AT837)</f>
        <v>16.348328229114202</v>
      </c>
      <c r="AT837" s="54">
        <f>$AU837+$AB$7*SIN(AU837)</f>
        <v>16.285280262037386</v>
      </c>
      <c r="AU837" s="54">
        <f>RADIANS($AB$9)+$AB$18*(F837-AB$15)</f>
        <v>16.531547549501603</v>
      </c>
      <c r="AV837" s="54"/>
    </row>
    <row r="838" spans="1:48" ht="12.95" customHeight="1" x14ac:dyDescent="0.2">
      <c r="A838" s="98" t="s">
        <v>721</v>
      </c>
      <c r="B838" s="99" t="s">
        <v>1142</v>
      </c>
      <c r="C838" s="98">
        <v>52680.415999999997</v>
      </c>
      <c r="D838" s="98" t="s">
        <v>1190</v>
      </c>
      <c r="E838" s="107">
        <f>+(C838-C$7)/C$8</f>
        <v>7291.0559116723143</v>
      </c>
      <c r="F838" s="109">
        <f>ROUND(2*E838,0)/2</f>
        <v>7291</v>
      </c>
      <c r="G838" s="48">
        <f>+C838-(C$7+F838*C$8)</f>
        <v>7.6424200000474229E-2</v>
      </c>
      <c r="I838" s="48">
        <f>G838</f>
        <v>7.6424200000474229E-2</v>
      </c>
      <c r="O838" s="48">
        <f ca="1">+C$11+C$12*F838</f>
        <v>7.2067386242272075E-2</v>
      </c>
      <c r="Q838" s="100">
        <f>+C838-15018.5</f>
        <v>37661.915999999997</v>
      </c>
      <c r="S838" s="53">
        <f>S$14</f>
        <v>0.1</v>
      </c>
      <c r="Z838" s="48">
        <f>F838</f>
        <v>7291</v>
      </c>
      <c r="AA838" s="54">
        <f>AB$3+AB$4*Z838+AB$5*Z838^2+AH838</f>
        <v>7.0448815211191423E-2</v>
      </c>
      <c r="AB838" s="54">
        <f>IF(S838&lt;&gt;0,G838-AH838, -9999)</f>
        <v>7.4587068370108811E-2</v>
      </c>
      <c r="AC838" s="54">
        <f>+G838-P838</f>
        <v>7.6424200000474229E-2</v>
      </c>
      <c r="AD838" s="54">
        <f>IF(S838&lt;&gt;0,G838-AA838, -9999)</f>
        <v>5.975384789282806E-3</v>
      </c>
      <c r="AE838" s="54">
        <f>+(G838-AA838)^2*S838</f>
        <v>3.5705223379992325E-6</v>
      </c>
      <c r="AF838" s="48">
        <f>IF(S838&lt;&gt;0,G838-P838, -9999)</f>
        <v>7.6424200000474229E-2</v>
      </c>
      <c r="AG838" s="3"/>
      <c r="AH838" s="48">
        <f>$AB$6*($AB$11/AI838*AJ838+$AB$12)</f>
        <v>1.8371316303654184E-3</v>
      </c>
      <c r="AI838" s="48">
        <f>1+$AB$7*COS(AL838)</f>
        <v>0.6988229204020191</v>
      </c>
      <c r="AJ838" s="48">
        <f>SIN(AL838+RADIANS($AB$9))</f>
        <v>6.3115886972557211E-2</v>
      </c>
      <c r="AK838" s="48">
        <f>$AB$7*SIN(AL838)</f>
        <v>-0.14828685610171372</v>
      </c>
      <c r="AL838" s="48">
        <f>2*ATAN(AM838)</f>
        <v>-2.6840775494659805</v>
      </c>
      <c r="AM838" s="48">
        <f>SQRT((1+$AB$7)/(1-$AB$7))*TAN(AN838/2)</f>
        <v>-4.2949205088042888</v>
      </c>
      <c r="AN838" s="54">
        <f>$AU838+$AB$7*SIN(AO838)</f>
        <v>16.345739144340484</v>
      </c>
      <c r="AO838" s="54">
        <f>$AU838+$AB$7*SIN(AP838)</f>
        <v>16.345830219127958</v>
      </c>
      <c r="AP838" s="54">
        <f>$AU838+$AB$7*SIN(AQ838)</f>
        <v>16.345492563521095</v>
      </c>
      <c r="AQ838" s="54">
        <f>$AU838+$AB$7*SIN(AR838)</f>
        <v>16.346744830770586</v>
      </c>
      <c r="AR838" s="54">
        <f>$AU838+$AB$7*SIN(AS838)</f>
        <v>16.34210634700176</v>
      </c>
      <c r="AS838" s="54">
        <f>$AU838+$AB$7*SIN(AT838)</f>
        <v>16.359368677043619</v>
      </c>
      <c r="AT838" s="54">
        <f>$AU838+$AB$7*SIN(AU838)</f>
        <v>16.296185859050844</v>
      </c>
      <c r="AU838" s="54">
        <f>RADIANS($AB$9)+$AB$18*(F838-AB$15)</f>
        <v>16.54564473962683</v>
      </c>
    </row>
    <row r="839" spans="1:48" ht="12.95" customHeight="1" x14ac:dyDescent="0.2">
      <c r="A839" s="98" t="s">
        <v>721</v>
      </c>
      <c r="B839" s="99" t="s">
        <v>1142</v>
      </c>
      <c r="C839" s="98">
        <v>52691.347000000002</v>
      </c>
      <c r="D839" s="98" t="s">
        <v>1190</v>
      </c>
      <c r="E839" s="107">
        <f>+(C839-C$7)/C$8</f>
        <v>7299.0529923099011</v>
      </c>
      <c r="F839" s="109">
        <f>ROUND(2*E839,0)/2</f>
        <v>7299</v>
      </c>
      <c r="G839" s="48">
        <f>+C839-(C$7+F839*C$8)</f>
        <v>7.243380000727484E-2</v>
      </c>
      <c r="I839" s="48">
        <f>G839</f>
        <v>7.243380000727484E-2</v>
      </c>
      <c r="O839" s="48">
        <f ca="1">+C$11+C$12*F839</f>
        <v>7.2187059815732507E-2</v>
      </c>
      <c r="Q839" s="100">
        <f>+C839-15018.5</f>
        <v>37672.847000000002</v>
      </c>
      <c r="S839" s="53">
        <f>S$14</f>
        <v>0.1</v>
      </c>
      <c r="Z839" s="48">
        <f>F839</f>
        <v>7299</v>
      </c>
      <c r="AA839" s="54">
        <f>AB$3+AB$4*Z839+AB$5*Z839^2+AH839</f>
        <v>7.0594205281889269E-2</v>
      </c>
      <c r="AB839" s="54">
        <f>IF(S839&lt;&gt;0,G839-AH839, -9999)</f>
        <v>7.0566515365350108E-2</v>
      </c>
      <c r="AC839" s="54">
        <f>+G839-P839</f>
        <v>7.243380000727484E-2</v>
      </c>
      <c r="AD839" s="54">
        <f>IF(S839&lt;&gt;0,G839-AA839, -9999)</f>
        <v>1.839594725385571E-3</v>
      </c>
      <c r="AE839" s="54">
        <f>+(G839-AA839)^2*S839</f>
        <v>3.3841087536664146E-7</v>
      </c>
      <c r="AF839" s="48">
        <f>IF(S839&lt;&gt;0,G839-P839, -9999)</f>
        <v>7.243380000727484E-2</v>
      </c>
      <c r="AG839" s="3"/>
      <c r="AH839" s="48">
        <f>$AB$6*($AB$11/AI839*AJ839+$AB$12)</f>
        <v>1.8672846419247316E-3</v>
      </c>
      <c r="AI839" s="48">
        <f>1+$AB$7*COS(AL839)</f>
        <v>0.69923146437934514</v>
      </c>
      <c r="AJ839" s="48">
        <f>SIN(AL839+RADIANS($AB$9))</f>
        <v>6.5857597735322987E-2</v>
      </c>
      <c r="AK839" s="48">
        <f>$AB$7*SIN(AL839)</f>
        <v>-0.14911375841385571</v>
      </c>
      <c r="AL839" s="48">
        <f>2*ATAN(AM839)</f>
        <v>-2.6813301192294654</v>
      </c>
      <c r="AM839" s="48">
        <f>SQRT((1+$AB$7)/(1-$AB$7))*TAN(AN839/2)</f>
        <v>-4.2683634444619631</v>
      </c>
      <c r="AN839" s="54">
        <f>$AU839+$AB$7*SIN(AO839)</f>
        <v>16.349441420410542</v>
      </c>
      <c r="AO839" s="54">
        <f>$AU839+$AB$7*SIN(AP839)</f>
        <v>16.349531310020293</v>
      </c>
      <c r="AP839" s="54">
        <f>$AU839+$AB$7*SIN(AQ839)</f>
        <v>16.349197129227523</v>
      </c>
      <c r="AQ839" s="54">
        <f>$AU839+$AB$7*SIN(AR839)</f>
        <v>16.350439928247742</v>
      </c>
      <c r="AR839" s="54">
        <f>$AU839+$AB$7*SIN(AS839)</f>
        <v>16.345823839550583</v>
      </c>
      <c r="AS839" s="54">
        <f>$AU839+$AB$7*SIN(AT839)</f>
        <v>16.363050671016545</v>
      </c>
      <c r="AT839" s="54">
        <f>$AU839+$AB$7*SIN(AU839)</f>
        <v>16.299832043535307</v>
      </c>
      <c r="AU839" s="54">
        <f>RADIANS($AB$9)+$AB$18*(F839-AB$15)</f>
        <v>16.550343803001905</v>
      </c>
    </row>
    <row r="840" spans="1:48" ht="12.95" customHeight="1" x14ac:dyDescent="0.2">
      <c r="A840" s="4" t="s">
        <v>1166</v>
      </c>
      <c r="B840" s="12"/>
      <c r="C840" s="5">
        <v>52863.572699999997</v>
      </c>
      <c r="D840" s="5">
        <v>2.0000000000000001E-4</v>
      </c>
      <c r="E840" s="109">
        <f>+(C840-C$7)/C$8</f>
        <v>7425.0527005492386</v>
      </c>
      <c r="F840" s="109">
        <f>ROUND(2*E840,0)/2</f>
        <v>7425</v>
      </c>
      <c r="G840" s="48">
        <f>+C840-(C$7+F840*C$8)</f>
        <v>7.2034999997413252E-2</v>
      </c>
      <c r="J840" s="48">
        <f>G840</f>
        <v>7.2034999997413252E-2</v>
      </c>
      <c r="O840" s="48">
        <f ca="1">+C$11+C$12*F840</f>
        <v>7.407191859773439E-2</v>
      </c>
      <c r="Q840" s="100">
        <f>+C840-15018.5</f>
        <v>37845.072699999997</v>
      </c>
      <c r="S840" s="53">
        <f>S$15</f>
        <v>1</v>
      </c>
      <c r="Z840" s="48">
        <f>F840</f>
        <v>7425</v>
      </c>
      <c r="AA840" s="54">
        <f>AB$3+AB$4*Z840+AB$5*Z840^2+AH840</f>
        <v>7.2893189213948925E-2</v>
      </c>
      <c r="AB840" s="54">
        <f>IF(S840&lt;&gt;0,G840-AH840, -9999)</f>
        <v>6.9694076914229353E-2</v>
      </c>
      <c r="AC840" s="54">
        <f>+G840-P840</f>
        <v>7.2034999997413252E-2</v>
      </c>
      <c r="AD840" s="54">
        <f>IF(S840&lt;&gt;0,G840-AA840, -9999)</f>
        <v>-8.5818921653567359E-4</v>
      </c>
      <c r="AE840" s="54">
        <f>+(G840-AA840)^2*S840</f>
        <v>7.3648873137811323E-7</v>
      </c>
      <c r="AF840" s="48">
        <f>IF(S840&lt;&gt;0,G840-P840, -9999)</f>
        <v>7.2034999997413252E-2</v>
      </c>
      <c r="AG840" s="3"/>
      <c r="AH840" s="48">
        <f>$AB$6*($AB$11/AI840*AJ840+$AB$12)</f>
        <v>2.3409230831838994E-3</v>
      </c>
      <c r="AI840" s="48">
        <f>1+$AB$7*COS(AL840)</f>
        <v>0.70603484626765312</v>
      </c>
      <c r="AJ840" s="48">
        <f>SIN(AL840+RADIANS($AB$9))</f>
        <v>0.10939850089315778</v>
      </c>
      <c r="AK840" s="48">
        <f>$AB$7*SIN(AL840)</f>
        <v>-0.16211450693511828</v>
      </c>
      <c r="AL840" s="48">
        <f>2*ATAN(AM840)</f>
        <v>-2.6376175179603187</v>
      </c>
      <c r="AM840" s="48">
        <f>SQRT((1+$AB$7)/(1-$AB$7))*TAN(AN840/2)</f>
        <v>-3.8840961583020666</v>
      </c>
      <c r="AN840" s="54">
        <f>$AU840+$AB$7*SIN(AO840)</f>
        <v>16.40804805006303</v>
      </c>
      <c r="AO840" s="54">
        <f>$AU840+$AB$7*SIN(AP840)</f>
        <v>16.408119357724697</v>
      </c>
      <c r="AP840" s="54">
        <f>$AU840+$AB$7*SIN(AQ840)</f>
        <v>16.407841632575561</v>
      </c>
      <c r="AQ840" s="54">
        <f>$AU840+$AB$7*SIN(AR840)</f>
        <v>16.408923667842078</v>
      </c>
      <c r="AR840" s="54">
        <f>$AU840+$AB$7*SIN(AS840)</f>
        <v>16.404713531001992</v>
      </c>
      <c r="AS840" s="54">
        <f>$AU840+$AB$7*SIN(AT840)</f>
        <v>16.421180212372214</v>
      </c>
      <c r="AT840" s="54">
        <f>$AU840+$AB$7*SIN(AU840)</f>
        <v>16.358003822589328</v>
      </c>
      <c r="AU840" s="54">
        <f>RADIANS($AB$9)+$AB$18*(F840-AB$15)</f>
        <v>16.624354051159354</v>
      </c>
    </row>
    <row r="841" spans="1:48" ht="12.95" customHeight="1" x14ac:dyDescent="0.2">
      <c r="A841" s="98" t="s">
        <v>729</v>
      </c>
      <c r="B841" s="99" t="s">
        <v>1142</v>
      </c>
      <c r="C841" s="98">
        <v>52863.572699999997</v>
      </c>
      <c r="D841" s="98" t="s">
        <v>1190</v>
      </c>
      <c r="E841" s="107">
        <f>+(C841-C$7)/C$8</f>
        <v>7425.0527005492386</v>
      </c>
      <c r="F841" s="109">
        <f>ROUND(2*E841,0)/2</f>
        <v>7425</v>
      </c>
      <c r="G841" s="48">
        <f>+C841-(C$7+F841*C$8)</f>
        <v>7.2034999997413252E-2</v>
      </c>
      <c r="K841" s="48">
        <f>G841</f>
        <v>7.2034999997413252E-2</v>
      </c>
      <c r="O841" s="48">
        <f ca="1">+C$11+C$12*F841</f>
        <v>7.407191859773439E-2</v>
      </c>
      <c r="Q841" s="100">
        <f>+C841-15018.5</f>
        <v>37845.072699999997</v>
      </c>
      <c r="S841" s="53">
        <f>S$16</f>
        <v>1</v>
      </c>
      <c r="Z841" s="48">
        <f>F841</f>
        <v>7425</v>
      </c>
      <c r="AA841" s="54">
        <f>AB$3+AB$4*Z841+AB$5*Z841^2+AH841</f>
        <v>7.2893189213948925E-2</v>
      </c>
      <c r="AB841" s="54">
        <f>IF(S841&lt;&gt;0,G841-AH841, -9999)</f>
        <v>6.9694076914229353E-2</v>
      </c>
      <c r="AC841" s="54">
        <f>+G841-P841</f>
        <v>7.2034999997413252E-2</v>
      </c>
      <c r="AD841" s="54">
        <f>IF(S841&lt;&gt;0,G841-AA841, -9999)</f>
        <v>-8.5818921653567359E-4</v>
      </c>
      <c r="AE841" s="54">
        <f>+(G841-AA841)^2*S841</f>
        <v>7.3648873137811323E-7</v>
      </c>
      <c r="AF841" s="48">
        <f>IF(S841&lt;&gt;0,G841-P841, -9999)</f>
        <v>7.2034999997413252E-2</v>
      </c>
      <c r="AG841" s="3"/>
      <c r="AH841" s="48">
        <f>$AB$6*($AB$11/AI841*AJ841+$AB$12)</f>
        <v>2.3409230831838994E-3</v>
      </c>
      <c r="AI841" s="48">
        <f>1+$AB$7*COS(AL841)</f>
        <v>0.70603484626765312</v>
      </c>
      <c r="AJ841" s="48">
        <f>SIN(AL841+RADIANS($AB$9))</f>
        <v>0.10939850089315778</v>
      </c>
      <c r="AK841" s="48">
        <f>$AB$7*SIN(AL841)</f>
        <v>-0.16211450693511828</v>
      </c>
      <c r="AL841" s="48">
        <f>2*ATAN(AM841)</f>
        <v>-2.6376175179603187</v>
      </c>
      <c r="AM841" s="48">
        <f>SQRT((1+$AB$7)/(1-$AB$7))*TAN(AN841/2)</f>
        <v>-3.8840961583020666</v>
      </c>
      <c r="AN841" s="54">
        <f>$AU841+$AB$7*SIN(AO841)</f>
        <v>16.40804805006303</v>
      </c>
      <c r="AO841" s="54">
        <f>$AU841+$AB$7*SIN(AP841)</f>
        <v>16.408119357724697</v>
      </c>
      <c r="AP841" s="54">
        <f>$AU841+$AB$7*SIN(AQ841)</f>
        <v>16.407841632575561</v>
      </c>
      <c r="AQ841" s="54">
        <f>$AU841+$AB$7*SIN(AR841)</f>
        <v>16.408923667842078</v>
      </c>
      <c r="AR841" s="54">
        <f>$AU841+$AB$7*SIN(AS841)</f>
        <v>16.404713531001992</v>
      </c>
      <c r="AS841" s="54">
        <f>$AU841+$AB$7*SIN(AT841)</f>
        <v>16.421180212372214</v>
      </c>
      <c r="AT841" s="54">
        <f>$AU841+$AB$7*SIN(AU841)</f>
        <v>16.358003822589328</v>
      </c>
      <c r="AU841" s="54">
        <f>RADIANS($AB$9)+$AB$18*(F841-AB$15)</f>
        <v>16.624354051159354</v>
      </c>
    </row>
    <row r="842" spans="1:48" ht="12.95" customHeight="1" x14ac:dyDescent="0.2">
      <c r="A842" s="4" t="s">
        <v>1146</v>
      </c>
      <c r="B842" s="10" t="s">
        <v>1142</v>
      </c>
      <c r="C842" s="5">
        <v>52863.582000000002</v>
      </c>
      <c r="D842" s="5">
        <v>2E-3</v>
      </c>
      <c r="E842" s="109">
        <f>+(C842-C$7)/C$8</f>
        <v>7425.0595043960939</v>
      </c>
      <c r="F842" s="109">
        <f>ROUND(2*E842,0)/2</f>
        <v>7425</v>
      </c>
      <c r="G842" s="48">
        <f>+C842-(C$7+F842*C$8)</f>
        <v>8.1335000002582092E-2</v>
      </c>
      <c r="K842" s="48">
        <f>G842</f>
        <v>8.1335000002582092E-2</v>
      </c>
      <c r="O842" s="48">
        <f ca="1">+C$11+C$12*F842</f>
        <v>7.407191859773439E-2</v>
      </c>
      <c r="Q842" s="100">
        <f>+C842-15018.5</f>
        <v>37845.082000000002</v>
      </c>
      <c r="S842" s="53">
        <f>S$16</f>
        <v>1</v>
      </c>
      <c r="Z842" s="48">
        <f>F842</f>
        <v>7425</v>
      </c>
      <c r="AA842" s="54">
        <f>AB$3+AB$4*Z842+AB$5*Z842^2+AH842</f>
        <v>7.2893189213948925E-2</v>
      </c>
      <c r="AB842" s="54">
        <f>IF(S842&lt;&gt;0,G842-AH842, -9999)</f>
        <v>7.8994076919398193E-2</v>
      </c>
      <c r="AC842" s="54">
        <f>+G842-P842</f>
        <v>8.1335000002582092E-2</v>
      </c>
      <c r="AD842" s="54">
        <f>IF(S842&lt;&gt;0,G842-AA842, -9999)</f>
        <v>8.4418107886331667E-3</v>
      </c>
      <c r="AE842" s="54">
        <f>+(G842-AA842)^2*S842</f>
        <v>7.1264169391083328E-5</v>
      </c>
      <c r="AF842" s="48">
        <f>IF(S842&lt;&gt;0,G842-P842, -9999)</f>
        <v>8.1335000002582092E-2</v>
      </c>
      <c r="AG842" s="3"/>
      <c r="AH842" s="48">
        <f>$AB$6*($AB$11/AI842*AJ842+$AB$12)</f>
        <v>2.3409230831838994E-3</v>
      </c>
      <c r="AI842" s="48">
        <f>1+$AB$7*COS(AL842)</f>
        <v>0.70603484626765312</v>
      </c>
      <c r="AJ842" s="48">
        <f>SIN(AL842+RADIANS($AB$9))</f>
        <v>0.10939850089315778</v>
      </c>
      <c r="AK842" s="48">
        <f>$AB$7*SIN(AL842)</f>
        <v>-0.16211450693511828</v>
      </c>
      <c r="AL842" s="48">
        <f>2*ATAN(AM842)</f>
        <v>-2.6376175179603187</v>
      </c>
      <c r="AM842" s="48">
        <f>SQRT((1+$AB$7)/(1-$AB$7))*TAN(AN842/2)</f>
        <v>-3.8840961583020666</v>
      </c>
      <c r="AN842" s="54">
        <f>$AU842+$AB$7*SIN(AO842)</f>
        <v>16.40804805006303</v>
      </c>
      <c r="AO842" s="54">
        <f>$AU842+$AB$7*SIN(AP842)</f>
        <v>16.408119357724697</v>
      </c>
      <c r="AP842" s="54">
        <f>$AU842+$AB$7*SIN(AQ842)</f>
        <v>16.407841632575561</v>
      </c>
      <c r="AQ842" s="54">
        <f>$AU842+$AB$7*SIN(AR842)</f>
        <v>16.408923667842078</v>
      </c>
      <c r="AR842" s="54">
        <f>$AU842+$AB$7*SIN(AS842)</f>
        <v>16.404713531001992</v>
      </c>
      <c r="AS842" s="54">
        <f>$AU842+$AB$7*SIN(AT842)</f>
        <v>16.421180212372214</v>
      </c>
      <c r="AT842" s="54">
        <f>$AU842+$AB$7*SIN(AU842)</f>
        <v>16.358003822589328</v>
      </c>
      <c r="AU842" s="54">
        <f>RADIANS($AB$9)+$AB$18*(F842-AB$15)</f>
        <v>16.624354051159354</v>
      </c>
    </row>
    <row r="843" spans="1:48" ht="12.95" customHeight="1" x14ac:dyDescent="0.2">
      <c r="A843" s="4" t="s">
        <v>1143</v>
      </c>
      <c r="B843" s="10" t="s">
        <v>1142</v>
      </c>
      <c r="C843" s="5">
        <v>52885.4421</v>
      </c>
      <c r="D843" s="5">
        <v>4.0000000000000002E-4</v>
      </c>
      <c r="E843" s="109">
        <f>+(C843-C$7)/C$8</f>
        <v>7441.0522756380315</v>
      </c>
      <c r="F843" s="109">
        <f>ROUND(2*E843,0)/2</f>
        <v>7441</v>
      </c>
      <c r="G843" s="48">
        <f>+C843-(C$7+F843*C$8)</f>
        <v>7.1454200005973689E-2</v>
      </c>
      <c r="J843" s="48">
        <f>G843</f>
        <v>7.1454200005973689E-2</v>
      </c>
      <c r="O843" s="48">
        <f ca="1">+C$11+C$12*F843</f>
        <v>7.4311265744655269E-2</v>
      </c>
      <c r="Q843" s="100">
        <f>+C843-15018.5</f>
        <v>37866.9421</v>
      </c>
      <c r="S843" s="53">
        <f>S$15</f>
        <v>1</v>
      </c>
      <c r="Z843" s="48">
        <f>F843</f>
        <v>7441</v>
      </c>
      <c r="AA843" s="54">
        <f>AB$3+AB$4*Z843+AB$5*Z843^2+AH843</f>
        <v>7.3186308053045698E-2</v>
      </c>
      <c r="AB843" s="54">
        <f>IF(S843&lt;&gt;0,G843-AH843, -9999)</f>
        <v>6.9053342326950665E-2</v>
      </c>
      <c r="AC843" s="54">
        <f>+G843-P843</f>
        <v>7.1454200005973689E-2</v>
      </c>
      <c r="AD843" s="54">
        <f>IF(S843&lt;&gt;0,G843-AA843, -9999)</f>
        <v>-1.732108047072009E-3</v>
      </c>
      <c r="AE843" s="54">
        <f>+(G843-AA843)^2*S843</f>
        <v>3.0001982867316091E-6</v>
      </c>
      <c r="AF843" s="48">
        <f>IF(S843&lt;&gt;0,G843-P843, -9999)</f>
        <v>7.1454200005973689E-2</v>
      </c>
      <c r="AG843" s="3"/>
      <c r="AH843" s="48">
        <f>$AB$6*($AB$11/AI843*AJ843+$AB$12)</f>
        <v>2.4008576790230242E-3</v>
      </c>
      <c r="AI843" s="48">
        <f>1+$AB$7*COS(AL843)</f>
        <v>0.70694938744376556</v>
      </c>
      <c r="AJ843" s="48">
        <f>SIN(AL843+RADIANS($AB$9))</f>
        <v>0.11497585530130362</v>
      </c>
      <c r="AK843" s="48">
        <f>$AB$7*SIN(AL843)</f>
        <v>-0.16376191085876673</v>
      </c>
      <c r="AL843" s="48">
        <f>2*ATAN(AM843)</f>
        <v>-2.6320047228929888</v>
      </c>
      <c r="AM843" s="48">
        <f>SQRT((1+$AB$7)/(1-$AB$7))*TAN(AN843/2)</f>
        <v>-3.8394385429336526</v>
      </c>
      <c r="AN843" s="54">
        <f>$AU843+$AB$7*SIN(AO843)</f>
        <v>16.415531613878652</v>
      </c>
      <c r="AO843" s="54">
        <f>$AU843+$AB$7*SIN(AP843)</f>
        <v>16.415600612456814</v>
      </c>
      <c r="AP843" s="54">
        <f>$AU843+$AB$7*SIN(AQ843)</f>
        <v>16.415330167978528</v>
      </c>
      <c r="AQ843" s="54">
        <f>$AU843+$AB$7*SIN(AR843)</f>
        <v>16.416390551250679</v>
      </c>
      <c r="AR843" s="54">
        <f>$AU843+$AB$7*SIN(AS843)</f>
        <v>16.412238390155299</v>
      </c>
      <c r="AS843" s="54">
        <f>$AU843+$AB$7*SIN(AT843)</f>
        <v>16.428582559760226</v>
      </c>
      <c r="AT843" s="54">
        <f>$AU843+$AB$7*SIN(AU843)</f>
        <v>16.36549334202611</v>
      </c>
      <c r="AU843" s="54">
        <f>RADIANS($AB$9)+$AB$18*(F843-AB$15)</f>
        <v>16.633752177909503</v>
      </c>
    </row>
    <row r="844" spans="1:48" ht="12.95" customHeight="1" x14ac:dyDescent="0.2">
      <c r="A844" s="98" t="s">
        <v>737</v>
      </c>
      <c r="B844" s="99" t="s">
        <v>1142</v>
      </c>
      <c r="C844" s="98">
        <v>52930.550999999999</v>
      </c>
      <c r="D844" s="98" t="s">
        <v>1190</v>
      </c>
      <c r="E844" s="107">
        <f>+(C844-C$7)/C$8</f>
        <v>7474.0537860920322</v>
      </c>
      <c r="F844" s="109">
        <f>ROUND(2*E844,0)/2</f>
        <v>7474</v>
      </c>
      <c r="G844" s="48">
        <f>+C844-(C$7+F844*C$8)</f>
        <v>7.3518800003512297E-2</v>
      </c>
      <c r="I844" s="48">
        <f>G844</f>
        <v>7.3518800003512297E-2</v>
      </c>
      <c r="O844" s="48">
        <f ca="1">+C$11+C$12*F844</f>
        <v>7.4804919235179568E-2</v>
      </c>
      <c r="Q844" s="100">
        <f>+C844-15018.5</f>
        <v>37912.050999999999</v>
      </c>
      <c r="S844" s="53">
        <f>S$14</f>
        <v>0.1</v>
      </c>
      <c r="Z844" s="48">
        <f>F844</f>
        <v>7474</v>
      </c>
      <c r="AA844" s="54">
        <f>AB$3+AB$4*Z844+AB$5*Z844^2+AH844</f>
        <v>7.3791675643366278E-2</v>
      </c>
      <c r="AB844" s="54">
        <f>IF(S844&lt;&gt;0,G844-AH844, -9999)</f>
        <v>7.0994509598227618E-2</v>
      </c>
      <c r="AC844" s="54">
        <f>+G844-P844</f>
        <v>7.3518800003512297E-2</v>
      </c>
      <c r="AD844" s="54">
        <f>IF(S844&lt;&gt;0,G844-AA844, -9999)</f>
        <v>-2.7287563985398111E-4</v>
      </c>
      <c r="AE844" s="54">
        <f>+(G844-AA844)^2*S844</f>
        <v>7.4461114825719614E-9</v>
      </c>
      <c r="AF844" s="48">
        <f>IF(S844&lt;&gt;0,G844-P844, -9999)</f>
        <v>7.3518800003512297E-2</v>
      </c>
      <c r="AG844" s="3"/>
      <c r="AH844" s="48">
        <f>$AB$6*($AB$11/AI844*AJ844+$AB$12)</f>
        <v>2.5242904052846732E-3</v>
      </c>
      <c r="AI844" s="48">
        <f>1+$AB$7*COS(AL844)</f>
        <v>0.70887251240491633</v>
      </c>
      <c r="AJ844" s="48">
        <f>SIN(AL844+RADIANS($AB$9))</f>
        <v>0.12651356264802008</v>
      </c>
      <c r="AK844" s="48">
        <f>$AB$7*SIN(AL844)</f>
        <v>-0.16715684531084357</v>
      </c>
      <c r="AL844" s="48">
        <f>2*ATAN(AM844)</f>
        <v>-2.6203819104914201</v>
      </c>
      <c r="AM844" s="48">
        <f>SQRT((1+$AB$7)/(1-$AB$7))*TAN(AN844/2)</f>
        <v>-3.7499551172362309</v>
      </c>
      <c r="AN844" s="54">
        <f>$AU844+$AB$7*SIN(AO844)</f>
        <v>16.43099736258128</v>
      </c>
      <c r="AO844" s="54">
        <f>$AU844+$AB$7*SIN(AP844)</f>
        <v>16.431061664489558</v>
      </c>
      <c r="AP844" s="54">
        <f>$AU844+$AB$7*SIN(AQ844)</f>
        <v>16.430806219305115</v>
      </c>
      <c r="AQ844" s="54">
        <f>$AU844+$AB$7*SIN(AR844)</f>
        <v>16.431821338881015</v>
      </c>
      <c r="AR844" s="54">
        <f>$AU844+$AB$7*SIN(AS844)</f>
        <v>16.427792684500879</v>
      </c>
      <c r="AS844" s="54">
        <f>$AU844+$AB$7*SIN(AT844)</f>
        <v>16.443866680152418</v>
      </c>
      <c r="AT844" s="54">
        <f>$AU844+$AB$7*SIN(AU844)</f>
        <v>16.381015491656459</v>
      </c>
      <c r="AU844" s="54">
        <f>RADIANS($AB$9)+$AB$18*(F844-AB$15)</f>
        <v>16.653135814331694</v>
      </c>
    </row>
    <row r="845" spans="1:48" ht="12.95" customHeight="1" x14ac:dyDescent="0.2">
      <c r="A845" s="4" t="s">
        <v>1164</v>
      </c>
      <c r="B845" s="116"/>
      <c r="C845" s="5">
        <v>52956.525000000001</v>
      </c>
      <c r="D845" s="11"/>
      <c r="E845" s="109">
        <f>+(C845-C$7)/C$8</f>
        <v>7493.0562719104018</v>
      </c>
      <c r="F845" s="109">
        <f>ROUND(2*E845,0)/2</f>
        <v>7493</v>
      </c>
      <c r="G845" s="48">
        <f>+C845-(C$7+F845*C$8)</f>
        <v>7.6916600002732594E-2</v>
      </c>
      <c r="J845" s="48">
        <f>G845</f>
        <v>7.6916600002732594E-2</v>
      </c>
      <c r="O845" s="48">
        <f ca="1">+C$11+C$12*F845</f>
        <v>7.5089143972148109E-2</v>
      </c>
      <c r="Q845" s="100">
        <f>+C845-15018.5</f>
        <v>37938.025000000001</v>
      </c>
      <c r="S845" s="53">
        <f>S$15</f>
        <v>1</v>
      </c>
      <c r="Z845" s="48">
        <f>F845</f>
        <v>7493</v>
      </c>
      <c r="AA845" s="54">
        <f>AB$3+AB$4*Z845+AB$5*Z845^2+AH845</f>
        <v>7.4140707530578193E-2</v>
      </c>
      <c r="AB845" s="54">
        <f>IF(S845&lt;&gt;0,G845-AH845, -9999)</f>
        <v>7.4321361700607547E-2</v>
      </c>
      <c r="AC845" s="54">
        <f>+G845-P845</f>
        <v>7.6916600002732594E-2</v>
      </c>
      <c r="AD845" s="54">
        <f>IF(S845&lt;&gt;0,G845-AA845, -9999)</f>
        <v>2.7758924721544009E-3</v>
      </c>
      <c r="AE845" s="54">
        <f>+(G845-AA845)^2*S845</f>
        <v>7.7055790169634717E-6</v>
      </c>
      <c r="AF845" s="48">
        <f>IF(S845&lt;&gt;0,G845-P845, -9999)</f>
        <v>7.6916600002732594E-2</v>
      </c>
      <c r="AG845" s="3"/>
      <c r="AH845" s="48">
        <f>$AB$6*($AB$11/AI845*AJ845+$AB$12)</f>
        <v>2.5952383021250456E-3</v>
      </c>
      <c r="AI845" s="48">
        <f>1+$AB$7*COS(AL845)</f>
        <v>0.71000251511001289</v>
      </c>
      <c r="AJ845" s="48">
        <f>SIN(AL845+RADIANS($AB$9))</f>
        <v>0.13317750240568782</v>
      </c>
      <c r="AK845" s="48">
        <f>$AB$7*SIN(AL845)</f>
        <v>-0.16910967957269801</v>
      </c>
      <c r="AL845" s="48">
        <f>2*ATAN(AM845)</f>
        <v>-2.613661060403933</v>
      </c>
      <c r="AM845" s="48">
        <f>SQRT((1+$AB$7)/(1-$AB$7))*TAN(AN845/2)</f>
        <v>-3.6999695483450208</v>
      </c>
      <c r="AN845" s="54">
        <f>$AU845+$AB$7*SIN(AO845)</f>
        <v>16.43992110214295</v>
      </c>
      <c r="AO845" s="54">
        <f>$AU845+$AB$7*SIN(AP845)</f>
        <v>16.439982746471394</v>
      </c>
      <c r="AP845" s="54">
        <f>$AU845+$AB$7*SIN(AQ845)</f>
        <v>16.439735905032769</v>
      </c>
      <c r="AQ845" s="54">
        <f>$AU845+$AB$7*SIN(AR845)</f>
        <v>16.440724658019779</v>
      </c>
      <c r="AR845" s="54">
        <f>$AU845+$AB$7*SIN(AS845)</f>
        <v>16.436769356871075</v>
      </c>
      <c r="AS845" s="54">
        <f>$AU845+$AB$7*SIN(AT845)</f>
        <v>16.452677374350507</v>
      </c>
      <c r="AT845" s="54">
        <f>$AU845+$AB$7*SIN(AU845)</f>
        <v>16.389998773937794</v>
      </c>
      <c r="AU845" s="54">
        <f>RADIANS($AB$9)+$AB$18*(F845-AB$15)</f>
        <v>16.6642960898475</v>
      </c>
    </row>
    <row r="846" spans="1:48" ht="12.95" customHeight="1" x14ac:dyDescent="0.2">
      <c r="A846" s="98" t="s">
        <v>737</v>
      </c>
      <c r="B846" s="99" t="s">
        <v>1142</v>
      </c>
      <c r="C846" s="98">
        <v>52986.593200000003</v>
      </c>
      <c r="D846" s="98" t="s">
        <v>1190</v>
      </c>
      <c r="E846" s="107">
        <f>+(C846-C$7)/C$8</f>
        <v>7515.0540598554207</v>
      </c>
      <c r="F846" s="109">
        <f>ROUND(2*E846,0)/2</f>
        <v>7515</v>
      </c>
      <c r="G846" s="48">
        <f>+C846-(C$7+F846*C$8)</f>
        <v>7.3893000007956289E-2</v>
      </c>
      <c r="K846" s="48">
        <f>G846</f>
        <v>7.3893000007956289E-2</v>
      </c>
      <c r="O846" s="48">
        <f ca="1">+C$11+C$12*F846</f>
        <v>7.5418246299164313E-2</v>
      </c>
      <c r="Q846" s="100">
        <f>+C846-15018.5</f>
        <v>37968.093200000003</v>
      </c>
      <c r="S846" s="53">
        <f>S$16</f>
        <v>1</v>
      </c>
      <c r="Z846" s="48">
        <f>F846</f>
        <v>7515</v>
      </c>
      <c r="AA846" s="54">
        <f>AB$3+AB$4*Z846+AB$5*Z846^2+AH846</f>
        <v>7.4545286215088546E-2</v>
      </c>
      <c r="AB846" s="54">
        <f>IF(S846&lt;&gt;0,G846-AH846, -9999)</f>
        <v>7.1215728572838047E-2</v>
      </c>
      <c r="AC846" s="54">
        <f>+G846-P846</f>
        <v>7.3893000007956289E-2</v>
      </c>
      <c r="AD846" s="54">
        <f>IF(S846&lt;&gt;0,G846-AA846, -9999)</f>
        <v>-6.5228620713225771E-4</v>
      </c>
      <c r="AE846" s="54">
        <f>+(G846-AA846)^2*S846</f>
        <v>4.2547729601498661E-7</v>
      </c>
      <c r="AF846" s="48">
        <f>IF(S846&lt;&gt;0,G846-P846, -9999)</f>
        <v>7.3893000007956289E-2</v>
      </c>
      <c r="AG846" s="3"/>
      <c r="AH846" s="48">
        <f>$AB$6*($AB$11/AI846*AJ846+$AB$12)</f>
        <v>2.6772714351182424E-3</v>
      </c>
      <c r="AI846" s="48">
        <f>1+$AB$7*COS(AL846)</f>
        <v>0.71133192362914599</v>
      </c>
      <c r="AJ846" s="48">
        <f>SIN(AL846+RADIANS($AB$9))</f>
        <v>0.14091281605134287</v>
      </c>
      <c r="AK846" s="48">
        <f>$AB$7*SIN(AL846)</f>
        <v>-0.17136909479847776</v>
      </c>
      <c r="AL846" s="48">
        <f>2*ATAN(AM846)</f>
        <v>-2.6058520463713086</v>
      </c>
      <c r="AM846" s="48">
        <f>SQRT((1+$AB$7)/(1-$AB$7))*TAN(AN846/2)</f>
        <v>-3.6434297383928294</v>
      </c>
      <c r="AN846" s="54">
        <f>$AU846+$AB$7*SIN(AO846)</f>
        <v>16.450271737563565</v>
      </c>
      <c r="AO846" s="54">
        <f>$AU846+$AB$7*SIN(AP846)</f>
        <v>16.45033035314383</v>
      </c>
      <c r="AP846" s="54">
        <f>$AU846+$AB$7*SIN(AQ846)</f>
        <v>16.450093423549266</v>
      </c>
      <c r="AQ846" s="54">
        <f>$AU846+$AB$7*SIN(AR846)</f>
        <v>16.451051431779664</v>
      </c>
      <c r="AR846" s="54">
        <f>$AU846+$AB$7*SIN(AS846)</f>
        <v>16.447182953473735</v>
      </c>
      <c r="AS846" s="54">
        <f>$AU846+$AB$7*SIN(AT846)</f>
        <v>16.462889545423653</v>
      </c>
      <c r="AT846" s="54">
        <f>$AU846+$AB$7*SIN(AU846)</f>
        <v>16.400443167979791</v>
      </c>
      <c r="AU846" s="54">
        <f>RADIANS($AB$9)+$AB$18*(F846-AB$15)</f>
        <v>16.67721851412896</v>
      </c>
    </row>
    <row r="847" spans="1:48" ht="12.95" customHeight="1" x14ac:dyDescent="0.2">
      <c r="A847" s="98" t="s">
        <v>737</v>
      </c>
      <c r="B847" s="99" t="s">
        <v>1142</v>
      </c>
      <c r="C847" s="98">
        <v>53001.631000000001</v>
      </c>
      <c r="D847" s="98" t="s">
        <v>1190</v>
      </c>
      <c r="E847" s="107">
        <f>+(C847-C$7)/C$8</f>
        <v>7526.0556607347398</v>
      </c>
      <c r="F847" s="109">
        <f>ROUND(2*E847,0)/2</f>
        <v>7526</v>
      </c>
      <c r="G847" s="48">
        <f>+C847-(C$7+F847*C$8)</f>
        <v>7.6081200000771787E-2</v>
      </c>
      <c r="I847" s="48">
        <f>G847</f>
        <v>7.6081200000771787E-2</v>
      </c>
      <c r="O847" s="48">
        <f ca="1">+C$11+C$12*F847</f>
        <v>7.5582797462672408E-2</v>
      </c>
      <c r="Q847" s="100">
        <f>+C847-15018.5</f>
        <v>37983.131000000001</v>
      </c>
      <c r="S847" s="53">
        <f>S$14</f>
        <v>0.1</v>
      </c>
      <c r="Z847" s="48">
        <f>F847</f>
        <v>7526</v>
      </c>
      <c r="AA847" s="54">
        <f>AB$3+AB$4*Z847+AB$5*Z847^2+AH847</f>
        <v>7.4747748928200547E-2</v>
      </c>
      <c r="AB847" s="54">
        <f>IF(S847&lt;&gt;0,G847-AH847, -9999)</f>
        <v>7.3362961403519319E-2</v>
      </c>
      <c r="AC847" s="54">
        <f>+G847-P847</f>
        <v>7.6081200000771787E-2</v>
      </c>
      <c r="AD847" s="54">
        <f>IF(S847&lt;&gt;0,G847-AA847, -9999)</f>
        <v>1.3334510725712401E-3</v>
      </c>
      <c r="AE847" s="54">
        <f>+(G847-AA847)^2*S847</f>
        <v>1.7780917629413905E-7</v>
      </c>
      <c r="AF847" s="48">
        <f>IF(S847&lt;&gt;0,G847-P847, -9999)</f>
        <v>7.6081200000771787E-2</v>
      </c>
      <c r="AG847" s="3"/>
      <c r="AH847" s="48">
        <f>$AB$6*($AB$11/AI847*AJ847+$AB$12)</f>
        <v>2.7182385972524675E-3</v>
      </c>
      <c r="AI847" s="48">
        <f>1+$AB$7*COS(AL847)</f>
        <v>0.71200513492513628</v>
      </c>
      <c r="AJ847" s="48">
        <f>SIN(AL847+RADIANS($AB$9))</f>
        <v>0.14478818305824845</v>
      </c>
      <c r="AK847" s="48">
        <f>$AB$7*SIN(AL847)</f>
        <v>-0.17249806566512546</v>
      </c>
      <c r="AL847" s="48">
        <f>2*ATAN(AM847)</f>
        <v>-2.6019365201839308</v>
      </c>
      <c r="AM847" s="48">
        <f>SQRT((1+$AB$7)/(1-$AB$7))*TAN(AN847/2)</f>
        <v>-3.6156813847700926</v>
      </c>
      <c r="AN847" s="54">
        <f>$AU847+$AB$7*SIN(AO847)</f>
        <v>16.455454349554479</v>
      </c>
      <c r="AO847" s="54">
        <f>$AU847+$AB$7*SIN(AP847)</f>
        <v>16.455511471836481</v>
      </c>
      <c r="AP847" s="54">
        <f>$AU847+$AB$7*SIN(AQ847)</f>
        <v>16.455279472138542</v>
      </c>
      <c r="AQ847" s="54">
        <f>$AU847+$AB$7*SIN(AR847)</f>
        <v>16.456222039421327</v>
      </c>
      <c r="AR847" s="54">
        <f>$AU847+$AB$7*SIN(AS847)</f>
        <v>16.45239768615048</v>
      </c>
      <c r="AS847" s="54">
        <f>$AU847+$AB$7*SIN(AT847)</f>
        <v>16.46799992798562</v>
      </c>
      <c r="AT847" s="54">
        <f>$AU847+$AB$7*SIN(AU847)</f>
        <v>16.405682671117361</v>
      </c>
      <c r="AU847" s="54">
        <f>RADIANS($AB$9)+$AB$18*(F847-AB$15)</f>
        <v>16.683679726269688</v>
      </c>
    </row>
    <row r="848" spans="1:48" ht="12.95" customHeight="1" x14ac:dyDescent="0.2">
      <c r="A848" s="5" t="s">
        <v>1188</v>
      </c>
      <c r="B848" s="10" t="s">
        <v>1142</v>
      </c>
      <c r="C848" s="5">
        <v>53187.527999999998</v>
      </c>
      <c r="D848" s="5">
        <v>2E-3</v>
      </c>
      <c r="E848" s="109">
        <f>+(C848-C$7)/C$8</f>
        <v>7662.0572433241468</v>
      </c>
      <c r="F848" s="109">
        <f>ROUND(2*E848,0)/2</f>
        <v>7662</v>
      </c>
      <c r="G848" s="48">
        <f>+C848-(C$7+F848*C$8)</f>
        <v>7.8244399999675807E-2</v>
      </c>
      <c r="I848" s="48">
        <f>G848</f>
        <v>7.8244399999675807E-2</v>
      </c>
      <c r="O848" s="48">
        <f ca="1">+C$11+C$12*F848</f>
        <v>7.7617248211499845E-2</v>
      </c>
      <c r="Q848" s="100">
        <f>+C848-15018.5</f>
        <v>38169.027999999998</v>
      </c>
      <c r="S848" s="53">
        <f>S$14</f>
        <v>0.1</v>
      </c>
      <c r="Z848" s="48">
        <f>F848</f>
        <v>7662</v>
      </c>
      <c r="AA848" s="54">
        <f>AB$3+AB$4*Z848+AB$5*Z848^2+AH848</f>
        <v>7.7260052520777125E-2</v>
      </c>
      <c r="AB848" s="54">
        <f>IF(S848&lt;&gt;0,G848-AH848, -9999)</f>
        <v>7.5022799283594219E-2</v>
      </c>
      <c r="AC848" s="54">
        <f>+G848-P848</f>
        <v>7.8244399999675807E-2</v>
      </c>
      <c r="AD848" s="54">
        <f>IF(S848&lt;&gt;0,G848-AA848, -9999)</f>
        <v>9.8434747889868113E-4</v>
      </c>
      <c r="AE848" s="54">
        <f>+(G848-AA848)^2*S848</f>
        <v>9.6893995921418946E-8</v>
      </c>
      <c r="AF848" s="48">
        <f>IF(S848&lt;&gt;0,G848-P848, -9999)</f>
        <v>7.8244399999675807E-2</v>
      </c>
      <c r="AG848" s="3"/>
      <c r="AH848" s="48">
        <f>$AB$6*($AB$11/AI848*AJ848+$AB$12)</f>
        <v>3.2216007160815819E-3</v>
      </c>
      <c r="AI848" s="48">
        <f>1+$AB$7*COS(AL848)</f>
        <v>0.72080858467270525</v>
      </c>
      <c r="AJ848" s="48">
        <f>SIN(AL848+RADIANS($AB$9))</f>
        <v>0.19312477025301641</v>
      </c>
      <c r="AK848" s="48">
        <f>$AB$7*SIN(AL848)</f>
        <v>-0.18641024267791972</v>
      </c>
      <c r="AL848" s="48">
        <f>2*ATAN(AM848)</f>
        <v>-2.5528895370454947</v>
      </c>
      <c r="AM848" s="48">
        <f>SQRT((1+$AB$7)/(1-$AB$7))*TAN(AN848/2)</f>
        <v>-3.2986094881550643</v>
      </c>
      <c r="AN848" s="54">
        <f>$AU848+$AB$7*SIN(AO848)</f>
        <v>16.519949724249141</v>
      </c>
      <c r="AO848" s="54">
        <f>$AU848+$AB$7*SIN(AP848)</f>
        <v>16.519989784876717</v>
      </c>
      <c r="AP848" s="54">
        <f>$AU848+$AB$7*SIN(AQ848)</f>
        <v>16.519816358287315</v>
      </c>
      <c r="AQ848" s="54">
        <f>$AU848+$AB$7*SIN(AR848)</f>
        <v>16.520567368646898</v>
      </c>
      <c r="AR848" s="54">
        <f>$AU848+$AB$7*SIN(AS848)</f>
        <v>16.517319451314538</v>
      </c>
      <c r="AS848" s="54">
        <f>$AU848+$AB$7*SIN(AT848)</f>
        <v>16.531447025145109</v>
      </c>
      <c r="AT848" s="54">
        <f>$AU848+$AB$7*SIN(AU848)</f>
        <v>16.471436148141606</v>
      </c>
      <c r="AU848" s="54">
        <f>RADIANS($AB$9)+$AB$18*(F848-AB$15)</f>
        <v>16.76356380364598</v>
      </c>
    </row>
    <row r="849" spans="1:50" ht="12.95" customHeight="1" x14ac:dyDescent="0.2">
      <c r="A849" s="102" t="s">
        <v>1134</v>
      </c>
      <c r="B849" s="102" t="s">
        <v>1122</v>
      </c>
      <c r="C849" s="103">
        <v>53225.799319999998</v>
      </c>
      <c r="D849" s="104">
        <v>5.5000000000000003E-4</v>
      </c>
      <c r="E849" s="107">
        <f>+(C849-C$7)/C$8</f>
        <v>7690.0564046219934</v>
      </c>
      <c r="F849" s="109">
        <f>ROUND(2*E849,0)/2</f>
        <v>7690</v>
      </c>
      <c r="G849" s="48">
        <f>+C849-(C$7+F849*C$8)</f>
        <v>7.7098000001569744E-2</v>
      </c>
      <c r="K849" s="48">
        <f>G849</f>
        <v>7.7098000001569744E-2</v>
      </c>
      <c r="O849" s="48">
        <f ca="1">+C$11+C$12*F849</f>
        <v>7.8036105718611373E-2</v>
      </c>
      <c r="Q849" s="100">
        <f>+C849-15018.5</f>
        <v>38207.299319999998</v>
      </c>
      <c r="S849" s="53">
        <f>S$16</f>
        <v>1</v>
      </c>
      <c r="Z849" s="48">
        <f>F849</f>
        <v>7690</v>
      </c>
      <c r="AA849" s="54">
        <f>AB$3+AB$4*Z849+AB$5*Z849^2+AH849</f>
        <v>7.7779285778364807E-2</v>
      </c>
      <c r="AB849" s="54">
        <f>IF(S849&lt;&gt;0,G849-AH849, -9999)</f>
        <v>7.3773589762644795E-2</v>
      </c>
      <c r="AC849" s="54">
        <f>+G849-P849</f>
        <v>7.7098000001569744E-2</v>
      </c>
      <c r="AD849" s="54">
        <f>IF(S849&lt;&gt;0,G849-AA849, -9999)</f>
        <v>-6.8128577679506253E-4</v>
      </c>
      <c r="AE849" s="54">
        <f>+(G849-AA849)^2*S849</f>
        <v>4.6415030966325178E-7</v>
      </c>
      <c r="AF849" s="48">
        <f>IF(S849&lt;&gt;0,G849-P849, -9999)</f>
        <v>7.7098000001569744E-2</v>
      </c>
      <c r="AG849" s="3"/>
      <c r="AH849" s="48">
        <f>$AB$6*($AB$11/AI849*AJ849+$AB$12)</f>
        <v>3.324410238924947E-3</v>
      </c>
      <c r="AI849" s="48">
        <f>1+$AB$7*COS(AL849)</f>
        <v>0.7227342140110351</v>
      </c>
      <c r="AJ849" s="48">
        <f>SIN(AL849+RADIANS($AB$9))</f>
        <v>0.20317299367521285</v>
      </c>
      <c r="AK849" s="48">
        <f>$AB$7*SIN(AL849)</f>
        <v>-0.18926253957828115</v>
      </c>
      <c r="AL849" s="48">
        <f>2*ATAN(AM849)</f>
        <v>-2.5426379959975662</v>
      </c>
      <c r="AM849" s="48">
        <f>SQRT((1+$AB$7)/(1-$AB$7))*TAN(AN849/2)</f>
        <v>-3.238723136729408</v>
      </c>
      <c r="AN849" s="54">
        <f>$AU849+$AB$7*SIN(AO849)</f>
        <v>16.533328835857489</v>
      </c>
      <c r="AO849" s="54">
        <f>$AU849+$AB$7*SIN(AP849)</f>
        <v>16.53336575188667</v>
      </c>
      <c r="AP849" s="54">
        <f>$AU849+$AB$7*SIN(AQ849)</f>
        <v>16.533203636448714</v>
      </c>
      <c r="AQ849" s="54">
        <f>$AU849+$AB$7*SIN(AR849)</f>
        <v>16.533915772850211</v>
      </c>
      <c r="AR849" s="54">
        <f>$AU849+$AB$7*SIN(AS849)</f>
        <v>16.530791599045834</v>
      </c>
      <c r="AS849" s="54">
        <f>$AU849+$AB$7*SIN(AT849)</f>
        <v>16.544577239923186</v>
      </c>
      <c r="AT849" s="54">
        <f>$AU849+$AB$7*SIN(AU849)</f>
        <v>16.4852021687594</v>
      </c>
      <c r="AU849" s="54">
        <f>RADIANS($AB$9)+$AB$18*(F849-AB$15)</f>
        <v>16.780010525458746</v>
      </c>
    </row>
    <row r="850" spans="1:50" ht="12.95" customHeight="1" x14ac:dyDescent="0.2">
      <c r="A850" s="5" t="s">
        <v>1189</v>
      </c>
      <c r="B850" s="10" t="s">
        <v>1142</v>
      </c>
      <c r="C850" s="5">
        <v>53250.408000000003</v>
      </c>
      <c r="D850" s="5" t="s">
        <v>1190</v>
      </c>
      <c r="E850" s="109">
        <f>+(C850-C$7)/C$8</f>
        <v>7708.0600271949079</v>
      </c>
      <c r="F850" s="109">
        <f>ROUND(2*E850,0)/2</f>
        <v>7708</v>
      </c>
      <c r="G850" s="48">
        <f>+C850-(C$7+F850*C$8)</f>
        <v>8.2049600008758716E-2</v>
      </c>
      <c r="I850" s="48">
        <f>G850</f>
        <v>8.2049600008758716E-2</v>
      </c>
      <c r="O850" s="48">
        <f ca="1">+C$11+C$12*F850</f>
        <v>7.830537125889736E-2</v>
      </c>
      <c r="Q850" s="100">
        <f>+C850-15018.5</f>
        <v>38231.908000000003</v>
      </c>
      <c r="S850" s="53">
        <f>S$14</f>
        <v>0.1</v>
      </c>
      <c r="Z850" s="48">
        <f>F850</f>
        <v>7708</v>
      </c>
      <c r="AA850" s="54">
        <f>AB$3+AB$4*Z850+AB$5*Z850^2+AH850</f>
        <v>7.8113418503224064E-2</v>
      </c>
      <c r="AB850" s="54">
        <f>IF(S850&lt;&gt;0,G850-AH850, -9999)</f>
        <v>7.8659266165744007E-2</v>
      </c>
      <c r="AC850" s="54">
        <f>+G850-P850</f>
        <v>8.2049600008758716E-2</v>
      </c>
      <c r="AD850" s="54">
        <f>IF(S850&lt;&gt;0,G850-AA850, -9999)</f>
        <v>3.9361815055346527E-3</v>
      </c>
      <c r="AE850" s="54">
        <f>+(G850-AA850)^2*S850</f>
        <v>1.5493524844513048E-6</v>
      </c>
      <c r="AF850" s="48">
        <f>IF(S850&lt;&gt;0,G850-P850, -9999)</f>
        <v>8.2049600008758716E-2</v>
      </c>
      <c r="AG850" s="3"/>
      <c r="AH850" s="48">
        <f>$AB$6*($AB$11/AI850*AJ850+$AB$12)</f>
        <v>3.3903338430147077E-3</v>
      </c>
      <c r="AI850" s="48">
        <f>1+$AB$7*COS(AL850)</f>
        <v>0.72399308399772888</v>
      </c>
      <c r="AJ850" s="48">
        <f>SIN(AL850+RADIANS($AB$9))</f>
        <v>0.20964983496912795</v>
      </c>
      <c r="AK850" s="48">
        <f>$AB$7*SIN(AL850)</f>
        <v>-0.19109371336235562</v>
      </c>
      <c r="AL850" s="48">
        <f>2*ATAN(AM850)</f>
        <v>-2.5360185944215243</v>
      </c>
      <c r="AM850" s="48">
        <f>SQRT((1+$AB$7)/(1-$AB$7))*TAN(AN850/2)</f>
        <v>-3.2011000524214746</v>
      </c>
      <c r="AN850" s="54">
        <f>$AU850+$AB$7*SIN(AO850)</f>
        <v>16.541948668448544</v>
      </c>
      <c r="AO850" s="54">
        <f>$AU850+$AB$7*SIN(AP850)</f>
        <v>16.541983635993979</v>
      </c>
      <c r="AP850" s="54">
        <f>$AU850+$AB$7*SIN(AQ850)</f>
        <v>16.54182862387562</v>
      </c>
      <c r="AQ850" s="54">
        <f>$AU850+$AB$7*SIN(AR850)</f>
        <v>16.542515998671945</v>
      </c>
      <c r="AR850" s="54">
        <f>$AU850+$AB$7*SIN(AS850)</f>
        <v>16.539471904648757</v>
      </c>
      <c r="AS850" s="54">
        <f>$AU850+$AB$7*SIN(AT850)</f>
        <v>16.553031634415575</v>
      </c>
      <c r="AT850" s="54">
        <f>$AU850+$AB$7*SIN(AU850)</f>
        <v>16.494093817563414</v>
      </c>
      <c r="AU850" s="54">
        <f>RADIANS($AB$9)+$AB$18*(F850-AB$15)</f>
        <v>16.790583418052666</v>
      </c>
      <c r="AV850" s="54"/>
      <c r="AW850" s="54"/>
      <c r="AX850" s="54"/>
    </row>
    <row r="851" spans="1:50" ht="12.95" customHeight="1" x14ac:dyDescent="0.2">
      <c r="A851" s="98" t="s">
        <v>755</v>
      </c>
      <c r="B851" s="99" t="s">
        <v>1142</v>
      </c>
      <c r="C851" s="98">
        <v>53250.408000000003</v>
      </c>
      <c r="D851" s="98" t="s">
        <v>1190</v>
      </c>
      <c r="E851" s="107">
        <f>+(C851-C$7)/C$8</f>
        <v>7708.0600271949079</v>
      </c>
      <c r="F851" s="109">
        <f>ROUND(2*E851,0)/2</f>
        <v>7708</v>
      </c>
      <c r="G851" s="48">
        <f>+C851-(C$7+F851*C$8)</f>
        <v>8.2049600008758716E-2</v>
      </c>
      <c r="K851" s="48">
        <f>G851</f>
        <v>8.2049600008758716E-2</v>
      </c>
      <c r="O851" s="48">
        <f ca="1">+C$11+C$12*F851</f>
        <v>7.830537125889736E-2</v>
      </c>
      <c r="Q851" s="100">
        <f>+C851-15018.5</f>
        <v>38231.908000000003</v>
      </c>
      <c r="S851" s="53">
        <f>S$16</f>
        <v>1</v>
      </c>
      <c r="Z851" s="48">
        <f>F851</f>
        <v>7708</v>
      </c>
      <c r="AA851" s="54">
        <f>AB$3+AB$4*Z851+AB$5*Z851^2+AH851</f>
        <v>7.8113418503224064E-2</v>
      </c>
      <c r="AB851" s="54">
        <f>IF(S851&lt;&gt;0,G851-AH851, -9999)</f>
        <v>7.8659266165744007E-2</v>
      </c>
      <c r="AC851" s="54">
        <f>+G851-P851</f>
        <v>8.2049600008758716E-2</v>
      </c>
      <c r="AD851" s="54">
        <f>IF(S851&lt;&gt;0,G851-AA851, -9999)</f>
        <v>3.9361815055346527E-3</v>
      </c>
      <c r="AE851" s="54">
        <f>+(G851-AA851)^2*S851</f>
        <v>1.5493524844513047E-5</v>
      </c>
      <c r="AF851" s="48">
        <f>IF(S851&lt;&gt;0,G851-P851, -9999)</f>
        <v>8.2049600008758716E-2</v>
      </c>
      <c r="AG851" s="3"/>
      <c r="AH851" s="48">
        <f>$AB$6*($AB$11/AI851*AJ851+$AB$12)</f>
        <v>3.3903338430147077E-3</v>
      </c>
      <c r="AI851" s="48">
        <f>1+$AB$7*COS(AL851)</f>
        <v>0.72399308399772888</v>
      </c>
      <c r="AJ851" s="48">
        <f>SIN(AL851+RADIANS($AB$9))</f>
        <v>0.20964983496912795</v>
      </c>
      <c r="AK851" s="48">
        <f>$AB$7*SIN(AL851)</f>
        <v>-0.19109371336235562</v>
      </c>
      <c r="AL851" s="48">
        <f>2*ATAN(AM851)</f>
        <v>-2.5360185944215243</v>
      </c>
      <c r="AM851" s="48">
        <f>SQRT((1+$AB$7)/(1-$AB$7))*TAN(AN851/2)</f>
        <v>-3.2011000524214746</v>
      </c>
      <c r="AN851" s="54">
        <f>$AU851+$AB$7*SIN(AO851)</f>
        <v>16.541948668448544</v>
      </c>
      <c r="AO851" s="54">
        <f>$AU851+$AB$7*SIN(AP851)</f>
        <v>16.541983635993979</v>
      </c>
      <c r="AP851" s="54">
        <f>$AU851+$AB$7*SIN(AQ851)</f>
        <v>16.54182862387562</v>
      </c>
      <c r="AQ851" s="54">
        <f>$AU851+$AB$7*SIN(AR851)</f>
        <v>16.542515998671945</v>
      </c>
      <c r="AR851" s="54">
        <f>$AU851+$AB$7*SIN(AS851)</f>
        <v>16.539471904648757</v>
      </c>
      <c r="AS851" s="54">
        <f>$AU851+$AB$7*SIN(AT851)</f>
        <v>16.553031634415575</v>
      </c>
      <c r="AT851" s="54">
        <f>$AU851+$AB$7*SIN(AU851)</f>
        <v>16.494093817563414</v>
      </c>
      <c r="AU851" s="54">
        <f>RADIANS($AB$9)+$AB$18*(F851-AB$15)</f>
        <v>16.790583418052666</v>
      </c>
    </row>
    <row r="852" spans="1:50" ht="12.95" customHeight="1" x14ac:dyDescent="0.2">
      <c r="A852" s="102" t="s">
        <v>1134</v>
      </c>
      <c r="B852" s="102" t="s">
        <v>1122</v>
      </c>
      <c r="C852" s="103">
        <v>53258.603589999999</v>
      </c>
      <c r="D852" s="103">
        <v>1.1E-4</v>
      </c>
      <c r="E852" s="113">
        <f>+(C852-C$7)/C$8</f>
        <v>7714.0558916265727</v>
      </c>
      <c r="F852" s="109">
        <f>ROUND(2*E852,0)/2</f>
        <v>7714</v>
      </c>
      <c r="G852" s="48">
        <f>+C852-(C$7+F852*C$8)</f>
        <v>7.6396800002839882E-2</v>
      </c>
      <c r="K852" s="48">
        <f>G852</f>
        <v>7.6396800002839882E-2</v>
      </c>
      <c r="O852" s="48">
        <f ca="1">+C$11+C$12*F852</f>
        <v>7.8395126438992685E-2</v>
      </c>
      <c r="Q852" s="100">
        <f>+C852-15018.5</f>
        <v>38240.103589999999</v>
      </c>
      <c r="S852" s="53">
        <f>S$16</f>
        <v>1</v>
      </c>
      <c r="Z852" s="48">
        <f>F852</f>
        <v>7714</v>
      </c>
      <c r="AA852" s="54">
        <f>AB$3+AB$4*Z852+AB$5*Z852^2+AH852</f>
        <v>7.8224854192121926E-2</v>
      </c>
      <c r="AB852" s="54">
        <f>IF(S852&lt;&gt;0,G852-AH852, -9999)</f>
        <v>7.2984521884824474E-2</v>
      </c>
      <c r="AC852" s="54">
        <f>+G852-P852</f>
        <v>7.6396800002839882E-2</v>
      </c>
      <c r="AD852" s="54">
        <f>IF(S852&lt;&gt;0,G852-AA852, -9999)</f>
        <v>-1.828054189282044E-3</v>
      </c>
      <c r="AE852" s="54">
        <f>+(G852-AA852)^2*S852</f>
        <v>3.341782118951631E-6</v>
      </c>
      <c r="AF852" s="48">
        <f>IF(S852&lt;&gt;0,G852-P852, -9999)</f>
        <v>7.6396800002839882E-2</v>
      </c>
      <c r="AG852" s="3"/>
      <c r="AH852" s="48">
        <f>$AB$6*($AB$11/AI852*AJ852+$AB$12)</f>
        <v>3.4122781180154125E-3</v>
      </c>
      <c r="AI852" s="48">
        <f>1+$AB$7*COS(AL852)</f>
        <v>0.72441638253624918</v>
      </c>
      <c r="AJ852" s="48">
        <f>SIN(AL852+RADIANS($AB$9))</f>
        <v>0.21181177630786685</v>
      </c>
      <c r="AK852" s="48">
        <f>$AB$7*SIN(AL852)</f>
        <v>-0.19170366390158519</v>
      </c>
      <c r="AL852" s="48">
        <f>2*ATAN(AM852)</f>
        <v>-2.5338069890599129</v>
      </c>
      <c r="AM852" s="48">
        <f>SQRT((1+$AB$7)/(1-$AB$7))*TAN(AN852/2)</f>
        <v>-3.1887069077456247</v>
      </c>
      <c r="AN852" s="54">
        <f>$AU852+$AB$7*SIN(AO852)</f>
        <v>16.544825287958851</v>
      </c>
      <c r="AO852" s="54">
        <f>$AU852+$AB$7*SIN(AP852)</f>
        <v>16.544859618947168</v>
      </c>
      <c r="AP852" s="54">
        <f>$AU852+$AB$7*SIN(AQ852)</f>
        <v>16.544706943942757</v>
      </c>
      <c r="AQ852" s="54">
        <f>$AU852+$AB$7*SIN(AR852)</f>
        <v>16.545386110590705</v>
      </c>
      <c r="AR852" s="54">
        <f>$AU852+$AB$7*SIN(AS852)</f>
        <v>16.542368783051462</v>
      </c>
      <c r="AS852" s="54">
        <f>$AU852+$AB$7*SIN(AT852)</f>
        <v>16.555852191582879</v>
      </c>
      <c r="AT852" s="54">
        <f>$AU852+$AB$7*SIN(AU852)</f>
        <v>16.497065056455924</v>
      </c>
      <c r="AU852" s="54">
        <f>RADIANS($AB$9)+$AB$18*(F852-AB$15)</f>
        <v>16.794107715583973</v>
      </c>
    </row>
    <row r="853" spans="1:50" ht="12.95" customHeight="1" x14ac:dyDescent="0.2">
      <c r="A853" s="4" t="s">
        <v>1199</v>
      </c>
      <c r="B853" s="10" t="s">
        <v>1142</v>
      </c>
      <c r="C853" s="5">
        <v>53258.603799999997</v>
      </c>
      <c r="D853" s="5">
        <v>1E-4</v>
      </c>
      <c r="E853" s="107">
        <f>+(C853-C$7)/C$8</f>
        <v>7714.0560452618238</v>
      </c>
      <c r="F853" s="109">
        <f>ROUND(2*E853,0)/2</f>
        <v>7714</v>
      </c>
      <c r="G853" s="48">
        <f>+C853-(C$7+F853*C$8)</f>
        <v>7.6606800001172815E-2</v>
      </c>
      <c r="K853" s="48">
        <f>G853</f>
        <v>7.6606800001172815E-2</v>
      </c>
      <c r="O853" s="48">
        <f ca="1">+C$11+C$12*F853</f>
        <v>7.8395126438992685E-2</v>
      </c>
      <c r="Q853" s="100">
        <f>+C853-15018.5</f>
        <v>38240.103799999997</v>
      </c>
      <c r="S853" s="53">
        <f>S$16</f>
        <v>1</v>
      </c>
      <c r="Z853" s="48">
        <f>F853</f>
        <v>7714</v>
      </c>
      <c r="AA853" s="54">
        <f>AB$3+AB$4*Z853+AB$5*Z853^2+AH853</f>
        <v>7.8224854192121926E-2</v>
      </c>
      <c r="AB853" s="54">
        <f>IF(S853&lt;&gt;0,G853-AH853, -9999)</f>
        <v>7.3194521883157407E-2</v>
      </c>
      <c r="AC853" s="54">
        <f>+G853-P853</f>
        <v>7.6606800001172815E-2</v>
      </c>
      <c r="AD853" s="54">
        <f>IF(S853&lt;&gt;0,G853-AA853, -9999)</f>
        <v>-1.6180541909491114E-3</v>
      </c>
      <c r="AE853" s="54">
        <f>+(G853-AA853)^2*S853</f>
        <v>2.6180993648479835E-6</v>
      </c>
      <c r="AF853" s="48">
        <f>IF(S853&lt;&gt;0,G853-P853, -9999)</f>
        <v>7.6606800001172815E-2</v>
      </c>
      <c r="AG853" s="3"/>
      <c r="AH853" s="48">
        <f>$AB$6*($AB$11/AI853*AJ853+$AB$12)</f>
        <v>3.4122781180154125E-3</v>
      </c>
      <c r="AI853" s="48">
        <f>1+$AB$7*COS(AL853)</f>
        <v>0.72441638253624918</v>
      </c>
      <c r="AJ853" s="48">
        <f>SIN(AL853+RADIANS($AB$9))</f>
        <v>0.21181177630786685</v>
      </c>
      <c r="AK853" s="48">
        <f>$AB$7*SIN(AL853)</f>
        <v>-0.19170366390158519</v>
      </c>
      <c r="AL853" s="48">
        <f>2*ATAN(AM853)</f>
        <v>-2.5338069890599129</v>
      </c>
      <c r="AM853" s="48">
        <f>SQRT((1+$AB$7)/(1-$AB$7))*TAN(AN853/2)</f>
        <v>-3.1887069077456247</v>
      </c>
      <c r="AN853" s="54">
        <f>$AU853+$AB$7*SIN(AO853)</f>
        <v>16.544825287958851</v>
      </c>
      <c r="AO853" s="54">
        <f>$AU853+$AB$7*SIN(AP853)</f>
        <v>16.544859618947168</v>
      </c>
      <c r="AP853" s="54">
        <f>$AU853+$AB$7*SIN(AQ853)</f>
        <v>16.544706943942757</v>
      </c>
      <c r="AQ853" s="54">
        <f>$AU853+$AB$7*SIN(AR853)</f>
        <v>16.545386110590705</v>
      </c>
      <c r="AR853" s="54">
        <f>$AU853+$AB$7*SIN(AS853)</f>
        <v>16.542368783051462</v>
      </c>
      <c r="AS853" s="54">
        <f>$AU853+$AB$7*SIN(AT853)</f>
        <v>16.555852191582879</v>
      </c>
      <c r="AT853" s="54">
        <f>$AU853+$AB$7*SIN(AU853)</f>
        <v>16.497065056455924</v>
      </c>
      <c r="AU853" s="54">
        <f>RADIANS($AB$9)+$AB$18*(F853-AB$15)</f>
        <v>16.794107715583973</v>
      </c>
    </row>
    <row r="854" spans="1:50" ht="12.95" customHeight="1" x14ac:dyDescent="0.2">
      <c r="A854" s="98" t="s">
        <v>737</v>
      </c>
      <c r="B854" s="99" t="s">
        <v>1142</v>
      </c>
      <c r="C854" s="98">
        <v>53284.574999999997</v>
      </c>
      <c r="D854" s="98" t="s">
        <v>1190</v>
      </c>
      <c r="E854" s="107">
        <f>+(C854-C$7)/C$8</f>
        <v>7733.0564826101727</v>
      </c>
      <c r="F854" s="109">
        <f>ROUND(2*E854,0)/2</f>
        <v>7733</v>
      </c>
      <c r="G854" s="48">
        <f>+C854-(C$7+F854*C$8)</f>
        <v>7.7204599998367485E-2</v>
      </c>
      <c r="I854" s="48">
        <f>G854</f>
        <v>7.7204599998367485E-2</v>
      </c>
      <c r="O854" s="48">
        <f ca="1">+C$11+C$12*F854</f>
        <v>7.8679351175961226E-2</v>
      </c>
      <c r="Q854" s="100">
        <f>+C854-15018.5</f>
        <v>38266.074999999997</v>
      </c>
      <c r="S854" s="53">
        <f>S$14</f>
        <v>0.1</v>
      </c>
      <c r="Z854" s="48">
        <f>F854</f>
        <v>7733</v>
      </c>
      <c r="AA854" s="54">
        <f>AB$3+AB$4*Z854+AB$5*Z854^2+AH854</f>
        <v>7.8577922810057696E-2</v>
      </c>
      <c r="AB854" s="54">
        <f>IF(S854&lt;&gt;0,G854-AH854, -9999)</f>
        <v>7.3722934250030389E-2</v>
      </c>
      <c r="AC854" s="54">
        <f>+G854-P854</f>
        <v>7.7204599998367485E-2</v>
      </c>
      <c r="AD854" s="54">
        <f>IF(S854&lt;&gt;0,G854-AA854, -9999)</f>
        <v>-1.3733228116902113E-3</v>
      </c>
      <c r="AE854" s="54">
        <f>+(G854-AA854)^2*S854</f>
        <v>1.8860155451087078E-7</v>
      </c>
      <c r="AF854" s="48">
        <f>IF(S854&lt;&gt;0,G854-P854, -9999)</f>
        <v>7.7204599998367485E-2</v>
      </c>
      <c r="AG854" s="3"/>
      <c r="AH854" s="48">
        <f>$AB$6*($AB$11/AI854*AJ854+$AB$12)</f>
        <v>3.481665748337096E-3</v>
      </c>
      <c r="AI854" s="48">
        <f>1+$AB$7*COS(AL854)</f>
        <v>0.72576903141553051</v>
      </c>
      <c r="AJ854" s="48">
        <f>SIN(AL854+RADIANS($AB$9))</f>
        <v>0.21866777380365091</v>
      </c>
      <c r="AK854" s="48">
        <f>$AB$7*SIN(AL854)</f>
        <v>-0.19363367691835676</v>
      </c>
      <c r="AL854" s="48">
        <f>2*ATAN(AM854)</f>
        <v>-2.5267864219870315</v>
      </c>
      <c r="AM854" s="48">
        <f>SQRT((1+$AB$7)/(1-$AB$7))*TAN(AN854/2)</f>
        <v>-3.1499383689388933</v>
      </c>
      <c r="AN854" s="54">
        <f>$AU854+$AB$7*SIN(AO854)</f>
        <v>16.553945722377126</v>
      </c>
      <c r="AO854" s="54">
        <f>$AU854+$AB$7*SIN(AP854)</f>
        <v>16.553978080816936</v>
      </c>
      <c r="AP854" s="54">
        <f>$AU854+$AB$7*SIN(AQ854)</f>
        <v>16.553832701923572</v>
      </c>
      <c r="AQ854" s="54">
        <f>$AU854+$AB$7*SIN(AR854)</f>
        <v>16.55448604263492</v>
      </c>
      <c r="AR854" s="54">
        <f>$AU854+$AB$7*SIN(AS854)</f>
        <v>16.551553665460485</v>
      </c>
      <c r="AS854" s="54">
        <f>$AU854+$AB$7*SIN(AT854)</f>
        <v>16.564792152793867</v>
      </c>
      <c r="AT854" s="54">
        <f>$AU854+$AB$7*SIN(AU854)</f>
        <v>16.506498352290237</v>
      </c>
      <c r="AU854" s="54">
        <f>RADIANS($AB$9)+$AB$18*(F854-AB$15)</f>
        <v>16.805267991099779</v>
      </c>
      <c r="AV854" s="54"/>
      <c r="AW854" s="54"/>
      <c r="AX854" s="54"/>
    </row>
    <row r="855" spans="1:50" ht="12.95" customHeight="1" x14ac:dyDescent="0.2">
      <c r="A855" s="98" t="s">
        <v>737</v>
      </c>
      <c r="B855" s="99" t="s">
        <v>1142</v>
      </c>
      <c r="C855" s="98">
        <v>53288.675999999999</v>
      </c>
      <c r="D855" s="98" t="s">
        <v>1190</v>
      </c>
      <c r="E855" s="107">
        <f>+(C855-C$7)/C$8</f>
        <v>7736.056759592585</v>
      </c>
      <c r="F855" s="109">
        <f>ROUND(2*E855,0)/2</f>
        <v>7736</v>
      </c>
      <c r="G855" s="48">
        <f>+C855-(C$7+F855*C$8)</f>
        <v>7.7583199999935459E-2</v>
      </c>
      <c r="I855" s="48">
        <f>G855</f>
        <v>7.7583199999935459E-2</v>
      </c>
      <c r="O855" s="48">
        <f ca="1">+C$11+C$12*F855</f>
        <v>7.8724228766008889E-2</v>
      </c>
      <c r="Q855" s="100">
        <f>+C855-15018.5</f>
        <v>38270.175999999999</v>
      </c>
      <c r="S855" s="53">
        <f>S$14</f>
        <v>0.1</v>
      </c>
      <c r="Z855" s="48">
        <f>F855</f>
        <v>7736</v>
      </c>
      <c r="AA855" s="54">
        <f>AB$3+AB$4*Z855+AB$5*Z855^2+AH855</f>
        <v>7.8633696487638641E-2</v>
      </c>
      <c r="AB855" s="54">
        <f>IF(S855&lt;&gt;0,G855-AH855, -9999)</f>
        <v>7.4090592813489176E-2</v>
      </c>
      <c r="AC855" s="54">
        <f>+G855-P855</f>
        <v>7.7583199999935459E-2</v>
      </c>
      <c r="AD855" s="54">
        <f>IF(S855&lt;&gt;0,G855-AA855, -9999)</f>
        <v>-1.0504964877031814E-3</v>
      </c>
      <c r="AE855" s="54">
        <f>+(G855-AA855)^2*S855</f>
        <v>1.1035428706767202E-7</v>
      </c>
      <c r="AF855" s="48">
        <f>IF(S855&lt;&gt;0,G855-P855, -9999)</f>
        <v>7.7583199999935459E-2</v>
      </c>
      <c r="AG855" s="3"/>
      <c r="AH855" s="48">
        <f>$AB$6*($AB$11/AI855*AJ855+$AB$12)</f>
        <v>3.492607186446282E-3</v>
      </c>
      <c r="AI855" s="48">
        <f>1+$AB$7*COS(AL855)</f>
        <v>0.72598431054533685</v>
      </c>
      <c r="AJ855" s="48">
        <f>SIN(AL855+RADIANS($AB$9))</f>
        <v>0.21975166578013869</v>
      </c>
      <c r="AK855" s="48">
        <f>$AB$7*SIN(AL855)</f>
        <v>-0.19393820381859914</v>
      </c>
      <c r="AL855" s="48">
        <f>2*ATAN(AM855)</f>
        <v>-2.5256755100846666</v>
      </c>
      <c r="AM855" s="48">
        <f>SQRT((1+$AB$7)/(1-$AB$7))*TAN(AN855/2)</f>
        <v>-3.1438822125234567</v>
      </c>
      <c r="AN855" s="54">
        <f>$AU855+$AB$7*SIN(AO855)</f>
        <v>16.555387349245283</v>
      </c>
      <c r="AO855" s="54">
        <f>$AU855+$AB$7*SIN(AP855)</f>
        <v>16.555419402277899</v>
      </c>
      <c r="AP855" s="54">
        <f>$AU855+$AB$7*SIN(AQ855)</f>
        <v>16.555275160535071</v>
      </c>
      <c r="AQ855" s="54">
        <f>$AU855+$AB$7*SIN(AR855)</f>
        <v>16.555924448001026</v>
      </c>
      <c r="AR855" s="54">
        <f>$AU855+$AB$7*SIN(AS855)</f>
        <v>16.553005505753401</v>
      </c>
      <c r="AS855" s="54">
        <f>$AU855+$AB$7*SIN(AT855)</f>
        <v>16.566204882420728</v>
      </c>
      <c r="AT855" s="54">
        <f>$AU855+$AB$7*SIN(AU855)</f>
        <v>16.507991216239638</v>
      </c>
      <c r="AU855" s="54">
        <f>RADIANS($AB$9)+$AB$18*(F855-AB$15)</f>
        <v>16.807030139865432</v>
      </c>
    </row>
    <row r="856" spans="1:50" ht="12.95" customHeight="1" x14ac:dyDescent="0.2">
      <c r="A856" s="98" t="s">
        <v>737</v>
      </c>
      <c r="B856" s="99" t="s">
        <v>1142</v>
      </c>
      <c r="C856" s="98">
        <v>53288.68</v>
      </c>
      <c r="D856" s="98" t="s">
        <v>1190</v>
      </c>
      <c r="E856" s="107">
        <f>+(C856-C$7)/C$8</f>
        <v>7736.0596859783282</v>
      </c>
      <c r="F856" s="109">
        <f>ROUND(2*E856,0)/2</f>
        <v>7736</v>
      </c>
      <c r="G856" s="48">
        <f>+C856-(C$7+F856*C$8)</f>
        <v>8.1583200000750367E-2</v>
      </c>
      <c r="I856" s="48">
        <f>G856</f>
        <v>8.1583200000750367E-2</v>
      </c>
      <c r="O856" s="48">
        <f ca="1">+C$11+C$12*F856</f>
        <v>7.8724228766008889E-2</v>
      </c>
      <c r="Q856" s="100">
        <f>+C856-15018.5</f>
        <v>38270.18</v>
      </c>
      <c r="S856" s="53">
        <f>S$14</f>
        <v>0.1</v>
      </c>
      <c r="Z856" s="48">
        <f>F856</f>
        <v>7736</v>
      </c>
      <c r="AA856" s="54">
        <f>AB$3+AB$4*Z856+AB$5*Z856^2+AH856</f>
        <v>7.8633696487638641E-2</v>
      </c>
      <c r="AB856" s="54">
        <f>IF(S856&lt;&gt;0,G856-AH856, -9999)</f>
        <v>7.8090592814304083E-2</v>
      </c>
      <c r="AC856" s="54">
        <f>+G856-P856</f>
        <v>8.1583200000750367E-2</v>
      </c>
      <c r="AD856" s="54">
        <f>IF(S856&lt;&gt;0,G856-AA856, -9999)</f>
        <v>2.9495035131117259E-3</v>
      </c>
      <c r="AE856" s="54">
        <f>+(G856-AA856)^2*S856</f>
        <v>8.6995709738584134E-7</v>
      </c>
      <c r="AF856" s="48">
        <f>IF(S856&lt;&gt;0,G856-P856, -9999)</f>
        <v>8.1583200000750367E-2</v>
      </c>
      <c r="AG856" s="3"/>
      <c r="AH856" s="48">
        <f>$AB$6*($AB$11/AI856*AJ856+$AB$12)</f>
        <v>3.492607186446282E-3</v>
      </c>
      <c r="AI856" s="48">
        <f>1+$AB$7*COS(AL856)</f>
        <v>0.72598431054533685</v>
      </c>
      <c r="AJ856" s="48">
        <f>SIN(AL856+RADIANS($AB$9))</f>
        <v>0.21975166578013869</v>
      </c>
      <c r="AK856" s="48">
        <f>$AB$7*SIN(AL856)</f>
        <v>-0.19393820381859914</v>
      </c>
      <c r="AL856" s="48">
        <f>2*ATAN(AM856)</f>
        <v>-2.5256755100846666</v>
      </c>
      <c r="AM856" s="48">
        <f>SQRT((1+$AB$7)/(1-$AB$7))*TAN(AN856/2)</f>
        <v>-3.1438822125234567</v>
      </c>
      <c r="AN856" s="54">
        <f>$AU856+$AB$7*SIN(AO856)</f>
        <v>16.555387349245283</v>
      </c>
      <c r="AO856" s="54">
        <f>$AU856+$AB$7*SIN(AP856)</f>
        <v>16.555419402277899</v>
      </c>
      <c r="AP856" s="54">
        <f>$AU856+$AB$7*SIN(AQ856)</f>
        <v>16.555275160535071</v>
      </c>
      <c r="AQ856" s="54">
        <f>$AU856+$AB$7*SIN(AR856)</f>
        <v>16.555924448001026</v>
      </c>
      <c r="AR856" s="54">
        <f>$AU856+$AB$7*SIN(AS856)</f>
        <v>16.553005505753401</v>
      </c>
      <c r="AS856" s="54">
        <f>$AU856+$AB$7*SIN(AT856)</f>
        <v>16.566204882420728</v>
      </c>
      <c r="AT856" s="54">
        <f>$AU856+$AB$7*SIN(AU856)</f>
        <v>16.507991216239638</v>
      </c>
      <c r="AU856" s="54">
        <f>RADIANS($AB$9)+$AB$18*(F856-AB$15)</f>
        <v>16.807030139865432</v>
      </c>
    </row>
    <row r="857" spans="1:50" ht="12.95" customHeight="1" x14ac:dyDescent="0.2">
      <c r="A857" s="98" t="s">
        <v>737</v>
      </c>
      <c r="B857" s="99" t="s">
        <v>1142</v>
      </c>
      <c r="C857" s="98">
        <v>53299.61</v>
      </c>
      <c r="D857" s="98" t="s">
        <v>1190</v>
      </c>
      <c r="E857" s="107">
        <f>+(C857-C$7)/C$8</f>
        <v>7744.0560350194755</v>
      </c>
      <c r="F857" s="109">
        <f>ROUND(2*E857,0)/2</f>
        <v>7744</v>
      </c>
      <c r="G857" s="48">
        <f>+C857-(C$7+F857*C$8)</f>
        <v>7.6592800003709272E-2</v>
      </c>
      <c r="I857" s="48">
        <f>G857</f>
        <v>7.6592800003709272E-2</v>
      </c>
      <c r="O857" s="48">
        <f ca="1">+C$11+C$12*F857</f>
        <v>7.8843902339469321E-2</v>
      </c>
      <c r="Q857" s="100">
        <f>+C857-15018.5</f>
        <v>38281.11</v>
      </c>
      <c r="S857" s="53">
        <f>S$14</f>
        <v>0.1</v>
      </c>
      <c r="Z857" s="48">
        <f>F857</f>
        <v>7744</v>
      </c>
      <c r="AA857" s="54">
        <f>AB$3+AB$4*Z857+AB$5*Z857^2+AH857</f>
        <v>7.8782460602076609E-2</v>
      </c>
      <c r="AB857" s="54">
        <f>IF(S857&lt;&gt;0,G857-AH857, -9999)</f>
        <v>7.3071035347530067E-2</v>
      </c>
      <c r="AC857" s="54">
        <f>+G857-P857</f>
        <v>7.6592800003709272E-2</v>
      </c>
      <c r="AD857" s="54">
        <f>IF(S857&lt;&gt;0,G857-AA857, -9999)</f>
        <v>-2.1896605983673378E-3</v>
      </c>
      <c r="AE857" s="54">
        <f>+(G857-AA857)^2*S857</f>
        <v>4.7946135360424082E-7</v>
      </c>
      <c r="AF857" s="48">
        <f>IF(S857&lt;&gt;0,G857-P857, -9999)</f>
        <v>7.6592800003709272E-2</v>
      </c>
      <c r="AG857" s="3"/>
      <c r="AH857" s="48">
        <f>$AB$6*($AB$11/AI857*AJ857+$AB$12)</f>
        <v>3.5217646561792018E-3</v>
      </c>
      <c r="AI857" s="48">
        <f>1+$AB$7*COS(AL857)</f>
        <v>0.72656066945157061</v>
      </c>
      <c r="AJ857" s="48">
        <f>SIN(AL857+RADIANS($AB$9))</f>
        <v>0.22264386197975994</v>
      </c>
      <c r="AK857" s="48">
        <f>$AB$7*SIN(AL857)</f>
        <v>-0.19474998710378816</v>
      </c>
      <c r="AL857" s="48">
        <f>2*ATAN(AM857)</f>
        <v>-2.522709850220207</v>
      </c>
      <c r="AM857" s="48">
        <f>SQRT((1+$AB$7)/(1-$AB$7))*TAN(AN857/2)</f>
        <v>-3.1278179755831172</v>
      </c>
      <c r="AN857" s="54">
        <f>$AU857+$AB$7*SIN(AO857)</f>
        <v>16.559233780324398</v>
      </c>
      <c r="AO857" s="54">
        <f>$AU857+$AB$7*SIN(AP857)</f>
        <v>16.559265027056878</v>
      </c>
      <c r="AP857" s="54">
        <f>$AU857+$AB$7*SIN(AQ857)</f>
        <v>16.559123797463513</v>
      </c>
      <c r="AQ857" s="54">
        <f>$AU857+$AB$7*SIN(AR857)</f>
        <v>16.559762310947789</v>
      </c>
      <c r="AR857" s="54">
        <f>$AU857+$AB$7*SIN(AS857)</f>
        <v>16.556879217471895</v>
      </c>
      <c r="AS857" s="54">
        <f>$AU857+$AB$7*SIN(AT857)</f>
        <v>16.569973729570947</v>
      </c>
      <c r="AT857" s="54">
        <f>$AU857+$AB$7*SIN(AU857)</f>
        <v>16.511976728689024</v>
      </c>
      <c r="AU857" s="54">
        <f>RADIANS($AB$9)+$AB$18*(F857-AB$15)</f>
        <v>16.81172920324051</v>
      </c>
    </row>
    <row r="858" spans="1:50" ht="12.95" customHeight="1" x14ac:dyDescent="0.2">
      <c r="A858" s="4" t="s">
        <v>1167</v>
      </c>
      <c r="B858" s="12" t="s">
        <v>1142</v>
      </c>
      <c r="C858" s="11">
        <v>53305.078200000004</v>
      </c>
      <c r="D858" s="5">
        <v>2.0000000000000001E-4</v>
      </c>
      <c r="E858" s="109">
        <f>+(C858-C$7)/C$8</f>
        <v>7748.0565506486455</v>
      </c>
      <c r="F858" s="109">
        <f>ROUND(2*E858,0)/2</f>
        <v>7748</v>
      </c>
      <c r="G858" s="48">
        <f>+C858-(C$7+F858*C$8)</f>
        <v>7.7297600008023437E-2</v>
      </c>
      <c r="K858" s="48">
        <f>G858</f>
        <v>7.7297600008023437E-2</v>
      </c>
      <c r="O858" s="48">
        <f ca="1">+C$11+C$12*F858</f>
        <v>7.8903739126199551E-2</v>
      </c>
      <c r="Q858" s="100">
        <f>+C858-15018.5</f>
        <v>38286.578200000004</v>
      </c>
      <c r="S858" s="53">
        <f>S$16</f>
        <v>1</v>
      </c>
      <c r="Z858" s="48">
        <f>F858</f>
        <v>7748</v>
      </c>
      <c r="AA858" s="54">
        <f>AB$3+AB$4*Z858+AB$5*Z858^2+AH858</f>
        <v>7.8856861273729539E-2</v>
      </c>
      <c r="AB858" s="54">
        <f>IF(S858&lt;&gt;0,G858-AH858, -9999)</f>
        <v>7.3761267460424051E-2</v>
      </c>
      <c r="AC858" s="54">
        <f>+G858-P858</f>
        <v>7.7297600008023437E-2</v>
      </c>
      <c r="AD858" s="54">
        <f>IF(S858&lt;&gt;0,G858-AA858, -9999)</f>
        <v>-1.5592612657061022E-3</v>
      </c>
      <c r="AE858" s="54">
        <f>+(G858-AA858)^2*S858</f>
        <v>2.4312956947313958E-6</v>
      </c>
      <c r="AF858" s="48">
        <f>IF(S858&lt;&gt;0,G858-P858, -9999)</f>
        <v>7.7297600008023437E-2</v>
      </c>
      <c r="AG858" s="3"/>
      <c r="AH858" s="48">
        <f>$AB$6*($AB$11/AI858*AJ858+$AB$12)</f>
        <v>3.5363325475993913E-3</v>
      </c>
      <c r="AI858" s="48">
        <f>1+$AB$7*COS(AL858)</f>
        <v>0.72685009611371432</v>
      </c>
      <c r="AJ858" s="48">
        <f>SIN(AL858+RADIANS($AB$9))</f>
        <v>0.2240909504167084</v>
      </c>
      <c r="AK858" s="48">
        <f>$AB$7*SIN(AL858)</f>
        <v>-0.1951557198101346</v>
      </c>
      <c r="AL858" s="48">
        <f>2*ATAN(AM858)</f>
        <v>-2.5212252522579166</v>
      </c>
      <c r="AM858" s="48">
        <f>SQRT((1+$AB$7)/(1-$AB$7))*TAN(AN858/2)</f>
        <v>-3.1198321234858675</v>
      </c>
      <c r="AN858" s="54">
        <f>$AU858+$AB$7*SIN(AO858)</f>
        <v>16.56115814149635</v>
      </c>
      <c r="AO858" s="54">
        <f>$AU858+$AB$7*SIN(AP858)</f>
        <v>16.561188989520772</v>
      </c>
      <c r="AP858" s="54">
        <f>$AU858+$AB$7*SIN(AQ858)</f>
        <v>16.561049254842892</v>
      </c>
      <c r="AQ858" s="54">
        <f>$AU858+$AB$7*SIN(AR858)</f>
        <v>16.561682400775073</v>
      </c>
      <c r="AR858" s="54">
        <f>$AU858+$AB$7*SIN(AS858)</f>
        <v>16.558817242040433</v>
      </c>
      <c r="AS858" s="54">
        <f>$AU858+$AB$7*SIN(AT858)</f>
        <v>16.571859015570947</v>
      </c>
      <c r="AT858" s="54">
        <f>$AU858+$AB$7*SIN(AU858)</f>
        <v>16.513971966015099</v>
      </c>
      <c r="AU858" s="54">
        <f>RADIANS($AB$9)+$AB$18*(F858-AB$15)</f>
        <v>16.814078734928046</v>
      </c>
      <c r="AV858" s="54"/>
      <c r="AW858" s="54"/>
      <c r="AX858" s="54"/>
    </row>
    <row r="859" spans="1:50" ht="12.95" customHeight="1" x14ac:dyDescent="0.2">
      <c r="A859" s="98" t="s">
        <v>780</v>
      </c>
      <c r="B859" s="99" t="s">
        <v>1142</v>
      </c>
      <c r="C859" s="98">
        <v>53326.953000000001</v>
      </c>
      <c r="D859" s="98" t="s">
        <v>1190</v>
      </c>
      <c r="E859" s="107">
        <f>+(C859-C$7)/C$8</f>
        <v>7764.060076358187</v>
      </c>
      <c r="F859" s="109">
        <f>ROUND(2*E859,0)/2</f>
        <v>7764</v>
      </c>
      <c r="G859" s="48">
        <f>+C859-(C$7+F859*C$8)</f>
        <v>8.211680000385968E-2</v>
      </c>
      <c r="I859" s="48">
        <f>G859</f>
        <v>8.211680000385968E-2</v>
      </c>
      <c r="O859" s="48">
        <f ca="1">+C$11+C$12*F859</f>
        <v>7.9143086273120417E-2</v>
      </c>
      <c r="Q859" s="100">
        <f>+C859-15018.5</f>
        <v>38308.453000000001</v>
      </c>
      <c r="S859" s="53">
        <f>S$14</f>
        <v>0.1</v>
      </c>
      <c r="Z859" s="48">
        <f>F859</f>
        <v>7764</v>
      </c>
      <c r="AA859" s="54">
        <f>AB$3+AB$4*Z859+AB$5*Z859^2+AH859</f>
        <v>7.9154586822154621E-2</v>
      </c>
      <c r="AB859" s="54">
        <f>IF(S859&lt;&gt;0,G859-AH859, -9999)</f>
        <v>7.8522269414634388E-2</v>
      </c>
      <c r="AC859" s="54">
        <f>+G859-P859</f>
        <v>8.211680000385968E-2</v>
      </c>
      <c r="AD859" s="54">
        <f>IF(S859&lt;&gt;0,G859-AA859, -9999)</f>
        <v>2.962213181705059E-3</v>
      </c>
      <c r="AE859" s="54">
        <f>+(G859-AA859)^2*S859</f>
        <v>8.7747069338672089E-7</v>
      </c>
      <c r="AF859" s="48">
        <f>IF(S859&lt;&gt;0,G859-P859, -9999)</f>
        <v>8.211680000385968E-2</v>
      </c>
      <c r="AG859" s="3"/>
      <c r="AH859" s="48">
        <f>$AB$6*($AB$11/AI859*AJ859+$AB$12)</f>
        <v>3.5945305892252882E-3</v>
      </c>
      <c r="AI859" s="48">
        <f>1+$AB$7*COS(AL859)</f>
        <v>0.72801615385252938</v>
      </c>
      <c r="AJ859" s="48">
        <f>SIN(AL859+RADIANS($AB$9))</f>
        <v>0.22988589253784658</v>
      </c>
      <c r="AK859" s="48">
        <f>$AB$7*SIN(AL859)</f>
        <v>-0.19677757088278114</v>
      </c>
      <c r="AL859" s="48">
        <f>2*ATAN(AM859)</f>
        <v>-2.5152749830356873</v>
      </c>
      <c r="AM859" s="48">
        <f>SQRT((1+$AB$7)/(1-$AB$7))*TAN(AN859/2)</f>
        <v>-3.0881925378011923</v>
      </c>
      <c r="AN859" s="54">
        <f>$AU859+$AB$7*SIN(AO859)</f>
        <v>16.568863275254206</v>
      </c>
      <c r="AO859" s="54">
        <f>$AU859+$AB$7*SIN(AP859)</f>
        <v>16.568892558208852</v>
      </c>
      <c r="AP859" s="54">
        <f>$AU859+$AB$7*SIN(AQ859)</f>
        <v>16.568758727444802</v>
      </c>
      <c r="AQ859" s="54">
        <f>$AU859+$AB$7*SIN(AR859)</f>
        <v>16.56937053921321</v>
      </c>
      <c r="AR859" s="54">
        <f>$AU859+$AB$7*SIN(AS859)</f>
        <v>16.566577166036311</v>
      </c>
      <c r="AS859" s="54">
        <f>$AU859+$AB$7*SIN(AT859)</f>
        <v>16.579405997688575</v>
      </c>
      <c r="AT859" s="54">
        <f>$AU859+$AB$7*SIN(AU859)</f>
        <v>16.521969501524048</v>
      </c>
      <c r="AU859" s="54">
        <f>RADIANS($AB$9)+$AB$18*(F859-AB$15)</f>
        <v>16.823476861678198</v>
      </c>
    </row>
    <row r="860" spans="1:50" ht="12.95" customHeight="1" x14ac:dyDescent="0.2">
      <c r="A860" s="98" t="s">
        <v>737</v>
      </c>
      <c r="B860" s="99" t="s">
        <v>1142</v>
      </c>
      <c r="C860" s="98">
        <v>53407.59</v>
      </c>
      <c r="D860" s="98" t="s">
        <v>1190</v>
      </c>
      <c r="E860" s="107">
        <f>+(C860-C$7)/C$8</f>
        <v>7823.0538181359534</v>
      </c>
      <c r="F860" s="109">
        <f>ROUND(2*E860,0)/2</f>
        <v>7823</v>
      </c>
      <c r="G860" s="48">
        <f>+C860-(C$7+F860*C$8)</f>
        <v>7.3562600002333056E-2</v>
      </c>
      <c r="I860" s="48">
        <f>G860</f>
        <v>7.3562600002333056E-2</v>
      </c>
      <c r="O860" s="48">
        <f ca="1">+C$11+C$12*F860</f>
        <v>8.0025678877391149E-2</v>
      </c>
      <c r="Q860" s="100">
        <f>+C860-15018.5</f>
        <v>38389.089999999997</v>
      </c>
      <c r="S860" s="53">
        <f>S$14</f>
        <v>0.1</v>
      </c>
      <c r="Z860" s="48">
        <f>F860</f>
        <v>7823</v>
      </c>
      <c r="AA860" s="54">
        <f>AB$3+AB$4*Z860+AB$5*Z860^2+AH860</f>
        <v>8.0254099992763783E-2</v>
      </c>
      <c r="AB860" s="54">
        <f>IF(S860&lt;&gt;0,G860-AH860, -9999)</f>
        <v>6.9754529572153667E-2</v>
      </c>
      <c r="AC860" s="54">
        <f>+G860-P860</f>
        <v>7.3562600002333056E-2</v>
      </c>
      <c r="AD860" s="54">
        <f>IF(S860&lt;&gt;0,G860-AA860, -9999)</f>
        <v>-6.6914999904307271E-3</v>
      </c>
      <c r="AE860" s="54">
        <f>+(G860-AA860)^2*S860</f>
        <v>4.4776172121934423E-6</v>
      </c>
      <c r="AF860" s="48">
        <f>IF(S860&lt;&gt;0,G860-P860, -9999)</f>
        <v>7.3562600002333056E-2</v>
      </c>
      <c r="AG860" s="3"/>
      <c r="AH860" s="48">
        <f>$AB$6*($AB$11/AI860*AJ860+$AB$12)</f>
        <v>3.8080704301793945E-3</v>
      </c>
      <c r="AI860" s="48">
        <f>1+$AB$7*COS(AL860)</f>
        <v>0.73243291587803738</v>
      </c>
      <c r="AJ860" s="48">
        <f>SIN(AL860+RADIANS($AB$9))</f>
        <v>0.25134525386741313</v>
      </c>
      <c r="AK860" s="48">
        <f>$AB$7*SIN(AL860)</f>
        <v>-0.2027423992710195</v>
      </c>
      <c r="AL860" s="48">
        <f>2*ATAN(AM860)</f>
        <v>-2.4931655395313577</v>
      </c>
      <c r="AM860" s="48">
        <f>SQRT((1+$AB$7)/(1-$AB$7))*TAN(AN860/2)</f>
        <v>-2.9755505811831187</v>
      </c>
      <c r="AN860" s="54">
        <f>$AU860+$AB$7*SIN(AO860)</f>
        <v>16.597384312634816</v>
      </c>
      <c r="AO860" s="54">
        <f>$AU860+$AB$7*SIN(AP860)</f>
        <v>16.597408239807983</v>
      </c>
      <c r="AP860" s="54">
        <f>$AU860+$AB$7*SIN(AQ860)</f>
        <v>16.597295084957441</v>
      </c>
      <c r="AQ860" s="54">
        <f>$AU860+$AB$7*SIN(AR860)</f>
        <v>16.597830348925246</v>
      </c>
      <c r="AR860" s="54">
        <f>$AU860+$AB$7*SIN(AS860)</f>
        <v>16.595301461689623</v>
      </c>
      <c r="AS860" s="54">
        <f>$AU860+$AB$7*SIN(AT860)</f>
        <v>16.607319747245334</v>
      </c>
      <c r="AT860" s="54">
        <f>$AU860+$AB$7*SIN(AU860)</f>
        <v>16.551691500665662</v>
      </c>
      <c r="AU860" s="54">
        <f>RADIANS($AB$9)+$AB$18*(F860-AB$15)</f>
        <v>16.858132454069384</v>
      </c>
    </row>
    <row r="861" spans="1:50" ht="12.95" customHeight="1" x14ac:dyDescent="0.2">
      <c r="A861" s="102" t="s">
        <v>1134</v>
      </c>
      <c r="B861" s="102" t="s">
        <v>1122</v>
      </c>
      <c r="C861" s="103">
        <v>53422.631130000002</v>
      </c>
      <c r="D861" s="103">
        <v>1.2E-4</v>
      </c>
      <c r="E861" s="107">
        <f>+(C861-C$7)/C$8</f>
        <v>7834.0578552314082</v>
      </c>
      <c r="F861" s="109">
        <f>ROUND(2*E861,0)/2</f>
        <v>7834</v>
      </c>
      <c r="G861" s="48">
        <f>+C861-(C$7+F861*C$8)</f>
        <v>7.9080800009251107E-2</v>
      </c>
      <c r="K861" s="48">
        <f>G861</f>
        <v>7.9080800009251107E-2</v>
      </c>
      <c r="O861" s="48">
        <f ca="1">+C$11+C$12*F861</f>
        <v>8.0190230040899244E-2</v>
      </c>
      <c r="Q861" s="100">
        <f>+C861-15018.5</f>
        <v>38404.131130000002</v>
      </c>
      <c r="S861" s="53">
        <f>S$16</f>
        <v>1</v>
      </c>
      <c r="Z861" s="48">
        <f>F861</f>
        <v>7834</v>
      </c>
      <c r="AA861" s="54">
        <f>AB$3+AB$4*Z861+AB$5*Z861^2+AH861</f>
        <v>8.0459371781344949E-2</v>
      </c>
      <c r="AB861" s="54">
        <f>IF(S861&lt;&gt;0,G861-AH861, -9999)</f>
        <v>7.5233111812226583E-2</v>
      </c>
      <c r="AC861" s="54">
        <f>+G861-P861</f>
        <v>7.9080800009251107E-2</v>
      </c>
      <c r="AD861" s="54">
        <f>IF(S861&lt;&gt;0,G861-AA861, -9999)</f>
        <v>-1.3785717720938423E-3</v>
      </c>
      <c r="AE861" s="54">
        <f>+(G861-AA861)^2*S861</f>
        <v>1.9004601308139566E-6</v>
      </c>
      <c r="AF861" s="48">
        <f>IF(S861&lt;&gt;0,G861-P861, -9999)</f>
        <v>7.9080800009251107E-2</v>
      </c>
      <c r="AG861" s="3"/>
      <c r="AH861" s="48">
        <f>$AB$6*($AB$11/AI861*AJ861+$AB$12)</f>
        <v>3.8476881970245271E-3</v>
      </c>
      <c r="AI861" s="48">
        <f>1+$AB$7*COS(AL861)</f>
        <v>0.7332770047145748</v>
      </c>
      <c r="AJ861" s="48">
        <f>SIN(AL861+RADIANS($AB$9))</f>
        <v>0.25536177917019631</v>
      </c>
      <c r="AK861" s="48">
        <f>$AB$7*SIN(AL861)</f>
        <v>-0.20385158511444038</v>
      </c>
      <c r="AL861" s="48">
        <f>2*ATAN(AM861)</f>
        <v>-2.4890135468489976</v>
      </c>
      <c r="AM861" s="48">
        <f>SQRT((1+$AB$7)/(1-$AB$7))*TAN(AN861/2)</f>
        <v>-2.9552194789489037</v>
      </c>
      <c r="AN861" s="54">
        <f>$AU861+$AB$7*SIN(AO861)</f>
        <v>16.602721038440727</v>
      </c>
      <c r="AO861" s="54">
        <f>$AU861+$AB$7*SIN(AP861)</f>
        <v>16.602744039720498</v>
      </c>
      <c r="AP861" s="54">
        <f>$AU861+$AB$7*SIN(AQ861)</f>
        <v>16.60263454131459</v>
      </c>
      <c r="AQ861" s="54">
        <f>$AU861+$AB$7*SIN(AR861)</f>
        <v>16.603155946231702</v>
      </c>
      <c r="AR861" s="54">
        <f>$AU861+$AB$7*SIN(AS861)</f>
        <v>16.600676168592031</v>
      </c>
      <c r="AS861" s="54">
        <f>$AU861+$AB$7*SIN(AT861)</f>
        <v>16.61253934665401</v>
      </c>
      <c r="AT861" s="54">
        <f>$AU861+$AB$7*SIN(AU861)</f>
        <v>16.557273420990938</v>
      </c>
      <c r="AU861" s="54">
        <f>RADIANS($AB$9)+$AB$18*(F861-AB$15)</f>
        <v>16.864593666210116</v>
      </c>
    </row>
    <row r="862" spans="1:50" ht="12.95" customHeight="1" x14ac:dyDescent="0.2">
      <c r="A862" s="98" t="s">
        <v>787</v>
      </c>
      <c r="B862" s="99" t="s">
        <v>1142</v>
      </c>
      <c r="C862" s="98">
        <v>53563.425000000003</v>
      </c>
      <c r="D862" s="98" t="s">
        <v>1190</v>
      </c>
      <c r="E862" s="107">
        <f>+(C862-C$7)/C$8</f>
        <v>7937.0621486782511</v>
      </c>
      <c r="F862" s="109">
        <f>ROUND(2*E862,0)/2</f>
        <v>7937</v>
      </c>
      <c r="G862" s="48">
        <f>+C862-(C$7+F862*C$8)</f>
        <v>8.4949400006735232E-2</v>
      </c>
      <c r="K862" s="48">
        <f>G862</f>
        <v>8.4949400006735232E-2</v>
      </c>
      <c r="O862" s="48">
        <f ca="1">+C$11+C$12*F862</f>
        <v>8.1731027299202369E-2</v>
      </c>
      <c r="Q862" s="100">
        <f>+C862-15018.5</f>
        <v>38544.925000000003</v>
      </c>
      <c r="S862" s="53">
        <f>S$16</f>
        <v>1</v>
      </c>
      <c r="Z862" s="48">
        <f>F862</f>
        <v>7937</v>
      </c>
      <c r="AA862" s="54">
        <f>AB$3+AB$4*Z862+AB$5*Z862^2+AH862</f>
        <v>8.2385404078914232E-2</v>
      </c>
      <c r="AB862" s="54">
        <f>IF(S862&lt;&gt;0,G862-AH862, -9999)</f>
        <v>8.0734009667801282E-2</v>
      </c>
      <c r="AC862" s="54">
        <f>+G862-P862</f>
        <v>8.4949400006735232E-2</v>
      </c>
      <c r="AD862" s="54">
        <f>IF(S862&lt;&gt;0,G862-AA862, -9999)</f>
        <v>2.5639959278210001E-3</v>
      </c>
      <c r="AE862" s="54">
        <f>+(G862-AA862)^2*S862</f>
        <v>6.5740751178826707E-6</v>
      </c>
      <c r="AF862" s="48">
        <f>IF(S862&lt;&gt;0,G862-P862, -9999)</f>
        <v>8.4949400006735232E-2</v>
      </c>
      <c r="AG862" s="3"/>
      <c r="AH862" s="48">
        <f>$AB$6*($AB$11/AI862*AJ862+$AB$12)</f>
        <v>4.2153903389339428E-3</v>
      </c>
      <c r="AI862" s="48">
        <f>1+$AB$7*COS(AL862)</f>
        <v>0.74150413665992132</v>
      </c>
      <c r="AJ862" s="48">
        <f>SIN(AL862+RADIANS($AB$9))</f>
        <v>0.29320487318806238</v>
      </c>
      <c r="AK862" s="48">
        <f>$AB$7*SIN(AL862)</f>
        <v>-0.21418803328796471</v>
      </c>
      <c r="AL862" s="48">
        <f>2*ATAN(AM862)</f>
        <v>-2.449658090228656</v>
      </c>
      <c r="AM862" s="48">
        <f>SQRT((1+$AB$7)/(1-$AB$7))*TAN(AN862/2)</f>
        <v>-2.7741934695323911</v>
      </c>
      <c r="AN862" s="54">
        <f>$AU862+$AB$7*SIN(AO862)</f>
        <v>16.652997871641201</v>
      </c>
      <c r="AO862" s="54">
        <f>$AU862+$AB$7*SIN(AP862)</f>
        <v>16.653013299160754</v>
      </c>
      <c r="AP862" s="54">
        <f>$AU862+$AB$7*SIN(AQ862)</f>
        <v>16.652934840638434</v>
      </c>
      <c r="AQ862" s="54">
        <f>$AU862+$AB$7*SIN(AR862)</f>
        <v>16.653333939516461</v>
      </c>
      <c r="AR862" s="54">
        <f>$AU862+$AB$7*SIN(AS862)</f>
        <v>16.651306108219419</v>
      </c>
      <c r="AS862" s="54">
        <f>$AU862+$AB$7*SIN(AT862)</f>
        <v>16.661669386706958</v>
      </c>
      <c r="AT862" s="54">
        <f>$AU862+$AB$7*SIN(AU862)</f>
        <v>16.610167759115647</v>
      </c>
      <c r="AU862" s="54">
        <f>RADIANS($AB$9)+$AB$18*(F862-AB$15)</f>
        <v>16.925094107164217</v>
      </c>
    </row>
    <row r="863" spans="1:50" ht="12.95" customHeight="1" x14ac:dyDescent="0.2">
      <c r="A863" s="98" t="s">
        <v>791</v>
      </c>
      <c r="B863" s="99" t="s">
        <v>1142</v>
      </c>
      <c r="C863" s="98">
        <v>53611.264000000003</v>
      </c>
      <c r="D863" s="98" t="s">
        <v>1190</v>
      </c>
      <c r="E863" s="107">
        <f>+(C863-C$7)/C$8</f>
        <v>7972.0609905610936</v>
      </c>
      <c r="F863" s="109">
        <f>ROUND(2*E863,0)/2</f>
        <v>7972</v>
      </c>
      <c r="G863" s="48">
        <f>+C863-(C$7+F863*C$8)</f>
        <v>8.3366400001978036E-2</v>
      </c>
      <c r="I863" s="48">
        <f>G863</f>
        <v>8.3366400001978036E-2</v>
      </c>
      <c r="O863" s="48">
        <f ca="1">+C$11+C$12*F863</f>
        <v>8.2254599183091789E-2</v>
      </c>
      <c r="Q863" s="100">
        <f>+C863-15018.5</f>
        <v>38592.764000000003</v>
      </c>
      <c r="S863" s="53">
        <f>S$14</f>
        <v>0.1</v>
      </c>
      <c r="Z863" s="48">
        <f>F863</f>
        <v>7972</v>
      </c>
      <c r="AA863" s="54">
        <f>AB$3+AB$4*Z863+AB$5*Z863^2+AH863</f>
        <v>8.3041395082458891E-2</v>
      </c>
      <c r="AB863" s="54">
        <f>IF(S863&lt;&gt;0,G863-AH863, -9999)</f>
        <v>7.9027512523241569E-2</v>
      </c>
      <c r="AC863" s="54">
        <f>+G863-P863</f>
        <v>8.3366400001978036E-2</v>
      </c>
      <c r="AD863" s="54">
        <f>IF(S863&lt;&gt;0,G863-AA863, -9999)</f>
        <v>3.2500491951914512E-4</v>
      </c>
      <c r="AE863" s="54">
        <f>+(G863-AA863)^2*S863</f>
        <v>1.05628197711646E-8</v>
      </c>
      <c r="AF863" s="48">
        <f>IF(S863&lt;&gt;0,G863-P863, -9999)</f>
        <v>8.3366400001978036E-2</v>
      </c>
      <c r="AG863" s="3"/>
      <c r="AH863" s="48">
        <f>$AB$6*($AB$11/AI863*AJ863+$AB$12)</f>
        <v>4.3388874787364685E-3</v>
      </c>
      <c r="AI863" s="48">
        <f>1+$AB$7*COS(AL863)</f>
        <v>0.74443606543292007</v>
      </c>
      <c r="AJ863" s="48">
        <f>SIN(AL863+RADIANS($AB$9))</f>
        <v>0.30615844804668474</v>
      </c>
      <c r="AK863" s="48">
        <f>$AB$7*SIN(AL863)</f>
        <v>-0.21767797388870594</v>
      </c>
      <c r="AL863" s="48">
        <f>2*ATAN(AM863)</f>
        <v>-2.4360803430519486</v>
      </c>
      <c r="AM863" s="48">
        <f>SQRT((1+$AB$7)/(1-$AB$7))*TAN(AN863/2)</f>
        <v>-2.7162468662482215</v>
      </c>
      <c r="AN863" s="54">
        <f>$AU863+$AB$7*SIN(AO863)</f>
        <v>16.670212407560474</v>
      </c>
      <c r="AO863" s="54">
        <f>$AU863+$AB$7*SIN(AP863)</f>
        <v>16.67022570004459</v>
      </c>
      <c r="AP863" s="54">
        <f>$AU863+$AB$7*SIN(AQ863)</f>
        <v>16.670156439262858</v>
      </c>
      <c r="AQ863" s="54">
        <f>$AU863+$AB$7*SIN(AR863)</f>
        <v>16.670517399654777</v>
      </c>
      <c r="AR863" s="54">
        <f>$AU863+$AB$7*SIN(AS863)</f>
        <v>16.66863826075469</v>
      </c>
      <c r="AS863" s="54">
        <f>$AU863+$AB$7*SIN(AT863)</f>
        <v>16.678477188988282</v>
      </c>
      <c r="AT863" s="54">
        <f>$AU863+$AB$7*SIN(AU863)</f>
        <v>16.628402614691019</v>
      </c>
      <c r="AU863" s="54">
        <f>RADIANS($AB$9)+$AB$18*(F863-AB$15)</f>
        <v>16.945652509430175</v>
      </c>
    </row>
    <row r="864" spans="1:50" ht="12.95" customHeight="1" x14ac:dyDescent="0.2">
      <c r="A864" s="98" t="s">
        <v>737</v>
      </c>
      <c r="B864" s="99" t="s">
        <v>1142</v>
      </c>
      <c r="C864" s="98">
        <v>53616.728999999999</v>
      </c>
      <c r="D864" s="98" t="s">
        <v>1190</v>
      </c>
      <c r="E864" s="107">
        <f>+(C864-C$7)/C$8</f>
        <v>7976.059165081665</v>
      </c>
      <c r="F864" s="109">
        <f>ROUND(2*E864,0)/2</f>
        <v>7976</v>
      </c>
      <c r="G864" s="48">
        <f>+C864-(C$7+F864*C$8)</f>
        <v>8.0871200007095467E-2</v>
      </c>
      <c r="I864" s="48">
        <f>G864</f>
        <v>8.0871200007095467E-2</v>
      </c>
      <c r="O864" s="48">
        <f ca="1">+C$11+C$12*F864</f>
        <v>8.2314435969822006E-2</v>
      </c>
      <c r="Q864" s="100">
        <f>+C864-15018.5</f>
        <v>38598.228999999999</v>
      </c>
      <c r="S864" s="53">
        <f>S$14</f>
        <v>0.1</v>
      </c>
      <c r="Z864" s="48">
        <f>F864</f>
        <v>7976</v>
      </c>
      <c r="AA864" s="54">
        <f>AB$3+AB$4*Z864+AB$5*Z864^2+AH864</f>
        <v>8.3116411000153823E-2</v>
      </c>
      <c r="AB864" s="54">
        <f>IF(S864&lt;&gt;0,G864-AH864, -9999)</f>
        <v>7.6518248790345328E-2</v>
      </c>
      <c r="AC864" s="54">
        <f>+G864-P864</f>
        <v>8.0871200007095467E-2</v>
      </c>
      <c r="AD864" s="54">
        <f>IF(S864&lt;&gt;0,G864-AA864, -9999)</f>
        <v>-2.2452109930583553E-3</v>
      </c>
      <c r="AE864" s="54">
        <f>+(G864-AA864)^2*S864</f>
        <v>5.0409724033500864E-7</v>
      </c>
      <c r="AF864" s="48">
        <f>IF(S864&lt;&gt;0,G864-P864, -9999)</f>
        <v>8.0871200007095467E-2</v>
      </c>
      <c r="AG864" s="3"/>
      <c r="AH864" s="48">
        <f>$AB$6*($AB$11/AI864*AJ864+$AB$12)</f>
        <v>4.3529512167501394E-3</v>
      </c>
      <c r="AI864" s="48">
        <f>1+$AB$7*COS(AL864)</f>
        <v>0.74477564917109884</v>
      </c>
      <c r="AJ864" s="48">
        <f>SIN(AL864+RADIANS($AB$9))</f>
        <v>0.30764183499738396</v>
      </c>
      <c r="AK864" s="48">
        <f>$AB$7*SIN(AL864)</f>
        <v>-0.21807603195139269</v>
      </c>
      <c r="AL864" s="48">
        <f>2*ATAN(AM864)</f>
        <v>-2.4345217404234778</v>
      </c>
      <c r="AM864" s="48">
        <f>SQRT((1+$AB$7)/(1-$AB$7))*TAN(AN864/2)</f>
        <v>-2.7097316720252564</v>
      </c>
      <c r="AN864" s="54">
        <f>$AU864+$AB$7*SIN(AO864)</f>
        <v>16.672184126737942</v>
      </c>
      <c r="AO864" s="54">
        <f>$AU864+$AB$7*SIN(AP864)</f>
        <v>16.672197188841842</v>
      </c>
      <c r="AP864" s="54">
        <f>$AU864+$AB$7*SIN(AQ864)</f>
        <v>16.672128935163375</v>
      </c>
      <c r="AQ864" s="54">
        <f>$AU864+$AB$7*SIN(AR864)</f>
        <v>16.672485656661753</v>
      </c>
      <c r="AR864" s="54">
        <f>$AU864+$AB$7*SIN(AS864)</f>
        <v>16.67062330535904</v>
      </c>
      <c r="AS864" s="54">
        <f>$AU864+$AB$7*SIN(AT864)</f>
        <v>16.680401987127599</v>
      </c>
      <c r="AT864" s="54">
        <f>$AU864+$AB$7*SIN(AU864)</f>
        <v>16.630495117642948</v>
      </c>
      <c r="AU864" s="54">
        <f>RADIANS($AB$9)+$AB$18*(F864-AB$15)</f>
        <v>16.948002041117714</v>
      </c>
    </row>
    <row r="865" spans="1:50" ht="12.95" customHeight="1" x14ac:dyDescent="0.2">
      <c r="A865" s="98" t="s">
        <v>737</v>
      </c>
      <c r="B865" s="99" t="s">
        <v>1142</v>
      </c>
      <c r="C865" s="98">
        <v>53623.567000000003</v>
      </c>
      <c r="D865" s="98" t="s">
        <v>1190</v>
      </c>
      <c r="E865" s="107">
        <f>+(C865-C$7)/C$8</f>
        <v>7981.061821508325</v>
      </c>
      <c r="F865" s="109">
        <f>ROUND(2*E865,0)/2</f>
        <v>7981</v>
      </c>
      <c r="G865" s="48">
        <f>+C865-(C$7+F865*C$8)</f>
        <v>8.450220000668196E-2</v>
      </c>
      <c r="I865" s="48">
        <f>G865</f>
        <v>8.450220000668196E-2</v>
      </c>
      <c r="O865" s="48">
        <f ca="1">+C$11+C$12*F865</f>
        <v>8.2389231953234776E-2</v>
      </c>
      <c r="Q865" s="100">
        <f>+C865-15018.5</f>
        <v>38605.067000000003</v>
      </c>
      <c r="S865" s="53">
        <f>S$14</f>
        <v>0.1</v>
      </c>
      <c r="Z865" s="48">
        <f>F865</f>
        <v>7981</v>
      </c>
      <c r="AA865" s="54">
        <f>AB$3+AB$4*Z865+AB$5*Z865^2+AH865</f>
        <v>8.3210193718355099E-2</v>
      </c>
      <c r="AB865" s="54">
        <f>IF(S865&lt;&gt;0,G865-AH865, -9999)</f>
        <v>8.0131683913094817E-2</v>
      </c>
      <c r="AC865" s="54">
        <f>+G865-P865</f>
        <v>8.450220000668196E-2</v>
      </c>
      <c r="AD865" s="54">
        <f>IF(S865&lt;&gt;0,G865-AA865, -9999)</f>
        <v>1.2920062883268607E-3</v>
      </c>
      <c r="AE865" s="54">
        <f>+(G865-AA865)^2*S865</f>
        <v>1.6692802490761513E-7</v>
      </c>
      <c r="AF865" s="48">
        <f>IF(S865&lt;&gt;0,G865-P865, -9999)</f>
        <v>8.450220000668196E-2</v>
      </c>
      <c r="AG865" s="3"/>
      <c r="AH865" s="48">
        <f>$AB$6*($AB$11/AI865*AJ865+$AB$12)</f>
        <v>4.3705160935871455E-3</v>
      </c>
      <c r="AI865" s="48">
        <f>1+$AB$7*COS(AL865)</f>
        <v>0.74520143824752638</v>
      </c>
      <c r="AJ865" s="48">
        <f>SIN(AL865+RADIANS($AB$9))</f>
        <v>0.30949692119859401</v>
      </c>
      <c r="AK865" s="48">
        <f>$AB$7*SIN(AL865)</f>
        <v>-0.21857336959604612</v>
      </c>
      <c r="AL865" s="48">
        <f>2*ATAN(AM865)</f>
        <v>-2.4325714849555378</v>
      </c>
      <c r="AM865" s="48">
        <f>SQRT((1+$AB$7)/(1-$AB$7))*TAN(AN865/2)</f>
        <v>-2.701617963355655</v>
      </c>
      <c r="AN865" s="54">
        <f>$AU865+$AB$7*SIN(AO865)</f>
        <v>16.674650041358468</v>
      </c>
      <c r="AO865" s="54">
        <f>$AU865+$AB$7*SIN(AP865)</f>
        <v>16.674662819355873</v>
      </c>
      <c r="AP865" s="54">
        <f>$AU865+$AB$7*SIN(AQ865)</f>
        <v>16.674595811851766</v>
      </c>
      <c r="AQ865" s="54">
        <f>$AU865+$AB$7*SIN(AR865)</f>
        <v>16.67494726998153</v>
      </c>
      <c r="AR865" s="54">
        <f>$AU865+$AB$7*SIN(AS865)</f>
        <v>16.673105839703371</v>
      </c>
      <c r="AS865" s="54">
        <f>$AU865+$AB$7*SIN(AT865)</f>
        <v>16.682809134815209</v>
      </c>
      <c r="AT865" s="54">
        <f>$AU865+$AB$7*SIN(AU865)</f>
        <v>16.63311321127814</v>
      </c>
      <c r="AU865" s="54">
        <f>RADIANS($AB$9)+$AB$18*(F865-AB$15)</f>
        <v>16.950938955727135</v>
      </c>
    </row>
    <row r="866" spans="1:50" ht="12.95" customHeight="1" x14ac:dyDescent="0.2">
      <c r="A866" s="98" t="s">
        <v>737</v>
      </c>
      <c r="B866" s="99" t="s">
        <v>1142</v>
      </c>
      <c r="C866" s="98">
        <v>53627.663999999997</v>
      </c>
      <c r="D866" s="98" t="s">
        <v>1190</v>
      </c>
      <c r="E866" s="107">
        <f>+(C866-C$7)/C$8</f>
        <v>7984.0591721049886</v>
      </c>
      <c r="F866" s="109">
        <f>ROUND(2*E866,0)/2</f>
        <v>7984</v>
      </c>
      <c r="G866" s="48">
        <f>+C866-(C$7+F866*C$8)</f>
        <v>8.088080000015907E-2</v>
      </c>
      <c r="I866" s="48">
        <f>G866</f>
        <v>8.088080000015907E-2</v>
      </c>
      <c r="O866" s="48">
        <f ca="1">+C$11+C$12*F866</f>
        <v>8.2434109543282438E-2</v>
      </c>
      <c r="Q866" s="100">
        <f>+C866-15018.5</f>
        <v>38609.163999999997</v>
      </c>
      <c r="S866" s="53">
        <f>S$14</f>
        <v>0.1</v>
      </c>
      <c r="Z866" s="48">
        <f>F866</f>
        <v>7984</v>
      </c>
      <c r="AA866" s="54">
        <f>AB$3+AB$4*Z866+AB$5*Z866^2+AH866</f>
        <v>8.3266470141940108E-2</v>
      </c>
      <c r="AB866" s="54">
        <f>IF(S866&lt;&gt;0,G866-AH866, -9999)</f>
        <v>7.64997529167456E-2</v>
      </c>
      <c r="AC866" s="54">
        <f>+G866-P866</f>
        <v>8.088080000015907E-2</v>
      </c>
      <c r="AD866" s="54">
        <f>IF(S866&lt;&gt;0,G866-AA866, -9999)</f>
        <v>-2.3856701417810378E-3</v>
      </c>
      <c r="AE866" s="54">
        <f>+(G866-AA866)^2*S866</f>
        <v>5.6914220253855569E-7</v>
      </c>
      <c r="AF866" s="48">
        <f>IF(S866&lt;&gt;0,G866-P866, -9999)</f>
        <v>8.088080000015907E-2</v>
      </c>
      <c r="AG866" s="3"/>
      <c r="AH866" s="48">
        <f>$AB$6*($AB$11/AI866*AJ866+$AB$12)</f>
        <v>4.3810470834134644E-3</v>
      </c>
      <c r="AI866" s="48">
        <f>1+$AB$7*COS(AL866)</f>
        <v>0.74545761144330913</v>
      </c>
      <c r="AJ866" s="48">
        <f>SIN(AL866+RADIANS($AB$9))</f>
        <v>0.31061042659222227</v>
      </c>
      <c r="AK866" s="48">
        <f>$AB$7*SIN(AL866)</f>
        <v>-0.21887164593787262</v>
      </c>
      <c r="AL866" s="48">
        <f>2*ATAN(AM866)</f>
        <v>-2.4314002604249034</v>
      </c>
      <c r="AM866" s="48">
        <f>SQRT((1+$AB$7)/(1-$AB$7))*TAN(AN866/2)</f>
        <v>-2.6967657957103013</v>
      </c>
      <c r="AN866" s="54">
        <f>$AU866+$AB$7*SIN(AO866)</f>
        <v>16.676130266997898</v>
      </c>
      <c r="AO866" s="54">
        <f>$AU866+$AB$7*SIN(AP866)</f>
        <v>16.676142876585317</v>
      </c>
      <c r="AP866" s="54">
        <f>$AU866+$AB$7*SIN(AQ866)</f>
        <v>16.676076610013187</v>
      </c>
      <c r="AQ866" s="54">
        <f>$AU866+$AB$7*SIN(AR866)</f>
        <v>16.676424929015305</v>
      </c>
      <c r="AR866" s="54">
        <f>$AU866+$AB$7*SIN(AS866)</f>
        <v>16.67459601691392</v>
      </c>
      <c r="AS866" s="54">
        <f>$AU866+$AB$7*SIN(AT866)</f>
        <v>16.684254040162106</v>
      </c>
      <c r="AT866" s="54">
        <f>$AU866+$AB$7*SIN(AU866)</f>
        <v>16.634685383153183</v>
      </c>
      <c r="AU866" s="54">
        <f>RADIANS($AB$9)+$AB$18*(F866-AB$15)</f>
        <v>16.952701104492789</v>
      </c>
    </row>
    <row r="867" spans="1:50" ht="12.95" customHeight="1" x14ac:dyDescent="0.2">
      <c r="A867" s="4" t="s">
        <v>1168</v>
      </c>
      <c r="B867" s="12" t="s">
        <v>1142</v>
      </c>
      <c r="C867" s="11">
        <v>53630.398500000003</v>
      </c>
      <c r="D867" s="11">
        <v>1E-4</v>
      </c>
      <c r="E867" s="109">
        <f>+(C867-C$7)/C$8</f>
        <v>7986.0597225581514</v>
      </c>
      <c r="F867" s="109">
        <f>ROUND(2*E867,0)/2</f>
        <v>7986</v>
      </c>
      <c r="G867" s="48">
        <f>+C867-(C$7+F867*C$8)</f>
        <v>8.1633200003125239E-2</v>
      </c>
      <c r="K867" s="48">
        <f>G867</f>
        <v>8.1633200003125239E-2</v>
      </c>
      <c r="O867" s="48">
        <f ca="1">+C$11+C$12*F867</f>
        <v>8.2464027936647546E-2</v>
      </c>
      <c r="Q867" s="100">
        <f>+C867-15018.5</f>
        <v>38611.898500000003</v>
      </c>
      <c r="S867" s="53">
        <f>S$16</f>
        <v>1</v>
      </c>
      <c r="Z867" s="48">
        <f>F867</f>
        <v>7986</v>
      </c>
      <c r="AA867" s="54">
        <f>AB$3+AB$4*Z867+AB$5*Z867^2+AH867</f>
        <v>8.3303990572196729E-2</v>
      </c>
      <c r="AB867" s="54">
        <f>IF(S867&lt;&gt;0,G867-AH867, -9999)</f>
        <v>7.7245135582352659E-2</v>
      </c>
      <c r="AC867" s="54">
        <f>+G867-P867</f>
        <v>8.1633200003125239E-2</v>
      </c>
      <c r="AD867" s="54">
        <f>IF(S867&lt;&gt;0,G867-AA867, -9999)</f>
        <v>-1.6707905690714897E-3</v>
      </c>
      <c r="AE867" s="54">
        <f>+(G867-AA867)^2*S867</f>
        <v>2.7915411256982324E-6</v>
      </c>
      <c r="AF867" s="48">
        <f>IF(S867&lt;&gt;0,G867-P867, -9999)</f>
        <v>8.1633200003125239E-2</v>
      </c>
      <c r="AG867" s="3"/>
      <c r="AH867" s="48">
        <f>$AB$6*($AB$11/AI867*AJ867+$AB$12)</f>
        <v>4.3880644207725744E-3</v>
      </c>
      <c r="AI867" s="48">
        <f>1+$AB$7*COS(AL867)</f>
        <v>0.7456286856241422</v>
      </c>
      <c r="AJ867" s="48">
        <f>SIN(AL867+RADIANS($AB$9))</f>
        <v>0.31135295220057418</v>
      </c>
      <c r="AK867" s="48">
        <f>$AB$7*SIN(AL867)</f>
        <v>-0.21907044389966757</v>
      </c>
      <c r="AL867" s="48">
        <f>2*ATAN(AM867)</f>
        <v>-2.4306189965267704</v>
      </c>
      <c r="AM867" s="48">
        <f>SQRT((1+$AB$7)/(1-$AB$7))*TAN(AN867/2)</f>
        <v>-2.6935376755135745</v>
      </c>
      <c r="AN867" s="54">
        <f>$AU867+$AB$7*SIN(AO867)</f>
        <v>16.677117366763866</v>
      </c>
      <c r="AO867" s="54">
        <f>$AU867+$AB$7*SIN(AP867)</f>
        <v>16.677129864930432</v>
      </c>
      <c r="AP867" s="54">
        <f>$AU867+$AB$7*SIN(AQ867)</f>
        <v>16.677064089492362</v>
      </c>
      <c r="AQ867" s="54">
        <f>$AU867+$AB$7*SIN(AR867)</f>
        <v>16.67741032364713</v>
      </c>
      <c r="AR867" s="54">
        <f>$AU867+$AB$7*SIN(AS867)</f>
        <v>16.675589742445361</v>
      </c>
      <c r="AS867" s="54">
        <f>$AU867+$AB$7*SIN(AT867)</f>
        <v>16.685217568547092</v>
      </c>
      <c r="AT867" s="54">
        <f>$AU867+$AB$7*SIN(AU867)</f>
        <v>16.635734046306965</v>
      </c>
      <c r="AU867" s="54">
        <f>RADIANS($AB$9)+$AB$18*(F867-AB$15)</f>
        <v>16.95387587033656</v>
      </c>
      <c r="AV867" s="54"/>
      <c r="AW867" s="54"/>
      <c r="AX867" s="54"/>
    </row>
    <row r="868" spans="1:50" ht="12.95" customHeight="1" x14ac:dyDescent="0.2">
      <c r="A868" s="4" t="s">
        <v>1168</v>
      </c>
      <c r="B868" s="12" t="s">
        <v>1169</v>
      </c>
      <c r="C868" s="11">
        <v>53632.436500000003</v>
      </c>
      <c r="D868" s="11">
        <v>2.9999999999999997E-4</v>
      </c>
      <c r="E868" s="109">
        <f>+(C868-C$7)/C$8</f>
        <v>7987.5507160939123</v>
      </c>
      <c r="F868" s="109">
        <f>ROUND(2*E868,0)/2</f>
        <v>7987.5</v>
      </c>
      <c r="G868" s="48">
        <f>+C868-(C$7+F868*C$8)</f>
        <v>6.932250000681961E-2</v>
      </c>
      <c r="K868" s="48">
        <f>G868</f>
        <v>6.932250000681961E-2</v>
      </c>
      <c r="O868" s="48">
        <f ca="1">+C$11+C$12*F868</f>
        <v>8.2486466731671385E-2</v>
      </c>
      <c r="Q868" s="100">
        <f>+C868-15018.5</f>
        <v>38613.936500000003</v>
      </c>
      <c r="S868" s="53">
        <f>S$16</f>
        <v>1</v>
      </c>
      <c r="Z868" s="48">
        <f>F868</f>
        <v>7987.5</v>
      </c>
      <c r="AA868" s="54">
        <f>AB$3+AB$4*Z868+AB$5*Z868^2+AH868</f>
        <v>8.3332132367137449E-2</v>
      </c>
      <c r="AB868" s="54">
        <f>IF(S868&lt;&gt;0,G868-AH868, -9999)</f>
        <v>6.4929174332735082E-2</v>
      </c>
      <c r="AC868" s="54">
        <f>+G868-P868</f>
        <v>6.932250000681961E-2</v>
      </c>
      <c r="AD868" s="54">
        <f>IF(S868&lt;&gt;0,G868-AA868, -9999)</f>
        <v>-1.4009632360317839E-2</v>
      </c>
      <c r="AE868" s="54">
        <f>+(G868-AA868)^2*S868</f>
        <v>1.9626979887126479E-4</v>
      </c>
      <c r="AF868" s="48">
        <f>IF(S868&lt;&gt;0,G868-P868, -9999)</f>
        <v>6.932250000681961E-2</v>
      </c>
      <c r="AG868" s="3"/>
      <c r="AH868" s="48">
        <f>$AB$6*($AB$11/AI868*AJ868+$AB$12)</f>
        <v>4.3933256740845269E-3</v>
      </c>
      <c r="AI868" s="48">
        <f>1+$AB$7*COS(AL868)</f>
        <v>0.74575714475301735</v>
      </c>
      <c r="AJ868" s="48">
        <f>SIN(AL868+RADIANS($AB$9))</f>
        <v>0.31190994534260136</v>
      </c>
      <c r="AK868" s="48">
        <f>$AB$7*SIN(AL868)</f>
        <v>-0.21921951446794316</v>
      </c>
      <c r="AL868" s="48">
        <f>2*ATAN(AM868)</f>
        <v>-2.4300328132353468</v>
      </c>
      <c r="AM868" s="48">
        <f>SQRT((1+$AB$7)/(1-$AB$7))*TAN(AN868/2)</f>
        <v>-2.6911200699362507</v>
      </c>
      <c r="AN868" s="54">
        <f>$AU868+$AB$7*SIN(AO868)</f>
        <v>16.67785784021212</v>
      </c>
      <c r="AO868" s="54">
        <f>$AU868+$AB$7*SIN(AP868)</f>
        <v>16.677870255259435</v>
      </c>
      <c r="AP868" s="54">
        <f>$AU868+$AB$7*SIN(AQ868)</f>
        <v>16.677804846691622</v>
      </c>
      <c r="AQ868" s="54">
        <f>$AU868+$AB$7*SIN(AR868)</f>
        <v>16.67814952137147</v>
      </c>
      <c r="AR868" s="54">
        <f>$AU868+$AB$7*SIN(AS868)</f>
        <v>16.676335180636077</v>
      </c>
      <c r="AS868" s="54">
        <f>$AU868+$AB$7*SIN(AT868)</f>
        <v>16.685940350770327</v>
      </c>
      <c r="AT868" s="54">
        <f>$AU868+$AB$7*SIN(AU868)</f>
        <v>16.636520831795576</v>
      </c>
      <c r="AU868" s="54">
        <f>RADIANS($AB$9)+$AB$18*(F868-AB$15)</f>
        <v>16.954756944719385</v>
      </c>
    </row>
    <row r="869" spans="1:50" ht="12.95" customHeight="1" x14ac:dyDescent="0.2">
      <c r="A869" s="98" t="s">
        <v>737</v>
      </c>
      <c r="B869" s="99" t="s">
        <v>1142</v>
      </c>
      <c r="C869" s="98">
        <v>53638.595999999998</v>
      </c>
      <c r="D869" s="98" t="s">
        <v>1190</v>
      </c>
      <c r="E869" s="107">
        <f>+(C869-C$7)/C$8</f>
        <v>7992.0569843390085</v>
      </c>
      <c r="F869" s="109">
        <f>ROUND(2*E869,0)/2</f>
        <v>7992</v>
      </c>
      <c r="G869" s="48">
        <f>+C869-(C$7+F869*C$8)</f>
        <v>7.7890400003525428E-2</v>
      </c>
      <c r="I869" s="48">
        <f>G869</f>
        <v>7.7890400003525428E-2</v>
      </c>
      <c r="O869" s="48">
        <f ca="1">+C$11+C$12*F869</f>
        <v>8.2553783116742885E-2</v>
      </c>
      <c r="Q869" s="100">
        <f>+C869-15018.5</f>
        <v>38620.095999999998</v>
      </c>
      <c r="S869" s="53">
        <f>S$14</f>
        <v>0.1</v>
      </c>
      <c r="Z869" s="48">
        <f>F869</f>
        <v>7992</v>
      </c>
      <c r="AA869" s="54">
        <f>AB$3+AB$4*Z869+AB$5*Z869^2+AH869</f>
        <v>8.3416565289401501E-2</v>
      </c>
      <c r="AB869" s="54">
        <f>IF(S869&lt;&gt;0,G869-AH869, -9999)</f>
        <v>7.3481299602120798E-2</v>
      </c>
      <c r="AC869" s="54">
        <f>+G869-P869</f>
        <v>7.7890400003525428E-2</v>
      </c>
      <c r="AD869" s="54">
        <f>IF(S869&lt;&gt;0,G869-AA869, -9999)</f>
        <v>-5.5261652858760724E-3</v>
      </c>
      <c r="AE869" s="54">
        <f>+(G869-AA869)^2*S869</f>
        <v>3.0538502766821772E-6</v>
      </c>
      <c r="AF869" s="48">
        <f>IF(S869&lt;&gt;0,G869-P869, -9999)</f>
        <v>7.7890400003525428E-2</v>
      </c>
      <c r="AG869" s="3"/>
      <c r="AH869" s="48">
        <f>$AB$6*($AB$11/AI869*AJ869+$AB$12)</f>
        <v>4.4091004014046257E-3</v>
      </c>
      <c r="AI869" s="48">
        <f>1+$AB$7*COS(AL869)</f>
        <v>0.74614331259170896</v>
      </c>
      <c r="AJ869" s="48">
        <f>SIN(AL869+RADIANS($AB$9))</f>
        <v>0.31358143280990147</v>
      </c>
      <c r="AK869" s="48">
        <f>$AB$7*SIN(AL869)</f>
        <v>-0.21966658195043701</v>
      </c>
      <c r="AL869" s="48">
        <f>2*ATAN(AM869)</f>
        <v>-2.4282730503165078</v>
      </c>
      <c r="AM869" s="48">
        <f>SQRT((1+$AB$7)/(1-$AB$7))*TAN(AN869/2)</f>
        <v>-2.6838851045658463</v>
      </c>
      <c r="AN869" s="54">
        <f>$AU869+$AB$7*SIN(AO869)</f>
        <v>16.680080026304989</v>
      </c>
      <c r="AO869" s="54">
        <f>$AU869+$AB$7*SIN(AP869)</f>
        <v>16.680092194282942</v>
      </c>
      <c r="AP869" s="54">
        <f>$AU869+$AB$7*SIN(AQ869)</f>
        <v>16.680027878716643</v>
      </c>
      <c r="AQ869" s="54">
        <f>$AU869+$AB$7*SIN(AR869)</f>
        <v>16.680367896436106</v>
      </c>
      <c r="AR869" s="54">
        <f>$AU869+$AB$7*SIN(AS869)</f>
        <v>16.678572237023662</v>
      </c>
      <c r="AS869" s="54">
        <f>$AU869+$AB$7*SIN(AT869)</f>
        <v>16.688109399092166</v>
      </c>
      <c r="AT869" s="54">
        <f>$AU869+$AB$7*SIN(AU869)</f>
        <v>16.638882670818163</v>
      </c>
      <c r="AU869" s="54">
        <f>RADIANS($AB$9)+$AB$18*(F869-AB$15)</f>
        <v>16.957400167867867</v>
      </c>
    </row>
    <row r="870" spans="1:50" ht="12.95" customHeight="1" x14ac:dyDescent="0.2">
      <c r="A870" s="4" t="s">
        <v>1180</v>
      </c>
      <c r="B870" s="10" t="s">
        <v>1142</v>
      </c>
      <c r="C870" s="5">
        <v>53638.60009</v>
      </c>
      <c r="D870" s="5" t="s">
        <v>1181</v>
      </c>
      <c r="E870" s="109">
        <f>+(C870-C$7)/C$8</f>
        <v>7992.0599765684319</v>
      </c>
      <c r="F870" s="109">
        <f>ROUND(2*E870,0)/2</f>
        <v>7992</v>
      </c>
      <c r="G870" s="48">
        <f>+C870-(C$7+F870*C$8)</f>
        <v>8.1980400005704723E-2</v>
      </c>
      <c r="K870" s="48">
        <f>G870</f>
        <v>8.1980400005704723E-2</v>
      </c>
      <c r="O870" s="48">
        <f ca="1">+C$11+C$12*F870</f>
        <v>8.2553783116742885E-2</v>
      </c>
      <c r="Q870" s="100">
        <f>+C870-15018.5</f>
        <v>38620.10009</v>
      </c>
      <c r="S870" s="53">
        <f>S$16</f>
        <v>1</v>
      </c>
      <c r="Z870" s="48">
        <f>F870</f>
        <v>7992</v>
      </c>
      <c r="AA870" s="54">
        <f>AB$3+AB$4*Z870+AB$5*Z870^2+AH870</f>
        <v>8.3416565289401501E-2</v>
      </c>
      <c r="AB870" s="54">
        <f>IF(S870&lt;&gt;0,G870-AH870, -9999)</f>
        <v>7.7571299604300092E-2</v>
      </c>
      <c r="AC870" s="54">
        <f>+G870-P870</f>
        <v>8.1980400005704723E-2</v>
      </c>
      <c r="AD870" s="54">
        <f>IF(S870&lt;&gt;0,G870-AA870, -9999)</f>
        <v>-1.4361652836967775E-3</v>
      </c>
      <c r="AE870" s="54">
        <f>+(G870-AA870)^2*S870</f>
        <v>2.0625707220958454E-6</v>
      </c>
      <c r="AF870" s="48">
        <f>IF(S870&lt;&gt;0,G870-P870, -9999)</f>
        <v>8.1980400005704723E-2</v>
      </c>
      <c r="AG870" s="3"/>
      <c r="AH870" s="48">
        <f>$AB$6*($AB$11/AI870*AJ870+$AB$12)</f>
        <v>4.4091004014046257E-3</v>
      </c>
      <c r="AI870" s="48">
        <f>1+$AB$7*COS(AL870)</f>
        <v>0.74614331259170896</v>
      </c>
      <c r="AJ870" s="48">
        <f>SIN(AL870+RADIANS($AB$9))</f>
        <v>0.31358143280990147</v>
      </c>
      <c r="AK870" s="48">
        <f>$AB$7*SIN(AL870)</f>
        <v>-0.21966658195043701</v>
      </c>
      <c r="AL870" s="48">
        <f>2*ATAN(AM870)</f>
        <v>-2.4282730503165078</v>
      </c>
      <c r="AM870" s="48">
        <f>SQRT((1+$AB$7)/(1-$AB$7))*TAN(AN870/2)</f>
        <v>-2.6838851045658463</v>
      </c>
      <c r="AN870" s="54">
        <f>$AU870+$AB$7*SIN(AO870)</f>
        <v>16.680080026304989</v>
      </c>
      <c r="AO870" s="54">
        <f>$AU870+$AB$7*SIN(AP870)</f>
        <v>16.680092194282942</v>
      </c>
      <c r="AP870" s="54">
        <f>$AU870+$AB$7*SIN(AQ870)</f>
        <v>16.680027878716643</v>
      </c>
      <c r="AQ870" s="54">
        <f>$AU870+$AB$7*SIN(AR870)</f>
        <v>16.680367896436106</v>
      </c>
      <c r="AR870" s="54">
        <f>$AU870+$AB$7*SIN(AS870)</f>
        <v>16.678572237023662</v>
      </c>
      <c r="AS870" s="54">
        <f>$AU870+$AB$7*SIN(AT870)</f>
        <v>16.688109399092166</v>
      </c>
      <c r="AT870" s="54">
        <f>$AU870+$AB$7*SIN(AU870)</f>
        <v>16.638882670818163</v>
      </c>
      <c r="AU870" s="54">
        <f>RADIANS($AB$9)+$AB$18*(F870-AB$15)</f>
        <v>16.957400167867867</v>
      </c>
    </row>
    <row r="871" spans="1:50" ht="12.95" customHeight="1" x14ac:dyDescent="0.2">
      <c r="A871" s="98" t="s">
        <v>737</v>
      </c>
      <c r="B871" s="99" t="s">
        <v>1142</v>
      </c>
      <c r="C871" s="98">
        <v>53653.633000000002</v>
      </c>
      <c r="D871" s="98" t="s">
        <v>1190</v>
      </c>
      <c r="E871" s="107">
        <f>+(C871-C$7)/C$8</f>
        <v>8003.057999941183</v>
      </c>
      <c r="F871" s="109">
        <f>ROUND(2*E871,0)/2</f>
        <v>8003</v>
      </c>
      <c r="G871" s="48">
        <f>+C871-(C$7+F871*C$8)</f>
        <v>7.9278600009274669E-2</v>
      </c>
      <c r="I871" s="48">
        <f>G871</f>
        <v>7.9278600009274669E-2</v>
      </c>
      <c r="O871" s="48">
        <f ca="1">+C$11+C$12*F871</f>
        <v>8.271833428025098E-2</v>
      </c>
      <c r="Q871" s="100">
        <f>+C871-15018.5</f>
        <v>38635.133000000002</v>
      </c>
      <c r="S871" s="53">
        <f>S$14</f>
        <v>0.1</v>
      </c>
      <c r="Z871" s="48">
        <f>F871</f>
        <v>8003</v>
      </c>
      <c r="AA871" s="54">
        <f>AB$3+AB$4*Z871+AB$5*Z871^2+AH871</f>
        <v>8.362300401553778E-2</v>
      </c>
      <c r="AB871" s="54">
        <f>IF(S871&lt;&gt;0,G871-AH871, -9999)</f>
        <v>7.4830996661775465E-2</v>
      </c>
      <c r="AC871" s="54">
        <f>+G871-P871</f>
        <v>7.9278600009274669E-2</v>
      </c>
      <c r="AD871" s="54">
        <f>IF(S871&lt;&gt;0,G871-AA871, -9999)</f>
        <v>-4.3444040062631112E-3</v>
      </c>
      <c r="AE871" s="54">
        <f>+(G871-AA871)^2*S871</f>
        <v>1.8873846169634972E-6</v>
      </c>
      <c r="AF871" s="48">
        <f>IF(S871&lt;&gt;0,G871-P871, -9999)</f>
        <v>7.9278600009274669E-2</v>
      </c>
      <c r="AG871" s="3"/>
      <c r="AH871" s="48">
        <f>$AB$6*($AB$11/AI871*AJ871+$AB$12)</f>
        <v>4.4476033474992044E-3</v>
      </c>
      <c r="AI871" s="48">
        <f>1+$AB$7*COS(AL871)</f>
        <v>0.74709228422887142</v>
      </c>
      <c r="AJ871" s="48">
        <f>SIN(AL871+RADIANS($AB$9))</f>
        <v>0.31767048875226533</v>
      </c>
      <c r="AK871" s="48">
        <f>$AB$7*SIN(AL871)</f>
        <v>-0.22075849308945941</v>
      </c>
      <c r="AL871" s="48">
        <f>2*ATAN(AM871)</f>
        <v>-2.423963712713459</v>
      </c>
      <c r="AM871" s="48">
        <f>SQRT((1+$AB$7)/(1-$AB$7))*TAN(AN871/2)</f>
        <v>-2.6663114401310093</v>
      </c>
      <c r="AN871" s="54">
        <f>$AU871+$AB$7*SIN(AO871)</f>
        <v>16.685516891106712</v>
      </c>
      <c r="AO871" s="54">
        <f>$AU871+$AB$7*SIN(AP871)</f>
        <v>16.685528469487085</v>
      </c>
      <c r="AP871" s="54">
        <f>$AU871+$AB$7*SIN(AQ871)</f>
        <v>16.685466777709209</v>
      </c>
      <c r="AQ871" s="54">
        <f>$AU871+$AB$7*SIN(AR871)</f>
        <v>16.685795548164634</v>
      </c>
      <c r="AR871" s="54">
        <f>$AU871+$AB$7*SIN(AS871)</f>
        <v>16.684045295364687</v>
      </c>
      <c r="AS871" s="54">
        <f>$AU871+$AB$7*SIN(AT871)</f>
        <v>16.693415982478076</v>
      </c>
      <c r="AT871" s="54">
        <f>$AU871+$AB$7*SIN(AU871)</f>
        <v>16.644665427545434</v>
      </c>
      <c r="AU871" s="54">
        <f>RADIANS($AB$9)+$AB$18*(F871-AB$15)</f>
        <v>16.963861380008595</v>
      </c>
    </row>
    <row r="872" spans="1:50" ht="12.95" customHeight="1" x14ac:dyDescent="0.2">
      <c r="A872" s="4" t="s">
        <v>1176</v>
      </c>
      <c r="B872" s="12" t="s">
        <v>1142</v>
      </c>
      <c r="C872" s="11">
        <v>53671.405200000001</v>
      </c>
      <c r="D872" s="11">
        <v>1E-4</v>
      </c>
      <c r="E872" s="109">
        <f>+(C872-C$7)/C$8</f>
        <v>8016.0600781140174</v>
      </c>
      <c r="F872" s="109">
        <f>ROUND(2*E872,0)/2</f>
        <v>8016</v>
      </c>
      <c r="G872" s="48">
        <f>+C872-(C$7+F872*C$8)</f>
        <v>8.2119200007582549E-2</v>
      </c>
      <c r="K872" s="48">
        <f>G872</f>
        <v>8.2119200007582549E-2</v>
      </c>
      <c r="O872" s="48">
        <f ca="1">+C$11+C$12*F872</f>
        <v>8.2912803837124197E-2</v>
      </c>
      <c r="Q872" s="100">
        <f>+C872-15018.5</f>
        <v>38652.905200000001</v>
      </c>
      <c r="S872" s="53">
        <f>S$16</f>
        <v>1</v>
      </c>
      <c r="Z872" s="48">
        <f>F872</f>
        <v>8016</v>
      </c>
      <c r="AA872" s="54">
        <f>AB$3+AB$4*Z872+AB$5*Z872^2+AH872</f>
        <v>8.3867061899596293E-2</v>
      </c>
      <c r="AB872" s="54">
        <f>IF(S872&lt;&gt;0,G872-AH872, -9999)</f>
        <v>7.7626199810477373E-2</v>
      </c>
      <c r="AC872" s="54">
        <f>+G872-P872</f>
        <v>8.2119200007582549E-2</v>
      </c>
      <c r="AD872" s="54">
        <f>IF(S872&lt;&gt;0,G872-AA872, -9999)</f>
        <v>-1.747861892013744E-3</v>
      </c>
      <c r="AE872" s="54">
        <f>+(G872-AA872)^2*S872</f>
        <v>3.0550211935538648E-6</v>
      </c>
      <c r="AF872" s="48">
        <f>IF(S872&lt;&gt;0,G872-P872, -9999)</f>
        <v>8.2119200007582549E-2</v>
      </c>
      <c r="AG872" s="3"/>
      <c r="AH872" s="48">
        <f>$AB$6*($AB$11/AI872*AJ872+$AB$12)</f>
        <v>4.4930001971051721E-3</v>
      </c>
      <c r="AI872" s="48">
        <f>1+$AB$7*COS(AL872)</f>
        <v>0.748223000319161</v>
      </c>
      <c r="AJ872" s="48">
        <f>SIN(AL872+RADIANS($AB$9))</f>
        <v>0.32250882797311126</v>
      </c>
      <c r="AK872" s="48">
        <f>$AB$7*SIN(AL872)</f>
        <v>-0.22204721885088691</v>
      </c>
      <c r="AL872" s="48">
        <f>2*ATAN(AM872)</f>
        <v>-2.418856670946838</v>
      </c>
      <c r="AM872" s="48">
        <f>SQRT((1+$AB$7)/(1-$AB$7))*TAN(AN872/2)</f>
        <v>-2.6457443717623579</v>
      </c>
      <c r="AN872" s="54">
        <f>$AU872+$AB$7*SIN(AO872)</f>
        <v>16.691951217697504</v>
      </c>
      <c r="AO872" s="54">
        <f>$AU872+$AB$7*SIN(AP872)</f>
        <v>16.691962125220559</v>
      </c>
      <c r="AP872" s="54">
        <f>$AU872+$AB$7*SIN(AQ872)</f>
        <v>16.691903446679969</v>
      </c>
      <c r="AQ872" s="54">
        <f>$AU872+$AB$7*SIN(AR872)</f>
        <v>16.69221917709628</v>
      </c>
      <c r="AR872" s="54">
        <f>$AU872+$AB$7*SIN(AS872)</f>
        <v>16.690522095515892</v>
      </c>
      <c r="AS872" s="54">
        <f>$AU872+$AB$7*SIN(AT872)</f>
        <v>16.699695676478235</v>
      </c>
      <c r="AT872" s="54">
        <f>$AU872+$AB$7*SIN(AU872)</f>
        <v>16.651516776762694</v>
      </c>
      <c r="AU872" s="54">
        <f>RADIANS($AB$9)+$AB$18*(F872-AB$15)</f>
        <v>16.971497357993094</v>
      </c>
    </row>
    <row r="873" spans="1:50" ht="12.95" customHeight="1" x14ac:dyDescent="0.2">
      <c r="A873" s="4" t="s">
        <v>1180</v>
      </c>
      <c r="B873" s="10" t="s">
        <v>1142</v>
      </c>
      <c r="C873" s="5">
        <v>53686.440860000002</v>
      </c>
      <c r="D873" s="5" t="s">
        <v>1181</v>
      </c>
      <c r="E873" s="109">
        <f>+(C873-C$7)/C$8</f>
        <v>8027.0601133769669</v>
      </c>
      <c r="F873" s="109">
        <f>ROUND(2*E873,0)/2</f>
        <v>8027</v>
      </c>
      <c r="G873" s="48">
        <f>+C873-(C$7+F873*C$8)</f>
        <v>8.2167400003527291E-2</v>
      </c>
      <c r="K873" s="48">
        <f>G873</f>
        <v>8.2167400003527291E-2</v>
      </c>
      <c r="O873" s="48">
        <f ca="1">+C$11+C$12*F873</f>
        <v>8.3077355000632291E-2</v>
      </c>
      <c r="Q873" s="100">
        <f>+C873-15018.5</f>
        <v>38667.940860000002</v>
      </c>
      <c r="S873" s="53">
        <f>S$16</f>
        <v>1</v>
      </c>
      <c r="Z873" s="48">
        <f>F873</f>
        <v>8027</v>
      </c>
      <c r="AA873" s="54">
        <f>AB$3+AB$4*Z873+AB$5*Z873^2+AH873</f>
        <v>8.4073642728850873E-2</v>
      </c>
      <c r="AB873" s="54">
        <f>IF(S873&lt;&gt;0,G873-AH873, -9999)</f>
        <v>7.76360787938917E-2</v>
      </c>
      <c r="AC873" s="54">
        <f>+G873-P873</f>
        <v>8.2167400003527291E-2</v>
      </c>
      <c r="AD873" s="54">
        <f>IF(S873&lt;&gt;0,G873-AA873, -9999)</f>
        <v>-1.9062427253235814E-3</v>
      </c>
      <c r="AE873" s="54">
        <f>+(G873-AA873)^2*S873</f>
        <v>3.633761327849075E-6</v>
      </c>
      <c r="AF873" s="48">
        <f>IF(S873&lt;&gt;0,G873-P873, -9999)</f>
        <v>8.2167400003527291E-2</v>
      </c>
      <c r="AG873" s="3"/>
      <c r="AH873" s="48">
        <f>$AB$6*($AB$11/AI873*AJ873+$AB$12)</f>
        <v>4.5313212096355924E-3</v>
      </c>
      <c r="AI873" s="48">
        <f>1+$AB$7*COS(AL873)</f>
        <v>0.74918759424288206</v>
      </c>
      <c r="AJ873" s="48">
        <f>SIN(AL873+RADIANS($AB$9))</f>
        <v>0.32660769548849167</v>
      </c>
      <c r="AK873" s="48">
        <f>$AB$7*SIN(AL873)</f>
        <v>-0.22313619627040726</v>
      </c>
      <c r="AL873" s="48">
        <f>2*ATAN(AM873)</f>
        <v>-2.4145232102586935</v>
      </c>
      <c r="AM873" s="48">
        <f>SQRT((1+$AB$7)/(1-$AB$7))*TAN(AN873/2)</f>
        <v>-2.6285093831470063</v>
      </c>
      <c r="AN873" s="54">
        <f>$AU873+$AB$7*SIN(AO873)</f>
        <v>16.697403273724785</v>
      </c>
      <c r="AO873" s="54">
        <f>$AU873+$AB$7*SIN(AP873)</f>
        <v>16.697413635204569</v>
      </c>
      <c r="AP873" s="54">
        <f>$AU873+$AB$7*SIN(AQ873)</f>
        <v>16.697357432484594</v>
      </c>
      <c r="AQ873" s="54">
        <f>$AU873+$AB$7*SIN(AR873)</f>
        <v>16.697662344881575</v>
      </c>
      <c r="AR873" s="54">
        <f>$AU873+$AB$7*SIN(AS873)</f>
        <v>16.696009820898276</v>
      </c>
      <c r="AS873" s="54">
        <f>$AU873+$AB$7*SIN(AT873)</f>
        <v>16.705016378622858</v>
      </c>
      <c r="AT873" s="54">
        <f>$AU873+$AB$7*SIN(AU873)</f>
        <v>16.657328643087279</v>
      </c>
      <c r="AU873" s="54">
        <f>RADIANS($AB$9)+$AB$18*(F873-AB$15)</f>
        <v>16.977958570133822</v>
      </c>
    </row>
    <row r="874" spans="1:50" ht="12.95" customHeight="1" x14ac:dyDescent="0.2">
      <c r="A874" s="98" t="s">
        <v>737</v>
      </c>
      <c r="B874" s="99" t="s">
        <v>1142</v>
      </c>
      <c r="C874" s="98">
        <v>53709.675999999999</v>
      </c>
      <c r="D874" s="98" t="s">
        <v>1190</v>
      </c>
      <c r="E874" s="107">
        <f>+(C874-C$7)/C$8</f>
        <v>8044.0588589817162</v>
      </c>
      <c r="F874" s="109">
        <f>ROUND(2*E874,0)/2</f>
        <v>8044</v>
      </c>
      <c r="G874" s="48">
        <f>+C874-(C$7+F874*C$8)</f>
        <v>8.0452800000784919E-2</v>
      </c>
      <c r="I874" s="48">
        <f>G874</f>
        <v>8.0452800000784919E-2</v>
      </c>
      <c r="O874" s="48">
        <f ca="1">+C$11+C$12*F874</f>
        <v>8.3331661344235725E-2</v>
      </c>
      <c r="Q874" s="100">
        <f>+C874-15018.5</f>
        <v>38691.175999999999</v>
      </c>
      <c r="S874" s="53">
        <f>S$14</f>
        <v>0.1</v>
      </c>
      <c r="Z874" s="48">
        <f>F874</f>
        <v>8044</v>
      </c>
      <c r="AA874" s="54">
        <f>AB$3+AB$4*Z874+AB$5*Z874^2+AH874</f>
        <v>8.439302763617379E-2</v>
      </c>
      <c r="AB874" s="54">
        <f>IF(S874&lt;&gt;0,G874-AH874, -9999)</f>
        <v>7.5862423906379012E-2</v>
      </c>
      <c r="AC874" s="54">
        <f>+G874-P874</f>
        <v>8.0452800000784919E-2</v>
      </c>
      <c r="AD874" s="54">
        <f>IF(S874&lt;&gt;0,G874-AA874, -9999)</f>
        <v>-3.940227635388871E-3</v>
      </c>
      <c r="AE874" s="54">
        <f>+(G874-AA874)^2*S874</f>
        <v>1.5525393818682176E-6</v>
      </c>
      <c r="AF874" s="48">
        <f>IF(S874&lt;&gt;0,G874-P874, -9999)</f>
        <v>8.0452800000784919E-2</v>
      </c>
      <c r="AG874" s="3"/>
      <c r="AH874" s="48">
        <f>$AB$6*($AB$11/AI874*AJ874+$AB$12)</f>
        <v>4.590376094405906E-3</v>
      </c>
      <c r="AI874" s="48">
        <f>1+$AB$7*COS(AL874)</f>
        <v>0.75069255367574672</v>
      </c>
      <c r="AJ874" s="48">
        <f>SIN(AL874+RADIANS($AB$9))</f>
        <v>0.33295104518774044</v>
      </c>
      <c r="AK874" s="48">
        <f>$AB$7*SIN(AL874)</f>
        <v>-0.22481641882873779</v>
      </c>
      <c r="AL874" s="48">
        <f>2*ATAN(AM874)</f>
        <v>-2.4078039559450612</v>
      </c>
      <c r="AM874" s="48">
        <f>SQRT((1+$AB$7)/(1-$AB$7))*TAN(AN874/2)</f>
        <v>-2.6021703807553584</v>
      </c>
      <c r="AN874" s="54">
        <f>$AU874+$AB$7*SIN(AO874)</f>
        <v>16.705843056616803</v>
      </c>
      <c r="AO874" s="54">
        <f>$AU874+$AB$7*SIN(AP874)</f>
        <v>16.705852612407565</v>
      </c>
      <c r="AP874" s="54">
        <f>$AU874+$AB$7*SIN(AQ874)</f>
        <v>16.705800103571043</v>
      </c>
      <c r="AQ874" s="54">
        <f>$AU874+$AB$7*SIN(AR874)</f>
        <v>16.706088691150558</v>
      </c>
      <c r="AR874" s="54">
        <f>$AU874+$AB$7*SIN(AS874)</f>
        <v>16.704504210587757</v>
      </c>
      <c r="AS874" s="54">
        <f>$AU874+$AB$7*SIN(AT874)</f>
        <v>16.7132523468144</v>
      </c>
      <c r="AT874" s="54">
        <f>$AU874+$AB$7*SIN(AU874)</f>
        <v>16.666336956092199</v>
      </c>
      <c r="AU874" s="54">
        <f>RADIANS($AB$9)+$AB$18*(F874-AB$15)</f>
        <v>16.98794407980586</v>
      </c>
    </row>
    <row r="875" spans="1:50" ht="12.95" customHeight="1" x14ac:dyDescent="0.2">
      <c r="A875" s="98" t="s">
        <v>737</v>
      </c>
      <c r="B875" s="99" t="s">
        <v>1142</v>
      </c>
      <c r="C875" s="98">
        <v>53761.614999999998</v>
      </c>
      <c r="D875" s="98" t="s">
        <v>1190</v>
      </c>
      <c r="E875" s="107">
        <f>+(C875-C$7)/C$8</f>
        <v>8082.0572462505324</v>
      </c>
      <c r="F875" s="109">
        <f>ROUND(2*E875,0)/2</f>
        <v>8082</v>
      </c>
      <c r="G875" s="48">
        <f>+C875-(C$7+F875*C$8)</f>
        <v>7.824840000102995E-2</v>
      </c>
      <c r="I875" s="48">
        <f>G875</f>
        <v>7.824840000102995E-2</v>
      </c>
      <c r="O875" s="48">
        <f ca="1">+C$11+C$12*F875</f>
        <v>8.3900110818172793E-2</v>
      </c>
      <c r="Q875" s="100">
        <f>+C875-15018.5</f>
        <v>38743.114999999998</v>
      </c>
      <c r="S875" s="53">
        <f>S$14</f>
        <v>0.1</v>
      </c>
      <c r="Z875" s="48">
        <f>F875</f>
        <v>8082</v>
      </c>
      <c r="AA875" s="54">
        <f>AB$3+AB$4*Z875+AB$5*Z875^2+AH875</f>
        <v>8.5107467125240963E-2</v>
      </c>
      <c r="AB875" s="54">
        <f>IF(S875&lt;&gt;0,G875-AH875, -9999)</f>
        <v>7.3526781230817018E-2</v>
      </c>
      <c r="AC875" s="54">
        <f>+G875-P875</f>
        <v>7.824840000102995E-2</v>
      </c>
      <c r="AD875" s="54">
        <f>IF(S875&lt;&gt;0,G875-AA875, -9999)</f>
        <v>-6.8590671242110129E-3</v>
      </c>
      <c r="AE875" s="54">
        <f>+(G875-AA875)^2*S875</f>
        <v>4.7046801814432337E-6</v>
      </c>
      <c r="AF875" s="48">
        <f>IF(S875&lt;&gt;0,G875-P875, -9999)</f>
        <v>7.824840000102995E-2</v>
      </c>
      <c r="AG875" s="3"/>
      <c r="AH875" s="48">
        <f>$AB$6*($AB$11/AI875*AJ875+$AB$12)</f>
        <v>4.7216187702129354E-3</v>
      </c>
      <c r="AI875" s="48">
        <f>1+$AB$7*COS(AL875)</f>
        <v>0.75411973589771963</v>
      </c>
      <c r="AJ875" s="48">
        <f>SIN(AL875+RADIANS($AB$9))</f>
        <v>0.34716807832298119</v>
      </c>
      <c r="AK875" s="48">
        <f>$AB$7*SIN(AL875)</f>
        <v>-0.22855966549829335</v>
      </c>
      <c r="AL875" s="48">
        <f>2*ATAN(AM875)</f>
        <v>-2.3926857480653752</v>
      </c>
      <c r="AM875" s="48">
        <f>SQRT((1+$AB$7)/(1-$AB$7))*TAN(AN875/2)</f>
        <v>-2.544558519079573</v>
      </c>
      <c r="AN875" s="54">
        <f>$AU875+$AB$7*SIN(AO875)</f>
        <v>16.724770306625214</v>
      </c>
      <c r="AO875" s="54">
        <f>$AU875+$AB$7*SIN(AP875)</f>
        <v>16.724778223492169</v>
      </c>
      <c r="AP875" s="54">
        <f>$AU875+$AB$7*SIN(AQ875)</f>
        <v>16.724733397222558</v>
      </c>
      <c r="AQ875" s="54">
        <f>$AU875+$AB$7*SIN(AR875)</f>
        <v>16.724987251936827</v>
      </c>
      <c r="AR875" s="54">
        <f>$AU875+$AB$7*SIN(AS875)</f>
        <v>16.7235510250567</v>
      </c>
      <c r="AS875" s="54">
        <f>$AU875+$AB$7*SIN(AT875)</f>
        <v>16.73172121400539</v>
      </c>
      <c r="AT875" s="54">
        <f>$AU875+$AB$7*SIN(AU875)</f>
        <v>16.686589277922007</v>
      </c>
      <c r="AU875" s="54">
        <f>RADIANS($AB$9)+$AB$18*(F875-AB$15)</f>
        <v>17.010264630837472</v>
      </c>
    </row>
    <row r="876" spans="1:50" ht="12.95" customHeight="1" x14ac:dyDescent="0.2">
      <c r="A876" s="98" t="s">
        <v>737</v>
      </c>
      <c r="B876" s="99" t="s">
        <v>1142</v>
      </c>
      <c r="C876" s="98">
        <v>53787.59</v>
      </c>
      <c r="D876" s="98" t="s">
        <v>1190</v>
      </c>
      <c r="E876" s="107">
        <f>+(C876-C$7)/C$8</f>
        <v>8101.0604636653361</v>
      </c>
      <c r="F876" s="109">
        <f>ROUND(2*E876,0)/2</f>
        <v>8101</v>
      </c>
      <c r="G876" s="48">
        <f>+C876-(C$7+F876*C$8)</f>
        <v>8.2646199996815994E-2</v>
      </c>
      <c r="I876" s="48">
        <f>G876</f>
        <v>8.2646199996815994E-2</v>
      </c>
      <c r="O876" s="48">
        <f ca="1">+C$11+C$12*F876</f>
        <v>8.4184335555141335E-2</v>
      </c>
      <c r="Q876" s="100">
        <f>+C876-15018.5</f>
        <v>38769.089999999997</v>
      </c>
      <c r="S876" s="53">
        <f>S$14</f>
        <v>0.1</v>
      </c>
      <c r="Z876" s="48">
        <f>F876</f>
        <v>8101</v>
      </c>
      <c r="AA876" s="54">
        <f>AB$3+AB$4*Z876+AB$5*Z876^2+AH876</f>
        <v>8.5464943212507319E-2</v>
      </c>
      <c r="AB876" s="54">
        <f>IF(S876&lt;&gt;0,G876-AH876, -9999)</f>
        <v>7.7859368189389336E-2</v>
      </c>
      <c r="AC876" s="54">
        <f>+G876-P876</f>
        <v>8.2646199996815994E-2</v>
      </c>
      <c r="AD876" s="54">
        <f>IF(S876&lt;&gt;0,G876-AA876, -9999)</f>
        <v>-2.8187432156913245E-3</v>
      </c>
      <c r="AE876" s="54">
        <f>+(G876-AA876)^2*S876</f>
        <v>7.9453133160058693E-7</v>
      </c>
      <c r="AF876" s="48">
        <f>IF(S876&lt;&gt;0,G876-P876, -9999)</f>
        <v>8.2646199996815994E-2</v>
      </c>
      <c r="AG876" s="3"/>
      <c r="AH876" s="48">
        <f>$AB$6*($AB$11/AI876*AJ876+$AB$12)</f>
        <v>4.7868318074266586E-3</v>
      </c>
      <c r="AI876" s="48">
        <f>1+$AB$7*COS(AL876)</f>
        <v>0.75586646827483284</v>
      </c>
      <c r="AJ876" s="48">
        <f>SIN(AL876+RADIANS($AB$9))</f>
        <v>0.35429581575882774</v>
      </c>
      <c r="AK876" s="48">
        <f>$AB$7*SIN(AL876)</f>
        <v>-0.23042448579761593</v>
      </c>
      <c r="AL876" s="48">
        <f>2*ATAN(AM876)</f>
        <v>-2.3850744876781231</v>
      </c>
      <c r="AM876" s="48">
        <f>SQRT((1+$AB$7)/(1-$AB$7))*TAN(AN876/2)</f>
        <v>-2.5163849648071812</v>
      </c>
      <c r="AN876" s="54">
        <f>$AU876+$AB$7*SIN(AO876)</f>
        <v>16.734266521583081</v>
      </c>
      <c r="AO876" s="54">
        <f>$AU876+$AB$7*SIN(AP876)</f>
        <v>16.734273699470755</v>
      </c>
      <c r="AP876" s="54">
        <f>$AU876+$AB$7*SIN(AQ876)</f>
        <v>16.734232421840751</v>
      </c>
      <c r="AQ876" s="54">
        <f>$AU876+$AB$7*SIN(AR876)</f>
        <v>16.734469834126315</v>
      </c>
      <c r="AR876" s="54">
        <f>$AU876+$AB$7*SIN(AS876)</f>
        <v>16.733105603586829</v>
      </c>
      <c r="AS876" s="54">
        <f>$AU876+$AB$7*SIN(AT876)</f>
        <v>16.740987244075168</v>
      </c>
      <c r="AT876" s="54">
        <f>$AU876+$AB$7*SIN(AU876)</f>
        <v>16.696775846558136</v>
      </c>
      <c r="AU876" s="54">
        <f>RADIANS($AB$9)+$AB$18*(F876-AB$15)</f>
        <v>17.021424906353275</v>
      </c>
    </row>
    <row r="877" spans="1:50" ht="12.95" customHeight="1" x14ac:dyDescent="0.2">
      <c r="A877" s="4" t="s">
        <v>1177</v>
      </c>
      <c r="B877" s="12" t="s">
        <v>1142</v>
      </c>
      <c r="C877" s="11">
        <v>53995.358999999997</v>
      </c>
      <c r="D877" s="11">
        <v>2.0000000000000001E-4</v>
      </c>
      <c r="E877" s="109">
        <f>+(C877-C$7)/C$8</f>
        <v>8253.0635234942692</v>
      </c>
      <c r="F877" s="109">
        <f>ROUND(2*E877,0)/2</f>
        <v>8253</v>
      </c>
      <c r="G877" s="48">
        <f>+C877-(C$7+F877*C$8)</f>
        <v>8.6828600004082546E-2</v>
      </c>
      <c r="K877" s="48">
        <f>G877</f>
        <v>8.6828600004082546E-2</v>
      </c>
      <c r="O877" s="48">
        <f ca="1">+C$11+C$12*F877</f>
        <v>8.6458133450889652E-2</v>
      </c>
      <c r="Q877" s="100">
        <f>+C877-15018.5</f>
        <v>38976.858999999997</v>
      </c>
      <c r="S877" s="53">
        <f>S$16</f>
        <v>1</v>
      </c>
      <c r="Z877" s="48">
        <f>F877</f>
        <v>8253</v>
      </c>
      <c r="AA877" s="54">
        <f>AB$3+AB$4*Z877+AB$5*Z877^2+AH877</f>
        <v>8.8329972997920475E-2</v>
      </c>
      <c r="AB877" s="54">
        <f>IF(S877&lt;&gt;0,G877-AH877, -9999)</f>
        <v>8.1530794253804911E-2</v>
      </c>
      <c r="AC877" s="54">
        <f>+G877-P877</f>
        <v>8.6828600004082546E-2</v>
      </c>
      <c r="AD877" s="54">
        <f>IF(S877&lt;&gt;0,G877-AA877, -9999)</f>
        <v>-1.5013729938379294E-3</v>
      </c>
      <c r="AE877" s="54">
        <f>+(G877-AA877)^2*S877</f>
        <v>2.2541208666258674E-6</v>
      </c>
      <c r="AF877" s="48">
        <f>IF(S877&lt;&gt;0,G877-P877, -9999)</f>
        <v>8.6828600004082546E-2</v>
      </c>
      <c r="AG877" s="3"/>
      <c r="AH877" s="48">
        <f>$AB$6*($AB$11/AI877*AJ877+$AB$12)</f>
        <v>5.2978057502776404E-3</v>
      </c>
      <c r="AI877" s="48">
        <f>1+$AB$7*COS(AL877)</f>
        <v>0.77066503756849947</v>
      </c>
      <c r="AJ877" s="48">
        <f>SIN(AL877+RADIANS($AB$9))</f>
        <v>0.4117507517936263</v>
      </c>
      <c r="AK877" s="48">
        <f>$AB$7*SIN(AL877)</f>
        <v>-0.24515729639201264</v>
      </c>
      <c r="AL877" s="48">
        <f>2*ATAN(AM877)</f>
        <v>-2.3228610204452536</v>
      </c>
      <c r="AM877" s="48">
        <f>SQRT((1+$AB$7)/(1-$AB$7))*TAN(AN877/2)</f>
        <v>-2.3047983911005852</v>
      </c>
      <c r="AN877" s="54">
        <f>$AU877+$AB$7*SIN(AO877)</f>
        <v>16.811056009400929</v>
      </c>
      <c r="AO877" s="54">
        <f>$AU877+$AB$7*SIN(AP877)</f>
        <v>16.811058949142122</v>
      </c>
      <c r="AP877" s="54">
        <f>$AU877+$AB$7*SIN(AQ877)</f>
        <v>16.811039525636694</v>
      </c>
      <c r="AQ877" s="54">
        <f>$AU877+$AB$7*SIN(AR877)</f>
        <v>16.811167874775016</v>
      </c>
      <c r="AR877" s="54">
        <f>$AU877+$AB$7*SIN(AS877)</f>
        <v>16.810320356195234</v>
      </c>
      <c r="AS877" s="54">
        <f>$AU877+$AB$7*SIN(AT877)</f>
        <v>16.815943298786745</v>
      </c>
      <c r="AT877" s="54">
        <f>$AU877+$AB$7*SIN(AU877)</f>
        <v>16.779733188471639</v>
      </c>
      <c r="AU877" s="54">
        <f>RADIANS($AB$9)+$AB$18*(F877-AB$15)</f>
        <v>17.110707110479719</v>
      </c>
    </row>
    <row r="878" spans="1:50" ht="12.95" customHeight="1" x14ac:dyDescent="0.2">
      <c r="A878" s="102" t="s">
        <v>1134</v>
      </c>
      <c r="B878" s="102" t="s">
        <v>1122</v>
      </c>
      <c r="C878" s="103">
        <v>54059.60252</v>
      </c>
      <c r="D878" s="103">
        <v>1.1E-4</v>
      </c>
      <c r="E878" s="113">
        <f>+(C878-C$7)/C$8</f>
        <v>8300.0638537369014</v>
      </c>
      <c r="F878" s="109">
        <f>ROUND(2*E878,0)/2</f>
        <v>8300</v>
      </c>
      <c r="G878" s="48">
        <f>+C878-(C$7+F878*C$8)</f>
        <v>8.7280000007012859E-2</v>
      </c>
      <c r="K878" s="48">
        <f>G878</f>
        <v>8.7280000007012859E-2</v>
      </c>
      <c r="O878" s="48">
        <f ca="1">+C$11+C$12*F878</f>
        <v>8.7161215694969707E-2</v>
      </c>
      <c r="Q878" s="100">
        <f>+C878-15018.5</f>
        <v>39041.10252</v>
      </c>
      <c r="S878" s="53">
        <f>S$16</f>
        <v>1</v>
      </c>
      <c r="Z878" s="48">
        <f>F878</f>
        <v>8300</v>
      </c>
      <c r="AA878" s="54">
        <f>AB$3+AB$4*Z878+AB$5*Z878^2+AH878</f>
        <v>8.9217385152631917E-2</v>
      </c>
      <c r="AB878" s="54">
        <f>IF(S878&lt;&gt;0,G878-AH878, -9999)</f>
        <v>8.1828420938781982E-2</v>
      </c>
      <c r="AC878" s="54">
        <f>+G878-P878</f>
        <v>8.7280000007012859E-2</v>
      </c>
      <c r="AD878" s="54">
        <f>IF(S878&lt;&gt;0,G878-AA878, -9999)</f>
        <v>-1.9373851456190583E-3</v>
      </c>
      <c r="AE878" s="54">
        <f>+(G878-AA878)^2*S878</f>
        <v>3.7534612024653796E-6</v>
      </c>
      <c r="AF878" s="48">
        <f>IF(S878&lt;&gt;0,G878-P878, -9999)</f>
        <v>8.7280000007012859E-2</v>
      </c>
      <c r="AG878" s="3"/>
      <c r="AH878" s="48">
        <f>$AB$6*($AB$11/AI878*AJ878+$AB$12)</f>
        <v>5.4515790682308721E-3</v>
      </c>
      <c r="AI878" s="48">
        <f>1+$AB$7*COS(AL878)</f>
        <v>0.77554918030330633</v>
      </c>
      <c r="AJ878" s="48">
        <f>SIN(AL878+RADIANS($AB$9))</f>
        <v>0.42965969901874934</v>
      </c>
      <c r="AK878" s="48">
        <f>$AB$7*SIN(AL878)</f>
        <v>-0.24963664495658722</v>
      </c>
      <c r="AL878" s="48">
        <f>2*ATAN(AM878)</f>
        <v>-2.3031195333234855</v>
      </c>
      <c r="AM878" s="48">
        <f>SQRT((1+$AB$7)/(1-$AB$7))*TAN(AN878/2)</f>
        <v>-2.243877294751683</v>
      </c>
      <c r="AN878" s="54">
        <f>$AU878+$AB$7*SIN(AO878)</f>
        <v>16.835109707122967</v>
      </c>
      <c r="AO878" s="54">
        <f>$AU878+$AB$7*SIN(AP878)</f>
        <v>16.835111837034454</v>
      </c>
      <c r="AP878" s="54">
        <f>$AU878+$AB$7*SIN(AQ878)</f>
        <v>16.835097056087498</v>
      </c>
      <c r="AQ878" s="54">
        <f>$AU878+$AB$7*SIN(AR878)</f>
        <v>16.835199640902992</v>
      </c>
      <c r="AR878" s="54">
        <f>$AU878+$AB$7*SIN(AS878)</f>
        <v>16.834488123109839</v>
      </c>
      <c r="AS878" s="54">
        <f>$AU878+$AB$7*SIN(AT878)</f>
        <v>16.839445281207496</v>
      </c>
      <c r="AT878" s="54">
        <f>$AU878+$AB$7*SIN(AU878)</f>
        <v>16.805916350982553</v>
      </c>
      <c r="AU878" s="54">
        <f>RADIANS($AB$9)+$AB$18*(F878-AB$15)</f>
        <v>17.138314107808291</v>
      </c>
    </row>
    <row r="879" spans="1:50" ht="12.95" customHeight="1" x14ac:dyDescent="0.2">
      <c r="A879" s="102" t="s">
        <v>1134</v>
      </c>
      <c r="B879" s="102" t="s">
        <v>1122</v>
      </c>
      <c r="C879" s="103">
        <v>54059.602680000004</v>
      </c>
      <c r="D879" s="103">
        <v>9.0000000000000006E-5</v>
      </c>
      <c r="E879" s="107">
        <f>+(C879-C$7)/C$8</f>
        <v>8300.0639707923347</v>
      </c>
      <c r="F879" s="109">
        <f>ROUND(2*E879,0)/2</f>
        <v>8300</v>
      </c>
      <c r="G879" s="48">
        <f>+C879-(C$7+F879*C$8)</f>
        <v>8.7440000010246877E-2</v>
      </c>
      <c r="K879" s="48">
        <f>G879</f>
        <v>8.7440000010246877E-2</v>
      </c>
      <c r="O879" s="48">
        <f ca="1">+C$11+C$12*F879</f>
        <v>8.7161215694969707E-2</v>
      </c>
      <c r="Q879" s="100">
        <f>+C879-15018.5</f>
        <v>39041.102680000004</v>
      </c>
      <c r="S879" s="53">
        <f>S$16</f>
        <v>1</v>
      </c>
      <c r="Z879" s="48">
        <f>F879</f>
        <v>8300</v>
      </c>
      <c r="AA879" s="54">
        <f>AB$3+AB$4*Z879+AB$5*Z879^2+AH879</f>
        <v>8.9217385152631917E-2</v>
      </c>
      <c r="AB879" s="54">
        <f>IF(S879&lt;&gt;0,G879-AH879, -9999)</f>
        <v>8.1988420942015999E-2</v>
      </c>
      <c r="AC879" s="54">
        <f>+G879-P879</f>
        <v>8.7440000010246877E-2</v>
      </c>
      <c r="AD879" s="54">
        <f>IF(S879&lt;&gt;0,G879-AA879, -9999)</f>
        <v>-1.7773851423850406E-3</v>
      </c>
      <c r="AE879" s="54">
        <f>+(G879-AA879)^2*S879</f>
        <v>3.1590979443710912E-6</v>
      </c>
      <c r="AF879" s="48">
        <f>IF(S879&lt;&gt;0,G879-P879, -9999)</f>
        <v>8.7440000010246877E-2</v>
      </c>
      <c r="AG879" s="3"/>
      <c r="AH879" s="48">
        <f>$AB$6*($AB$11/AI879*AJ879+$AB$12)</f>
        <v>5.4515790682308721E-3</v>
      </c>
      <c r="AI879" s="48">
        <f>1+$AB$7*COS(AL879)</f>
        <v>0.77554918030330633</v>
      </c>
      <c r="AJ879" s="48">
        <f>SIN(AL879+RADIANS($AB$9))</f>
        <v>0.42965969901874934</v>
      </c>
      <c r="AK879" s="48">
        <f>$AB$7*SIN(AL879)</f>
        <v>-0.24963664495658722</v>
      </c>
      <c r="AL879" s="48">
        <f>2*ATAN(AM879)</f>
        <v>-2.3031195333234855</v>
      </c>
      <c r="AM879" s="48">
        <f>SQRT((1+$AB$7)/(1-$AB$7))*TAN(AN879/2)</f>
        <v>-2.243877294751683</v>
      </c>
      <c r="AN879" s="54">
        <f>$AU879+$AB$7*SIN(AO879)</f>
        <v>16.835109707122967</v>
      </c>
      <c r="AO879" s="54">
        <f>$AU879+$AB$7*SIN(AP879)</f>
        <v>16.835111837034454</v>
      </c>
      <c r="AP879" s="54">
        <f>$AU879+$AB$7*SIN(AQ879)</f>
        <v>16.835097056087498</v>
      </c>
      <c r="AQ879" s="54">
        <f>$AU879+$AB$7*SIN(AR879)</f>
        <v>16.835199640902992</v>
      </c>
      <c r="AR879" s="54">
        <f>$AU879+$AB$7*SIN(AS879)</f>
        <v>16.834488123109839</v>
      </c>
      <c r="AS879" s="54">
        <f>$AU879+$AB$7*SIN(AT879)</f>
        <v>16.839445281207496</v>
      </c>
      <c r="AT879" s="54">
        <f>$AU879+$AB$7*SIN(AU879)</f>
        <v>16.805916350982553</v>
      </c>
      <c r="AU879" s="54">
        <f>RADIANS($AB$9)+$AB$18*(F879-AB$15)</f>
        <v>17.138314107808291</v>
      </c>
    </row>
    <row r="880" spans="1:50" ht="12.95" customHeight="1" x14ac:dyDescent="0.2">
      <c r="A880" s="4" t="s">
        <v>1200</v>
      </c>
      <c r="B880" s="10" t="s">
        <v>1142</v>
      </c>
      <c r="C880" s="5">
        <v>54059.602700000003</v>
      </c>
      <c r="D880" s="5">
        <v>1E-4</v>
      </c>
      <c r="E880" s="107">
        <f>+(C880-C$7)/C$8</f>
        <v>8300.0639854242618</v>
      </c>
      <c r="F880" s="109">
        <f>ROUND(2*E880,0)/2</f>
        <v>8300</v>
      </c>
      <c r="G880" s="48">
        <f>+C880-(C$7+F880*C$8)</f>
        <v>8.7460000009741634E-2</v>
      </c>
      <c r="K880" s="48">
        <f>G880</f>
        <v>8.7460000009741634E-2</v>
      </c>
      <c r="O880" s="48">
        <f ca="1">+C$11+C$12*F880</f>
        <v>8.7161215694969707E-2</v>
      </c>
      <c r="Q880" s="100">
        <f>+C880-15018.5</f>
        <v>39041.102700000003</v>
      </c>
      <c r="S880" s="53">
        <f>S$16</f>
        <v>1</v>
      </c>
      <c r="Z880" s="48">
        <f>F880</f>
        <v>8300</v>
      </c>
      <c r="AA880" s="54">
        <f>AB$3+AB$4*Z880+AB$5*Z880^2+AH880</f>
        <v>8.9217385152631917E-2</v>
      </c>
      <c r="AB880" s="54">
        <f>IF(S880&lt;&gt;0,G880-AH880, -9999)</f>
        <v>8.2008420941510757E-2</v>
      </c>
      <c r="AC880" s="54">
        <f>+G880-P880</f>
        <v>8.7460000009741634E-2</v>
      </c>
      <c r="AD880" s="54">
        <f>IF(S880&lt;&gt;0,G880-AA880, -9999)</f>
        <v>-1.7573851428902831E-3</v>
      </c>
      <c r="AE880" s="54">
        <f>+(G880-AA880)^2*S880</f>
        <v>3.088402540451501E-6</v>
      </c>
      <c r="AF880" s="48">
        <f>IF(S880&lt;&gt;0,G880-P880, -9999)</f>
        <v>8.7460000009741634E-2</v>
      </c>
      <c r="AG880" s="3"/>
      <c r="AH880" s="48">
        <f>$AB$6*($AB$11/AI880*AJ880+$AB$12)</f>
        <v>5.4515790682308721E-3</v>
      </c>
      <c r="AI880" s="48">
        <f>1+$AB$7*COS(AL880)</f>
        <v>0.77554918030330633</v>
      </c>
      <c r="AJ880" s="48">
        <f>SIN(AL880+RADIANS($AB$9))</f>
        <v>0.42965969901874934</v>
      </c>
      <c r="AK880" s="48">
        <f>$AB$7*SIN(AL880)</f>
        <v>-0.24963664495658722</v>
      </c>
      <c r="AL880" s="48">
        <f>2*ATAN(AM880)</f>
        <v>-2.3031195333234855</v>
      </c>
      <c r="AM880" s="48">
        <f>SQRT((1+$AB$7)/(1-$AB$7))*TAN(AN880/2)</f>
        <v>-2.243877294751683</v>
      </c>
      <c r="AN880" s="54">
        <f>$AU880+$AB$7*SIN(AO880)</f>
        <v>16.835109707122967</v>
      </c>
      <c r="AO880" s="54">
        <f>$AU880+$AB$7*SIN(AP880)</f>
        <v>16.835111837034454</v>
      </c>
      <c r="AP880" s="54">
        <f>$AU880+$AB$7*SIN(AQ880)</f>
        <v>16.835097056087498</v>
      </c>
      <c r="AQ880" s="54">
        <f>$AU880+$AB$7*SIN(AR880)</f>
        <v>16.835199640902992</v>
      </c>
      <c r="AR880" s="54">
        <f>$AU880+$AB$7*SIN(AS880)</f>
        <v>16.834488123109839</v>
      </c>
      <c r="AS880" s="54">
        <f>$AU880+$AB$7*SIN(AT880)</f>
        <v>16.839445281207496</v>
      </c>
      <c r="AT880" s="54">
        <f>$AU880+$AB$7*SIN(AU880)</f>
        <v>16.805916350982553</v>
      </c>
      <c r="AU880" s="54">
        <f>RADIANS($AB$9)+$AB$18*(F880-AB$15)</f>
        <v>17.138314107808291</v>
      </c>
    </row>
    <row r="881" spans="1:50" ht="12.95" customHeight="1" x14ac:dyDescent="0.2">
      <c r="A881" s="4" t="s">
        <v>1178</v>
      </c>
      <c r="B881" s="12" t="s">
        <v>1142</v>
      </c>
      <c r="C881" s="5">
        <v>54096.508999999998</v>
      </c>
      <c r="D881" s="5">
        <v>1E-3</v>
      </c>
      <c r="E881" s="109">
        <f>+(C881-C$7)/C$8</f>
        <v>8327.0645029555781</v>
      </c>
      <c r="F881" s="109">
        <f>ROUND(2*E881,0)/2</f>
        <v>8327</v>
      </c>
      <c r="G881" s="48">
        <f>+C881-(C$7+F881*C$8)</f>
        <v>8.8167400004749652E-2</v>
      </c>
      <c r="J881" s="48">
        <f>G881</f>
        <v>8.8167400004749652E-2</v>
      </c>
      <c r="O881" s="48">
        <f ca="1">+C$11+C$12*F881</f>
        <v>8.7565114005398695E-2</v>
      </c>
      <c r="Q881" s="100">
        <f>+C881-15018.5</f>
        <v>39078.008999999998</v>
      </c>
      <c r="S881" s="53">
        <f>S$15</f>
        <v>1</v>
      </c>
      <c r="Z881" s="48">
        <f>F881</f>
        <v>8327</v>
      </c>
      <c r="AA881" s="54">
        <f>AB$3+AB$4*Z881+AB$5*Z881^2+AH881</f>
        <v>8.9727414864137781E-2</v>
      </c>
      <c r="AB881" s="54">
        <f>IF(S881&lt;&gt;0,G881-AH881, -9999)</f>
        <v>8.2628469506989377E-2</v>
      </c>
      <c r="AC881" s="54">
        <f>+G881-P881</f>
        <v>8.8167400004749652E-2</v>
      </c>
      <c r="AD881" s="54">
        <f>IF(S881&lt;&gt;0,G881-AA881, -9999)</f>
        <v>-1.5600148593881286E-3</v>
      </c>
      <c r="AE881" s="54">
        <f>+(G881-AA881)^2*S881</f>
        <v>2.4336463615117627E-6</v>
      </c>
      <c r="AF881" s="48">
        <f>IF(S881&lt;&gt;0,G881-P881, -9999)</f>
        <v>8.8167400004749652E-2</v>
      </c>
      <c r="AG881" s="3"/>
      <c r="AH881" s="48">
        <f>$AB$6*($AB$11/AI881*AJ881+$AB$12)</f>
        <v>5.5389304977602697E-3</v>
      </c>
      <c r="AI881" s="48">
        <f>1+$AB$7*COS(AL881)</f>
        <v>0.77842347136995638</v>
      </c>
      <c r="AJ881" s="48">
        <f>SIN(AL881+RADIANS($AB$9))</f>
        <v>0.43997518723320178</v>
      </c>
      <c r="AK881" s="48">
        <f>$AB$7*SIN(AL881)</f>
        <v>-0.25219133000156518</v>
      </c>
      <c r="AL881" s="48">
        <f>2*ATAN(AM881)</f>
        <v>-2.2916643742670857</v>
      </c>
      <c r="AM881" s="48">
        <f>SQRT((1+$AB$7)/(1-$AB$7))*TAN(AN881/2)</f>
        <v>-2.2097496709580149</v>
      </c>
      <c r="AN881" s="54">
        <f>$AU881+$AB$7*SIN(AO881)</f>
        <v>16.848997258325657</v>
      </c>
      <c r="AO881" s="54">
        <f>$AU881+$AB$7*SIN(AP881)</f>
        <v>16.848999007404732</v>
      </c>
      <c r="AP881" s="54">
        <f>$AU881+$AB$7*SIN(AQ881)</f>
        <v>16.848986502702004</v>
      </c>
      <c r="AQ881" s="54">
        <f>$AU881+$AB$7*SIN(AR881)</f>
        <v>16.849075910157563</v>
      </c>
      <c r="AR881" s="54">
        <f>$AU881+$AB$7*SIN(AS881)</f>
        <v>16.848437038157659</v>
      </c>
      <c r="AS881" s="54">
        <f>$AU881+$AB$7*SIN(AT881)</f>
        <v>16.853021913768107</v>
      </c>
      <c r="AT881" s="54">
        <f>$AU881+$AB$7*SIN(AU881)</f>
        <v>16.821072242048519</v>
      </c>
      <c r="AU881" s="54">
        <f>RADIANS($AB$9)+$AB$18*(F881-AB$15)</f>
        <v>17.154173446699176</v>
      </c>
    </row>
    <row r="882" spans="1:50" ht="12.95" customHeight="1" x14ac:dyDescent="0.2">
      <c r="A882" s="4" t="s">
        <v>1180</v>
      </c>
      <c r="B882" s="10" t="s">
        <v>1142</v>
      </c>
      <c r="C882" s="5">
        <v>54174.42108</v>
      </c>
      <c r="D882" s="5">
        <v>2.0000000000000001E-4</v>
      </c>
      <c r="E882" s="109">
        <f>+(C882-C$7)/C$8</f>
        <v>8384.0647029740448</v>
      </c>
      <c r="F882" s="109">
        <f>ROUND(2*E882,0)/2</f>
        <v>8384</v>
      </c>
      <c r="G882" s="48">
        <f>+C882-(C$7+F882*C$8)</f>
        <v>8.8440800005628262E-2</v>
      </c>
      <c r="K882" s="48">
        <f>G882</f>
        <v>8.8440800005628262E-2</v>
      </c>
      <c r="O882" s="48">
        <f ca="1">+C$11+C$12*F882</f>
        <v>8.8417788216304291E-2</v>
      </c>
      <c r="Q882" s="100">
        <f>+C882-15018.5</f>
        <v>39155.92108</v>
      </c>
      <c r="S882" s="53">
        <f>S$16</f>
        <v>1</v>
      </c>
      <c r="Z882" s="48">
        <f>F882</f>
        <v>8384</v>
      </c>
      <c r="AA882" s="54">
        <f>AB$3+AB$4*Z882+AB$5*Z882^2+AH882</f>
        <v>9.0804596853028122E-2</v>
      </c>
      <c r="AB882" s="54">
        <f>IF(S882&lt;&gt;0,G882-AH882, -9999)</f>
        <v>8.2719946760035842E-2</v>
      </c>
      <c r="AC882" s="54">
        <f>+G882-P882</f>
        <v>8.8440800005628262E-2</v>
      </c>
      <c r="AD882" s="54">
        <f>IF(S882&lt;&gt;0,G882-AA882, -9999)</f>
        <v>-2.36379684739986E-3</v>
      </c>
      <c r="AE882" s="54">
        <f>+(G882-AA882)^2*S882</f>
        <v>5.5875355357775171E-6</v>
      </c>
      <c r="AF882" s="48">
        <f>IF(S882&lt;&gt;0,G882-P882, -9999)</f>
        <v>8.8440800005628262E-2</v>
      </c>
      <c r="AG882" s="3"/>
      <c r="AH882" s="48">
        <f>$AB$6*($AB$11/AI882*AJ882+$AB$12)</f>
        <v>5.7208532455924142E-3</v>
      </c>
      <c r="AI882" s="48">
        <f>1+$AB$7*COS(AL882)</f>
        <v>0.78465944567145485</v>
      </c>
      <c r="AJ882" s="48">
        <f>SIN(AL882+RADIANS($AB$9))</f>
        <v>0.461812595957313</v>
      </c>
      <c r="AK882" s="48">
        <f>$AB$7*SIN(AL882)</f>
        <v>-0.25753654231812184</v>
      </c>
      <c r="AL882" s="48">
        <f>2*ATAN(AM882)</f>
        <v>-2.2671977380191302</v>
      </c>
      <c r="AM882" s="48">
        <f>SQRT((1+$AB$7)/(1-$AB$7))*TAN(AN882/2)</f>
        <v>-2.1396720217950587</v>
      </c>
      <c r="AN882" s="54">
        <f>$AU882+$AB$7*SIN(AO882)</f>
        <v>16.878486708232245</v>
      </c>
      <c r="AO882" s="54">
        <f>$AU882+$AB$7*SIN(AP882)</f>
        <v>16.878487825624195</v>
      </c>
      <c r="AP882" s="54">
        <f>$AU882+$AB$7*SIN(AQ882)</f>
        <v>16.878479283807671</v>
      </c>
      <c r="AQ882" s="54">
        <f>$AU882+$AB$7*SIN(AR882)</f>
        <v>16.87854458544497</v>
      </c>
      <c r="AR882" s="54">
        <f>$AU882+$AB$7*SIN(AS882)</f>
        <v>16.878045614342643</v>
      </c>
      <c r="AS882" s="54">
        <f>$AU882+$AB$7*SIN(AT882)</f>
        <v>16.881873318625978</v>
      </c>
      <c r="AT882" s="54">
        <f>$AU882+$AB$7*SIN(AU882)</f>
        <v>16.853343328347503</v>
      </c>
      <c r="AU882" s="54">
        <f>RADIANS($AB$9)+$AB$18*(F882-AB$15)</f>
        <v>17.18765427324659</v>
      </c>
    </row>
    <row r="883" spans="1:50" ht="12.95" customHeight="1" x14ac:dyDescent="0.2">
      <c r="A883" s="4" t="s">
        <v>1180</v>
      </c>
      <c r="B883" s="10" t="s">
        <v>1142</v>
      </c>
      <c r="C883" s="5">
        <v>54174.421179999998</v>
      </c>
      <c r="D883" s="5">
        <v>2.0000000000000001E-4</v>
      </c>
      <c r="E883" s="109">
        <f>+(C883-C$7)/C$8</f>
        <v>8384.0647761336859</v>
      </c>
      <c r="F883" s="109">
        <f>ROUND(2*E883,0)/2</f>
        <v>8384</v>
      </c>
      <c r="G883" s="48">
        <f>+C883-(C$7+F883*C$8)</f>
        <v>8.8540800003102049E-2</v>
      </c>
      <c r="K883" s="48">
        <f>G883</f>
        <v>8.8540800003102049E-2</v>
      </c>
      <c r="O883" s="48">
        <f ca="1">+C$11+C$12*F883</f>
        <v>8.8417788216304291E-2</v>
      </c>
      <c r="Q883" s="100">
        <f>+C883-15018.5</f>
        <v>39155.921179999998</v>
      </c>
      <c r="S883" s="53">
        <f>S$16</f>
        <v>1</v>
      </c>
      <c r="Z883" s="48">
        <f>F883</f>
        <v>8384</v>
      </c>
      <c r="AA883" s="54">
        <f>AB$3+AB$4*Z883+AB$5*Z883^2+AH883</f>
        <v>9.0804596853028122E-2</v>
      </c>
      <c r="AB883" s="54">
        <f>IF(S883&lt;&gt;0,G883-AH883, -9999)</f>
        <v>8.281994675750963E-2</v>
      </c>
      <c r="AC883" s="54">
        <f>+G883-P883</f>
        <v>8.8540800003102049E-2</v>
      </c>
      <c r="AD883" s="54">
        <f>IF(S883&lt;&gt;0,G883-AA883, -9999)</f>
        <v>-2.2637968499260724E-3</v>
      </c>
      <c r="AE883" s="54">
        <f>+(G883-AA883)^2*S883</f>
        <v>5.1247761777352084E-6</v>
      </c>
      <c r="AF883" s="48">
        <f>IF(S883&lt;&gt;0,G883-P883, -9999)</f>
        <v>8.8540800003102049E-2</v>
      </c>
      <c r="AG883" s="3"/>
      <c r="AH883" s="48">
        <f>$AB$6*($AB$11/AI883*AJ883+$AB$12)</f>
        <v>5.7208532455924142E-3</v>
      </c>
      <c r="AI883" s="48">
        <f>1+$AB$7*COS(AL883)</f>
        <v>0.78465944567145485</v>
      </c>
      <c r="AJ883" s="48">
        <f>SIN(AL883+RADIANS($AB$9))</f>
        <v>0.461812595957313</v>
      </c>
      <c r="AK883" s="48">
        <f>$AB$7*SIN(AL883)</f>
        <v>-0.25753654231812184</v>
      </c>
      <c r="AL883" s="48">
        <f>2*ATAN(AM883)</f>
        <v>-2.2671977380191302</v>
      </c>
      <c r="AM883" s="48">
        <f>SQRT((1+$AB$7)/(1-$AB$7))*TAN(AN883/2)</f>
        <v>-2.1396720217950587</v>
      </c>
      <c r="AN883" s="54">
        <f>$AU883+$AB$7*SIN(AO883)</f>
        <v>16.878486708232245</v>
      </c>
      <c r="AO883" s="54">
        <f>$AU883+$AB$7*SIN(AP883)</f>
        <v>16.878487825624195</v>
      </c>
      <c r="AP883" s="54">
        <f>$AU883+$AB$7*SIN(AQ883)</f>
        <v>16.878479283807671</v>
      </c>
      <c r="AQ883" s="54">
        <f>$AU883+$AB$7*SIN(AR883)</f>
        <v>16.87854458544497</v>
      </c>
      <c r="AR883" s="54">
        <f>$AU883+$AB$7*SIN(AS883)</f>
        <v>16.878045614342643</v>
      </c>
      <c r="AS883" s="54">
        <f>$AU883+$AB$7*SIN(AT883)</f>
        <v>16.881873318625978</v>
      </c>
      <c r="AT883" s="54">
        <f>$AU883+$AB$7*SIN(AU883)</f>
        <v>16.853343328347503</v>
      </c>
      <c r="AU883" s="54">
        <f>RADIANS($AB$9)+$AB$18*(F883-AB$15)</f>
        <v>17.18765427324659</v>
      </c>
      <c r="AV883" s="54"/>
      <c r="AW883" s="54"/>
      <c r="AX883" s="54"/>
    </row>
    <row r="884" spans="1:50" ht="12.95" customHeight="1" x14ac:dyDescent="0.2">
      <c r="A884" s="4" t="s">
        <v>1180</v>
      </c>
      <c r="B884" s="10" t="s">
        <v>1142</v>
      </c>
      <c r="C884" s="5">
        <v>54185.357660000001</v>
      </c>
      <c r="D884" s="5">
        <v>2.9999999999999997E-4</v>
      </c>
      <c r="E884" s="107">
        <f>+(C884-C$7)/C$8</f>
        <v>8392.0658659197397</v>
      </c>
      <c r="F884" s="109">
        <f>ROUND(2*E884,0)/2</f>
        <v>8392</v>
      </c>
      <c r="G884" s="48">
        <f>+C884-(C$7+F884*C$8)</f>
        <v>9.0030400002433453E-2</v>
      </c>
      <c r="K884" s="48">
        <f>G884</f>
        <v>9.0030400002433453E-2</v>
      </c>
      <c r="O884" s="48">
        <f ca="1">+C$11+C$12*F884</f>
        <v>8.8537461789764751E-2</v>
      </c>
      <c r="Q884" s="100">
        <f>+C884-15018.5</f>
        <v>39166.857660000001</v>
      </c>
      <c r="S884" s="53">
        <f>S$16</f>
        <v>1</v>
      </c>
      <c r="Z884" s="48">
        <f>F884</f>
        <v>8392</v>
      </c>
      <c r="AA884" s="54">
        <f>AB$3+AB$4*Z884+AB$5*Z884^2+AH884</f>
        <v>9.0955819927778389E-2</v>
      </c>
      <c r="AB884" s="54">
        <f>IF(S884&lt;&gt;0,G884-AH884, -9999)</f>
        <v>8.4284293228924181E-2</v>
      </c>
      <c r="AC884" s="54">
        <f>+G884-P884</f>
        <v>9.0030400002433453E-2</v>
      </c>
      <c r="AD884" s="54">
        <f>IF(S884&lt;&gt;0,G884-AA884, -9999)</f>
        <v>-9.2541992534493633E-4</v>
      </c>
      <c r="AE884" s="54">
        <f>+(G884-AA884)^2*S884</f>
        <v>8.564020382254275E-7</v>
      </c>
      <c r="AF884" s="48">
        <f>IF(S884&lt;&gt;0,G884-P884, -9999)</f>
        <v>9.0030400002433453E-2</v>
      </c>
      <c r="AG884" s="3"/>
      <c r="AH884" s="48">
        <f>$AB$6*($AB$11/AI884*AJ884+$AB$12)</f>
        <v>5.7461067735092705E-3</v>
      </c>
      <c r="AI884" s="48">
        <f>1+$AB$7*COS(AL884)</f>
        <v>0.78555321909356035</v>
      </c>
      <c r="AJ884" s="48">
        <f>SIN(AL884+RADIANS($AB$9))</f>
        <v>0.46488360040096044</v>
      </c>
      <c r="AK884" s="48">
        <f>$AB$7*SIN(AL884)</f>
        <v>-0.25828124811252628</v>
      </c>
      <c r="AL884" s="48">
        <f>2*ATAN(AM884)</f>
        <v>-2.2637322796956183</v>
      </c>
      <c r="AM884" s="48">
        <f>SQRT((1+$AB$7)/(1-$AB$7))*TAN(AN884/2)</f>
        <v>-2.1300422109085257</v>
      </c>
      <c r="AN884" s="54">
        <f>$AU884+$AB$7*SIN(AO884)</f>
        <v>16.88264455454739</v>
      </c>
      <c r="AO884" s="54">
        <f>$AU884+$AB$7*SIN(AP884)</f>
        <v>16.882645599809557</v>
      </c>
      <c r="AP884" s="54">
        <f>$AU884+$AB$7*SIN(AQ884)</f>
        <v>16.882637530011717</v>
      </c>
      <c r="AQ884" s="54">
        <f>$AU884+$AB$7*SIN(AR884)</f>
        <v>16.882699835777895</v>
      </c>
      <c r="AR884" s="54">
        <f>$AU884+$AB$7*SIN(AS884)</f>
        <v>16.882219022354338</v>
      </c>
      <c r="AS884" s="54">
        <f>$AU884+$AB$7*SIN(AT884)</f>
        <v>16.885943904318953</v>
      </c>
      <c r="AT884" s="54">
        <f>$AU884+$AB$7*SIN(AU884)</f>
        <v>16.857902564187476</v>
      </c>
      <c r="AU884" s="54">
        <f>RADIANS($AB$9)+$AB$18*(F884-AB$15)</f>
        <v>17.192353336621668</v>
      </c>
    </row>
    <row r="885" spans="1:50" ht="12.95" customHeight="1" x14ac:dyDescent="0.2">
      <c r="A885" s="4" t="s">
        <v>1180</v>
      </c>
      <c r="B885" s="10" t="s">
        <v>1142</v>
      </c>
      <c r="C885" s="5">
        <v>54185.357759999999</v>
      </c>
      <c r="D885" s="5">
        <v>2.9999999999999997E-4</v>
      </c>
      <c r="E885" s="107">
        <f>+(C885-C$7)/C$8</f>
        <v>8392.0659390793808</v>
      </c>
      <c r="F885" s="109">
        <f>ROUND(2*E885,0)/2</f>
        <v>8392</v>
      </c>
      <c r="G885" s="48">
        <f>+C885-(C$7+F885*C$8)</f>
        <v>9.013039999990724E-2</v>
      </c>
      <c r="K885" s="48">
        <f>G885</f>
        <v>9.013039999990724E-2</v>
      </c>
      <c r="O885" s="48">
        <f ca="1">+C$11+C$12*F885</f>
        <v>8.8537461789764751E-2</v>
      </c>
      <c r="Q885" s="100">
        <f>+C885-15018.5</f>
        <v>39166.857759999999</v>
      </c>
      <c r="S885" s="53">
        <f>S$16</f>
        <v>1</v>
      </c>
      <c r="Z885" s="48">
        <f>F885</f>
        <v>8392</v>
      </c>
      <c r="AA885" s="54">
        <f>AB$3+AB$4*Z885+AB$5*Z885^2+AH885</f>
        <v>9.0955819927778389E-2</v>
      </c>
      <c r="AB885" s="54">
        <f>IF(S885&lt;&gt;0,G885-AH885, -9999)</f>
        <v>8.4384293226397969E-2</v>
      </c>
      <c r="AC885" s="54">
        <f>+G885-P885</f>
        <v>9.013039999990724E-2</v>
      </c>
      <c r="AD885" s="54">
        <f>IF(S885&lt;&gt;0,G885-AA885, -9999)</f>
        <v>-8.2541992787114882E-4</v>
      </c>
      <c r="AE885" s="54">
        <f>+(G885-AA885)^2*S885</f>
        <v>6.8131805732681253E-7</v>
      </c>
      <c r="AF885" s="48">
        <f>IF(S885&lt;&gt;0,G885-P885, -9999)</f>
        <v>9.013039999990724E-2</v>
      </c>
      <c r="AG885" s="3"/>
      <c r="AH885" s="48">
        <f>$AB$6*($AB$11/AI885*AJ885+$AB$12)</f>
        <v>5.7461067735092705E-3</v>
      </c>
      <c r="AI885" s="48">
        <f>1+$AB$7*COS(AL885)</f>
        <v>0.78555321909356035</v>
      </c>
      <c r="AJ885" s="48">
        <f>SIN(AL885+RADIANS($AB$9))</f>
        <v>0.46488360040096044</v>
      </c>
      <c r="AK885" s="48">
        <f>$AB$7*SIN(AL885)</f>
        <v>-0.25828124811252628</v>
      </c>
      <c r="AL885" s="48">
        <f>2*ATAN(AM885)</f>
        <v>-2.2637322796956183</v>
      </c>
      <c r="AM885" s="48">
        <f>SQRT((1+$AB$7)/(1-$AB$7))*TAN(AN885/2)</f>
        <v>-2.1300422109085257</v>
      </c>
      <c r="AN885" s="54">
        <f>$AU885+$AB$7*SIN(AO885)</f>
        <v>16.88264455454739</v>
      </c>
      <c r="AO885" s="54">
        <f>$AU885+$AB$7*SIN(AP885)</f>
        <v>16.882645599809557</v>
      </c>
      <c r="AP885" s="54">
        <f>$AU885+$AB$7*SIN(AQ885)</f>
        <v>16.882637530011717</v>
      </c>
      <c r="AQ885" s="54">
        <f>$AU885+$AB$7*SIN(AR885)</f>
        <v>16.882699835777895</v>
      </c>
      <c r="AR885" s="54">
        <f>$AU885+$AB$7*SIN(AS885)</f>
        <v>16.882219022354338</v>
      </c>
      <c r="AS885" s="54">
        <f>$AU885+$AB$7*SIN(AT885)</f>
        <v>16.885943904318953</v>
      </c>
      <c r="AT885" s="54">
        <f>$AU885+$AB$7*SIN(AU885)</f>
        <v>16.857902564187476</v>
      </c>
      <c r="AU885" s="54">
        <f>RADIANS($AB$9)+$AB$18*(F885-AB$15)</f>
        <v>17.192353336621668</v>
      </c>
    </row>
    <row r="886" spans="1:50" ht="12.95" customHeight="1" x14ac:dyDescent="0.2">
      <c r="A886" s="4" t="s">
        <v>1180</v>
      </c>
      <c r="B886" s="10" t="s">
        <v>1142</v>
      </c>
      <c r="C886" s="5">
        <v>54185.357859999996</v>
      </c>
      <c r="D886" s="5">
        <v>2.9999999999999997E-4</v>
      </c>
      <c r="E886" s="107">
        <f>+(C886-C$7)/C$8</f>
        <v>8392.0660122390236</v>
      </c>
      <c r="F886" s="109">
        <f>ROUND(2*E886,0)/2</f>
        <v>8392</v>
      </c>
      <c r="G886" s="48">
        <f>+C886-(C$7+F886*C$8)</f>
        <v>9.0230399997381028E-2</v>
      </c>
      <c r="K886" s="48">
        <f>G886</f>
        <v>9.0230399997381028E-2</v>
      </c>
      <c r="O886" s="48">
        <f ca="1">+C$11+C$12*F886</f>
        <v>8.8537461789764751E-2</v>
      </c>
      <c r="Q886" s="100">
        <f>+C886-15018.5</f>
        <v>39166.857859999996</v>
      </c>
      <c r="S886" s="53">
        <f>S$16</f>
        <v>1</v>
      </c>
      <c r="Z886" s="48">
        <f>F886</f>
        <v>8392</v>
      </c>
      <c r="AA886" s="54">
        <f>AB$3+AB$4*Z886+AB$5*Z886^2+AH886</f>
        <v>9.0955819927778389E-2</v>
      </c>
      <c r="AB886" s="54">
        <f>IF(S886&lt;&gt;0,G886-AH886, -9999)</f>
        <v>8.4484293223871756E-2</v>
      </c>
      <c r="AC886" s="54">
        <f>+G886-P886</f>
        <v>9.0230399997381028E-2</v>
      </c>
      <c r="AD886" s="54">
        <f>IF(S886&lt;&gt;0,G886-AA886, -9999)</f>
        <v>-7.254199303973613E-4</v>
      </c>
      <c r="AE886" s="54">
        <f>+(G886-AA886)^2*S886</f>
        <v>5.2623407541771248E-7</v>
      </c>
      <c r="AF886" s="48">
        <f>IF(S886&lt;&gt;0,G886-P886, -9999)</f>
        <v>9.0230399997381028E-2</v>
      </c>
      <c r="AG886" s="3"/>
      <c r="AH886" s="48">
        <f>$AB$6*($AB$11/AI886*AJ886+$AB$12)</f>
        <v>5.7461067735092705E-3</v>
      </c>
      <c r="AI886" s="48">
        <f>1+$AB$7*COS(AL886)</f>
        <v>0.78555321909356035</v>
      </c>
      <c r="AJ886" s="48">
        <f>SIN(AL886+RADIANS($AB$9))</f>
        <v>0.46488360040096044</v>
      </c>
      <c r="AK886" s="48">
        <f>$AB$7*SIN(AL886)</f>
        <v>-0.25828124811252628</v>
      </c>
      <c r="AL886" s="48">
        <f>2*ATAN(AM886)</f>
        <v>-2.2637322796956183</v>
      </c>
      <c r="AM886" s="48">
        <f>SQRT((1+$AB$7)/(1-$AB$7))*TAN(AN886/2)</f>
        <v>-2.1300422109085257</v>
      </c>
      <c r="AN886" s="54">
        <f>$AU886+$AB$7*SIN(AO886)</f>
        <v>16.88264455454739</v>
      </c>
      <c r="AO886" s="54">
        <f>$AU886+$AB$7*SIN(AP886)</f>
        <v>16.882645599809557</v>
      </c>
      <c r="AP886" s="54">
        <f>$AU886+$AB$7*SIN(AQ886)</f>
        <v>16.882637530011717</v>
      </c>
      <c r="AQ886" s="54">
        <f>$AU886+$AB$7*SIN(AR886)</f>
        <v>16.882699835777895</v>
      </c>
      <c r="AR886" s="54">
        <f>$AU886+$AB$7*SIN(AS886)</f>
        <v>16.882219022354338</v>
      </c>
      <c r="AS886" s="54">
        <f>$AU886+$AB$7*SIN(AT886)</f>
        <v>16.885943904318953</v>
      </c>
      <c r="AT886" s="54">
        <f>$AU886+$AB$7*SIN(AU886)</f>
        <v>16.857902564187476</v>
      </c>
      <c r="AU886" s="54">
        <f>RADIANS($AB$9)+$AB$18*(F886-AB$15)</f>
        <v>17.192353336621668</v>
      </c>
      <c r="AV886" s="54"/>
      <c r="AW886" s="54"/>
      <c r="AX886" s="54"/>
    </row>
    <row r="887" spans="1:50" ht="12.95" customHeight="1" x14ac:dyDescent="0.2">
      <c r="A887" s="4" t="s">
        <v>1198</v>
      </c>
      <c r="B887" s="10" t="s">
        <v>1142</v>
      </c>
      <c r="C887" s="5">
        <v>54372.620900000002</v>
      </c>
      <c r="D887" s="5">
        <v>2.0000000000000001E-4</v>
      </c>
      <c r="E887" s="107">
        <f>+(C887-C$7)/C$8</f>
        <v>8529.0669848233283</v>
      </c>
      <c r="F887" s="109">
        <f>ROUND(2*E887,0)/2</f>
        <v>8529</v>
      </c>
      <c r="G887" s="48">
        <f>+C887-(C$7+F887*C$8)</f>
        <v>9.155980000650743E-2</v>
      </c>
      <c r="K887" s="48">
        <f>G887</f>
        <v>9.155980000650743E-2</v>
      </c>
      <c r="O887" s="48">
        <f ca="1">+C$11+C$12*F887</f>
        <v>9.0586871735274729E-2</v>
      </c>
      <c r="Q887" s="100">
        <f>+C887-15018.5</f>
        <v>39354.120900000002</v>
      </c>
      <c r="S887" s="53">
        <f>S$16</f>
        <v>1</v>
      </c>
      <c r="Z887" s="48">
        <f>F887</f>
        <v>8529</v>
      </c>
      <c r="AA887" s="54">
        <f>AB$3+AB$4*Z887+AB$5*Z887^2+AH887</f>
        <v>9.3546199745479161E-2</v>
      </c>
      <c r="AB887" s="54">
        <f>IF(S887&lt;&gt;0,G887-AH887, -9999)</f>
        <v>8.539273317129116E-2</v>
      </c>
      <c r="AC887" s="54">
        <f>+G887-P887</f>
        <v>9.155980000650743E-2</v>
      </c>
      <c r="AD887" s="54">
        <f>IF(S887&lt;&gt;0,G887-AA887, -9999)</f>
        <v>-1.9863997389717308E-3</v>
      </c>
      <c r="AE887" s="54">
        <f>+(G887-AA887)^2*S887</f>
        <v>3.9457839229869606E-6</v>
      </c>
      <c r="AF887" s="48">
        <f>IF(S887&lt;&gt;0,G887-P887, -9999)</f>
        <v>9.155980000650743E-2</v>
      </c>
      <c r="AG887" s="3"/>
      <c r="AH887" s="48">
        <f>$AB$6*($AB$11/AI887*AJ887+$AB$12)</f>
        <v>6.1670668352162726E-3</v>
      </c>
      <c r="AI887" s="48">
        <f>1+$AB$7*COS(AL887)</f>
        <v>0.80159375058295268</v>
      </c>
      <c r="AJ887" s="48">
        <f>SIN(AL887+RADIANS($AB$9))</f>
        <v>0.51766555828127125</v>
      </c>
      <c r="AK887" s="48">
        <f>$AB$7*SIN(AL887)</f>
        <v>-0.27079805235628873</v>
      </c>
      <c r="AL887" s="48">
        <f>2*ATAN(AM887)</f>
        <v>-2.2031152057560957</v>
      </c>
      <c r="AM887" s="48">
        <f>SQRT((1+$AB$7)/(1-$AB$7))*TAN(AN887/2)</f>
        <v>-1.9723532892094051</v>
      </c>
      <c r="AN887" s="54">
        <f>$AU887+$AB$7*SIN(AO887)</f>
        <v>16.95460490719708</v>
      </c>
      <c r="AO887" s="54">
        <f>$AU887+$AB$7*SIN(AP887)</f>
        <v>16.954605183877234</v>
      </c>
      <c r="AP887" s="54">
        <f>$AU887+$AB$7*SIN(AQ887)</f>
        <v>16.954602596251718</v>
      </c>
      <c r="AQ887" s="54">
        <f>$AU887+$AB$7*SIN(AR887)</f>
        <v>16.954626797558049</v>
      </c>
      <c r="AR887" s="54">
        <f>$AU887+$AB$7*SIN(AS887)</f>
        <v>16.954400517846448</v>
      </c>
      <c r="AS887" s="54">
        <f>$AU887+$AB$7*SIN(AT887)</f>
        <v>16.956522193415555</v>
      </c>
      <c r="AT887" s="54">
        <f>$AU887+$AB$7*SIN(AU887)</f>
        <v>16.937127529082471</v>
      </c>
      <c r="AU887" s="54">
        <f>RADIANS($AB$9)+$AB$18*(F887-AB$15)</f>
        <v>17.272824796919842</v>
      </c>
    </row>
    <row r="888" spans="1:50" ht="12.95" customHeight="1" x14ac:dyDescent="0.2">
      <c r="A888" s="4" t="s">
        <v>1198</v>
      </c>
      <c r="B888" s="10" t="s">
        <v>1142</v>
      </c>
      <c r="C888" s="5">
        <v>54391.7572</v>
      </c>
      <c r="D888" s="5">
        <v>2.0000000000000001E-4</v>
      </c>
      <c r="E888" s="107">
        <f>+(C888-C$7)/C$8</f>
        <v>8543.0670336939693</v>
      </c>
      <c r="F888" s="109">
        <f>ROUND(2*E888,0)/2</f>
        <v>8543</v>
      </c>
      <c r="G888" s="48">
        <f>+C888-(C$7+F888*C$8)</f>
        <v>9.1626600005838554E-2</v>
      </c>
      <c r="K888" s="48">
        <f>G888</f>
        <v>9.1626600005838554E-2</v>
      </c>
      <c r="O888" s="48">
        <f ca="1">+C$11+C$12*F888</f>
        <v>9.0796300488830486E-2</v>
      </c>
      <c r="Q888" s="100">
        <f>+C888-15018.5</f>
        <v>39373.2572</v>
      </c>
      <c r="S888" s="53">
        <f>S$16</f>
        <v>1</v>
      </c>
      <c r="Z888" s="48">
        <f>F888</f>
        <v>8543</v>
      </c>
      <c r="AA888" s="54">
        <f>AB$3+AB$4*Z888+AB$5*Z888^2+AH888</f>
        <v>9.3810910881749379E-2</v>
      </c>
      <c r="AB888" s="54">
        <f>IF(S888&lt;&gt;0,G888-AH888, -9999)</f>
        <v>8.5417811938303168E-2</v>
      </c>
      <c r="AC888" s="54">
        <f>+G888-P888</f>
        <v>9.1626600005838554E-2</v>
      </c>
      <c r="AD888" s="54">
        <f>IF(S888&lt;&gt;0,G888-AA888, -9999)</f>
        <v>-2.1843108759108248E-3</v>
      </c>
      <c r="AE888" s="54">
        <f>+(G888-AA888)^2*S888</f>
        <v>4.771214002622315E-6</v>
      </c>
      <c r="AF888" s="48">
        <f>IF(S888&lt;&gt;0,G888-P888, -9999)</f>
        <v>9.1626600005838554E-2</v>
      </c>
      <c r="AG888" s="3"/>
      <c r="AH888" s="48">
        <f>$AB$6*($AB$11/AI888*AJ888+$AB$12)</f>
        <v>6.2087880675353885E-3</v>
      </c>
      <c r="AI888" s="48">
        <f>1+$AB$7*COS(AL888)</f>
        <v>0.80331335850339591</v>
      </c>
      <c r="AJ888" s="48">
        <f>SIN(AL888+RADIANS($AB$9))</f>
        <v>0.52307566831651497</v>
      </c>
      <c r="AK888" s="48">
        <f>$AB$7*SIN(AL888)</f>
        <v>-0.27204960949151391</v>
      </c>
      <c r="AL888" s="48">
        <f>2*ATAN(AM888)</f>
        <v>-2.1967797186961446</v>
      </c>
      <c r="AM888" s="48">
        <f>SQRT((1+$AB$7)/(1-$AB$7))*TAN(AN888/2)</f>
        <v>-1.9569585942470931</v>
      </c>
      <c r="AN888" s="54">
        <f>$AU888+$AB$7*SIN(AO888)</f>
        <v>16.962041888568002</v>
      </c>
      <c r="AO888" s="54">
        <f>$AU888+$AB$7*SIN(AP888)</f>
        <v>16.962042124258332</v>
      </c>
      <c r="AP888" s="54">
        <f>$AU888+$AB$7*SIN(AQ888)</f>
        <v>16.962039870029997</v>
      </c>
      <c r="AQ888" s="54">
        <f>$AU888+$AB$7*SIN(AR888)</f>
        <v>16.962061430927573</v>
      </c>
      <c r="AR888" s="54">
        <f>$AU888+$AB$7*SIN(AS888)</f>
        <v>16.96185526662055</v>
      </c>
      <c r="AS888" s="54">
        <f>$AU888+$AB$7*SIN(AT888)</f>
        <v>16.963831938777965</v>
      </c>
      <c r="AT888" s="54">
        <f>$AU888+$AB$7*SIN(AU888)</f>
        <v>16.945345857092686</v>
      </c>
      <c r="AU888" s="54">
        <f>RADIANS($AB$9)+$AB$18*(F888-AB$15)</f>
        <v>17.281048157826227</v>
      </c>
    </row>
    <row r="889" spans="1:50" ht="12.95" customHeight="1" x14ac:dyDescent="0.2">
      <c r="A889" s="5" t="s">
        <v>1185</v>
      </c>
      <c r="B889" s="10" t="s">
        <v>1142</v>
      </c>
      <c r="C889" s="5">
        <v>54506.576800000003</v>
      </c>
      <c r="D889" s="5">
        <v>4.0000000000000002E-4</v>
      </c>
      <c r="E889" s="107">
        <f>+(C889-C$7)/C$8</f>
        <v>8627.0686437914064</v>
      </c>
      <c r="F889" s="109">
        <f>ROUND(2*E889,0)/2</f>
        <v>8627</v>
      </c>
      <c r="G889" s="48">
        <f>+C889-(C$7+F889*C$8)</f>
        <v>9.3827400007285178E-2</v>
      </c>
      <c r="K889" s="48">
        <f>G889</f>
        <v>9.3827400007285178E-2</v>
      </c>
      <c r="O889" s="48">
        <f ca="1">+C$11+C$12*F889</f>
        <v>9.2052873010165084E-2</v>
      </c>
      <c r="Q889" s="100">
        <f>+C889-15018.5</f>
        <v>39488.076800000003</v>
      </c>
      <c r="S889" s="53">
        <f>S$16</f>
        <v>1</v>
      </c>
      <c r="Z889" s="48">
        <f>F889</f>
        <v>8627</v>
      </c>
      <c r="AA889" s="54">
        <f>AB$3+AB$4*Z889+AB$5*Z889^2+AH889</f>
        <v>9.5398748403841341E-2</v>
      </c>
      <c r="AB889" s="54">
        <f>IF(S889&lt;&gt;0,G889-AH889, -9999)</f>
        <v>8.7373765867822861E-2</v>
      </c>
      <c r="AC889" s="54">
        <f>+G889-P889</f>
        <v>9.3827400007285178E-2</v>
      </c>
      <c r="AD889" s="54">
        <f>IF(S889&lt;&gt;0,G889-AA889, -9999)</f>
        <v>-1.5713483965561631E-3</v>
      </c>
      <c r="AE889" s="54">
        <f>+(G889-AA889)^2*S889</f>
        <v>2.4691357833596249E-6</v>
      </c>
      <c r="AF889" s="48">
        <f>IF(S889&lt;&gt;0,G889-P889, -9999)</f>
        <v>9.3827400007285178E-2</v>
      </c>
      <c r="AG889" s="3"/>
      <c r="AH889" s="48">
        <f>$AB$6*($AB$11/AI889*AJ889+$AB$12)</f>
        <v>6.4536341394623104E-3</v>
      </c>
      <c r="AI889" s="48">
        <f>1+$AB$7*COS(AL889)</f>
        <v>0.81395754257232122</v>
      </c>
      <c r="AJ889" s="48">
        <f>SIN(AL889+RADIANS($AB$9))</f>
        <v>0.55557363807771309</v>
      </c>
      <c r="AK889" s="48">
        <f>$AB$7*SIN(AL889)</f>
        <v>-0.2794366278818316</v>
      </c>
      <c r="AL889" s="48">
        <f>2*ATAN(AM889)</f>
        <v>-2.1581826988557324</v>
      </c>
      <c r="AM889" s="48">
        <f>SQRT((1+$AB$7)/(1-$AB$7))*TAN(AN889/2)</f>
        <v>-1.8671340305025963</v>
      </c>
      <c r="AN889" s="54">
        <f>$AU889+$AB$7*SIN(AO889)</f>
        <v>17.007004972976791</v>
      </c>
      <c r="AO889" s="54">
        <f>$AU889+$AB$7*SIN(AP889)</f>
        <v>17.007005051363883</v>
      </c>
      <c r="AP889" s="54">
        <f>$AU889+$AB$7*SIN(AQ889)</f>
        <v>17.007004181461937</v>
      </c>
      <c r="AQ889" s="54">
        <f>$AU889+$AB$7*SIN(AR889)</f>
        <v>17.00701383536429</v>
      </c>
      <c r="AR889" s="54">
        <f>$AU889+$AB$7*SIN(AS889)</f>
        <v>17.006906718079573</v>
      </c>
      <c r="AS889" s="54">
        <f>$AU889+$AB$7*SIN(AT889)</f>
        <v>17.008097580317738</v>
      </c>
      <c r="AT889" s="54">
        <f>$AU889+$AB$7*SIN(AU889)</f>
        <v>16.995132456742883</v>
      </c>
      <c r="AU889" s="54">
        <f>RADIANS($AB$9)+$AB$18*(F889-AB$15)</f>
        <v>17.330388323264525</v>
      </c>
    </row>
    <row r="890" spans="1:50" ht="12.95" customHeight="1" x14ac:dyDescent="0.2">
      <c r="A890" s="102" t="s">
        <v>1134</v>
      </c>
      <c r="B890" s="102" t="s">
        <v>1122</v>
      </c>
      <c r="C890" s="103">
        <v>54506.577239999999</v>
      </c>
      <c r="D890" s="103">
        <v>6.0000000000000002E-5</v>
      </c>
      <c r="E890" s="107">
        <f>+(C890-C$7)/C$8</f>
        <v>8627.0689656938357</v>
      </c>
      <c r="F890" s="109">
        <f>ROUND(2*E890,0)/2</f>
        <v>8627</v>
      </c>
      <c r="G890" s="48">
        <f>+C890-(C$7+F890*C$8)</f>
        <v>9.42674000034458E-2</v>
      </c>
      <c r="K890" s="48">
        <f>G890</f>
        <v>9.42674000034458E-2</v>
      </c>
      <c r="O890" s="48">
        <f ca="1">+C$11+C$12*F890</f>
        <v>9.2052873010165084E-2</v>
      </c>
      <c r="Q890" s="100">
        <f>+C890-15018.5</f>
        <v>39488.077239999999</v>
      </c>
      <c r="S890" s="53">
        <f>S$16</f>
        <v>1</v>
      </c>
      <c r="Z890" s="48">
        <f>F890</f>
        <v>8627</v>
      </c>
      <c r="AA890" s="54">
        <f>AB$3+AB$4*Z890+AB$5*Z890^2+AH890</f>
        <v>9.5398748403841341E-2</v>
      </c>
      <c r="AB890" s="54">
        <f>IF(S890&lt;&gt;0,G890-AH890, -9999)</f>
        <v>8.7813765863983484E-2</v>
      </c>
      <c r="AC890" s="54">
        <f>+G890-P890</f>
        <v>9.42674000034458E-2</v>
      </c>
      <c r="AD890" s="54">
        <f>IF(S890&lt;&gt;0,G890-AA890, -9999)</f>
        <v>-1.1313484003955404E-3</v>
      </c>
      <c r="AE890" s="54">
        <f>+(G890-AA890)^2*S890</f>
        <v>1.2799492030775481E-6</v>
      </c>
      <c r="AF890" s="48">
        <f>IF(S890&lt;&gt;0,G890-P890, -9999)</f>
        <v>9.42674000034458E-2</v>
      </c>
      <c r="AG890" s="3"/>
      <c r="AH890" s="48">
        <f>$AB$6*($AB$11/AI890*AJ890+$AB$12)</f>
        <v>6.4536341394623104E-3</v>
      </c>
      <c r="AI890" s="48">
        <f>1+$AB$7*COS(AL890)</f>
        <v>0.81395754257232122</v>
      </c>
      <c r="AJ890" s="48">
        <f>SIN(AL890+RADIANS($AB$9))</f>
        <v>0.55557363807771309</v>
      </c>
      <c r="AK890" s="48">
        <f>$AB$7*SIN(AL890)</f>
        <v>-0.2794366278818316</v>
      </c>
      <c r="AL890" s="48">
        <f>2*ATAN(AM890)</f>
        <v>-2.1581826988557324</v>
      </c>
      <c r="AM890" s="48">
        <f>SQRT((1+$AB$7)/(1-$AB$7))*TAN(AN890/2)</f>
        <v>-1.8671340305025963</v>
      </c>
      <c r="AN890" s="54">
        <f>$AU890+$AB$7*SIN(AO890)</f>
        <v>17.007004972976791</v>
      </c>
      <c r="AO890" s="54">
        <f>$AU890+$AB$7*SIN(AP890)</f>
        <v>17.007005051363883</v>
      </c>
      <c r="AP890" s="54">
        <f>$AU890+$AB$7*SIN(AQ890)</f>
        <v>17.007004181461937</v>
      </c>
      <c r="AQ890" s="54">
        <f>$AU890+$AB$7*SIN(AR890)</f>
        <v>17.00701383536429</v>
      </c>
      <c r="AR890" s="54">
        <f>$AU890+$AB$7*SIN(AS890)</f>
        <v>17.006906718079573</v>
      </c>
      <c r="AS890" s="54">
        <f>$AU890+$AB$7*SIN(AT890)</f>
        <v>17.008097580317738</v>
      </c>
      <c r="AT890" s="54">
        <f>$AU890+$AB$7*SIN(AU890)</f>
        <v>16.995132456742883</v>
      </c>
      <c r="AU890" s="54">
        <f>RADIANS($AB$9)+$AB$18*(F890-AB$15)</f>
        <v>17.330388323264525</v>
      </c>
    </row>
    <row r="891" spans="1:50" ht="12.95" customHeight="1" x14ac:dyDescent="0.2">
      <c r="A891" s="4" t="s">
        <v>1196</v>
      </c>
      <c r="B891" s="10" t="s">
        <v>1142</v>
      </c>
      <c r="C891" s="5">
        <v>54562.619400000003</v>
      </c>
      <c r="D891" s="5">
        <v>1E-4</v>
      </c>
      <c r="E891" s="107">
        <f>+(C891-C$7)/C$8</f>
        <v>8668.0692101933673</v>
      </c>
      <c r="F891" s="109">
        <f>ROUND(2*E891,0)/2</f>
        <v>8668</v>
      </c>
      <c r="G891" s="48">
        <f>+C891-(C$7+F891*C$8)</f>
        <v>9.4601600008900277E-2</v>
      </c>
      <c r="K891" s="48">
        <f>G891</f>
        <v>9.4601600008900277E-2</v>
      </c>
      <c r="O891" s="48">
        <f ca="1">+C$11+C$12*F891</f>
        <v>9.2666200074149815E-2</v>
      </c>
      <c r="Q891" s="100">
        <f>+C891-15018.5</f>
        <v>39544.119400000003</v>
      </c>
      <c r="S891" s="53">
        <f>S$16</f>
        <v>1</v>
      </c>
      <c r="Z891" s="48">
        <f>F891</f>
        <v>8668</v>
      </c>
      <c r="AA891" s="54">
        <f>AB$3+AB$4*Z891+AB$5*Z891^2+AH891</f>
        <v>9.6173330148461716E-2</v>
      </c>
      <c r="AB891" s="54">
        <f>IF(S891&lt;&gt;0,G891-AH891, -9999)</f>
        <v>8.8032037098865479E-2</v>
      </c>
      <c r="AC891" s="54">
        <f>+G891-P891</f>
        <v>9.4601600008900277E-2</v>
      </c>
      <c r="AD891" s="54">
        <f>IF(S891&lt;&gt;0,G891-AA891, -9999)</f>
        <v>-1.5717301395614391E-3</v>
      </c>
      <c r="AE891" s="54">
        <f>+(G891-AA891)^2*S891</f>
        <v>2.4703356316058209E-6</v>
      </c>
      <c r="AF891" s="48">
        <f>IF(S891&lt;&gt;0,G891-P891, -9999)</f>
        <v>9.4601600008900277E-2</v>
      </c>
      <c r="AG891" s="3"/>
      <c r="AH891" s="48">
        <f>$AB$6*($AB$11/AI891*AJ891+$AB$12)</f>
        <v>6.569562910034802E-3</v>
      </c>
      <c r="AI891" s="48">
        <f>1+$AB$7*COS(AL891)</f>
        <v>0.81936127937715142</v>
      </c>
      <c r="AJ891" s="48">
        <f>SIN(AL891+RADIANS($AB$9))</f>
        <v>0.57144775035242068</v>
      </c>
      <c r="AK891" s="48">
        <f>$AB$7*SIN(AL891)</f>
        <v>-0.2829598515327561</v>
      </c>
      <c r="AL891" s="48">
        <f>2*ATAN(AM891)</f>
        <v>-2.138966467182871</v>
      </c>
      <c r="AM891" s="48">
        <f>SQRT((1+$AB$7)/(1-$AB$7))*TAN(AN891/2)</f>
        <v>-1.8247885616467217</v>
      </c>
      <c r="AN891" s="54">
        <f>$AU891+$AB$7*SIN(AO891)</f>
        <v>17.02916998169999</v>
      </c>
      <c r="AO891" s="54">
        <f>$AU891+$AB$7*SIN(AP891)</f>
        <v>17.029170022460598</v>
      </c>
      <c r="AP891" s="54">
        <f>$AU891+$AB$7*SIN(AQ891)</f>
        <v>17.029169530900273</v>
      </c>
      <c r="AQ891" s="54">
        <f>$AU891+$AB$7*SIN(AR891)</f>
        <v>17.029175459028686</v>
      </c>
      <c r="AR891" s="54">
        <f>$AU891+$AB$7*SIN(AS891)</f>
        <v>17.029103976066409</v>
      </c>
      <c r="AS891" s="54">
        <f>$AU891+$AB$7*SIN(AT891)</f>
        <v>17.029967277571174</v>
      </c>
      <c r="AT891" s="54">
        <f>$AU891+$AB$7*SIN(AU891)</f>
        <v>17.019729545983957</v>
      </c>
      <c r="AU891" s="54">
        <f>RADIANS($AB$9)+$AB$18*(F891-AB$15)</f>
        <v>17.354471023061791</v>
      </c>
    </row>
    <row r="892" spans="1:50" ht="12.95" customHeight="1" x14ac:dyDescent="0.2">
      <c r="A892" s="4" t="s">
        <v>1196</v>
      </c>
      <c r="B892" s="10" t="s">
        <v>1142</v>
      </c>
      <c r="C892" s="5">
        <v>54652.8344</v>
      </c>
      <c r="D892" s="5">
        <v>2.9999999999999997E-4</v>
      </c>
      <c r="E892" s="107">
        <f>+(C892-C$7)/C$8</f>
        <v>8734.0701826313471</v>
      </c>
      <c r="F892" s="109">
        <f>ROUND(2*E892,0)/2</f>
        <v>8734</v>
      </c>
      <c r="G892" s="48">
        <f>+C892-(C$7+F892*C$8)</f>
        <v>9.5930800001951866E-2</v>
      </c>
      <c r="K892" s="48">
        <f>G892</f>
        <v>9.5930800001951866E-2</v>
      </c>
      <c r="O892" s="48">
        <f ca="1">+C$11+C$12*F892</f>
        <v>9.365350705519844E-2</v>
      </c>
      <c r="Q892" s="100">
        <f>+C892-15018.5</f>
        <v>39634.3344</v>
      </c>
      <c r="S892" s="53">
        <f>S$16</f>
        <v>1</v>
      </c>
      <c r="Z892" s="48">
        <f>F892</f>
        <v>8734</v>
      </c>
      <c r="AA892" s="54">
        <f>AB$3+AB$4*Z892+AB$5*Z892^2+AH892</f>
        <v>9.741929204528052E-2</v>
      </c>
      <c r="AB892" s="54">
        <f>IF(S892&lt;&gt;0,G892-AH892, -9999)</f>
        <v>8.9179879826876474E-2</v>
      </c>
      <c r="AC892" s="54">
        <f>+G892-P892</f>
        <v>9.5930800001951866E-2</v>
      </c>
      <c r="AD892" s="54">
        <f>IF(S892&lt;&gt;0,G892-AA892, -9999)</f>
        <v>-1.4884920433286541E-3</v>
      </c>
      <c r="AE892" s="54">
        <f>+(G892-AA892)^2*S892</f>
        <v>2.215608563052712E-6</v>
      </c>
      <c r="AF892" s="48">
        <f>IF(S892&lt;&gt;0,G892-P892, -9999)</f>
        <v>9.5930800001951866E-2</v>
      </c>
      <c r="AG892" s="3"/>
      <c r="AH892" s="48">
        <f>$AB$6*($AB$11/AI892*AJ892+$AB$12)</f>
        <v>6.750920175075394E-3</v>
      </c>
      <c r="AI892" s="48">
        <f>1+$AB$7*COS(AL892)</f>
        <v>0.82835688130948948</v>
      </c>
      <c r="AJ892" s="48">
        <f>SIN(AL892+RADIANS($AB$9))</f>
        <v>0.5969940524251619</v>
      </c>
      <c r="AK892" s="48">
        <f>$AB$7*SIN(AL892)</f>
        <v>-0.28850522486411606</v>
      </c>
      <c r="AL892" s="48">
        <f>2*ATAN(AM892)</f>
        <v>-2.107486471598913</v>
      </c>
      <c r="AM892" s="48">
        <f>SQRT((1+$AB$7)/(1-$AB$7))*TAN(AN892/2)</f>
        <v>-1.7585341783284743</v>
      </c>
      <c r="AN892" s="54">
        <f>$AU892+$AB$7*SIN(AO892)</f>
        <v>17.065163954206529</v>
      </c>
      <c r="AO892" s="54">
        <f>$AU892+$AB$7*SIN(AP892)</f>
        <v>17.065163964946699</v>
      </c>
      <c r="AP892" s="54">
        <f>$AU892+$AB$7*SIN(AQ892)</f>
        <v>17.06516381401843</v>
      </c>
      <c r="AQ892" s="54">
        <f>$AU892+$AB$7*SIN(AR892)</f>
        <v>17.06516593497582</v>
      </c>
      <c r="AR892" s="54">
        <f>$AU892+$AB$7*SIN(AS892)</f>
        <v>17.065136131591686</v>
      </c>
      <c r="AS892" s="54">
        <f>$AU892+$AB$7*SIN(AT892)</f>
        <v>17.065555300615554</v>
      </c>
      <c r="AT892" s="54">
        <f>$AU892+$AB$7*SIN(AU892)</f>
        <v>17.05973247240691</v>
      </c>
      <c r="AU892" s="54">
        <f>RADIANS($AB$9)+$AB$18*(F892-AB$15)</f>
        <v>17.393238295906166</v>
      </c>
      <c r="AV892" s="54"/>
    </row>
    <row r="893" spans="1:50" ht="12.95" customHeight="1" x14ac:dyDescent="0.2">
      <c r="A893" s="4" t="s">
        <v>1196</v>
      </c>
      <c r="B893" s="10" t="s">
        <v>1142</v>
      </c>
      <c r="C893" s="5">
        <v>54708.877200000003</v>
      </c>
      <c r="D893" s="5">
        <v>1E-4</v>
      </c>
      <c r="E893" s="107">
        <f>+(C893-C$7)/C$8</f>
        <v>8775.0708953525973</v>
      </c>
      <c r="F893" s="109">
        <f>ROUND(2*E893,0)/2</f>
        <v>8775</v>
      </c>
      <c r="G893" s="48">
        <f>+C893-(C$7+F893*C$8)</f>
        <v>9.6905000005790498E-2</v>
      </c>
      <c r="K893" s="48">
        <f>G893</f>
        <v>9.6905000005790498E-2</v>
      </c>
      <c r="O893" s="48">
        <f ca="1">+C$11+C$12*F893</f>
        <v>9.4266834119183171E-2</v>
      </c>
      <c r="Q893" s="100">
        <f>+C893-15018.5</f>
        <v>39690.377200000003</v>
      </c>
      <c r="S893" s="53">
        <f>S$16</f>
        <v>1</v>
      </c>
      <c r="Z893" s="48">
        <f>F893</f>
        <v>8775</v>
      </c>
      <c r="AA893" s="54">
        <f>AB$3+AB$4*Z893+AB$5*Z893^2+AH893</f>
        <v>9.8192559448080113E-2</v>
      </c>
      <c r="AB893" s="54">
        <f>IF(S893&lt;&gt;0,G893-AH893, -9999)</f>
        <v>9.0044850056985981E-2</v>
      </c>
      <c r="AC893" s="54">
        <f>+G893-P893</f>
        <v>9.6905000005790498E-2</v>
      </c>
      <c r="AD893" s="54">
        <f>IF(S893&lt;&gt;0,G893-AA893, -9999)</f>
        <v>-1.2875594422896153E-3</v>
      </c>
      <c r="AE893" s="54">
        <f>+(G893-AA893)^2*S893</f>
        <v>1.6578093174291451E-6</v>
      </c>
      <c r="AF893" s="48">
        <f>IF(S893&lt;&gt;0,G893-P893, -9999)</f>
        <v>9.6905000005790498E-2</v>
      </c>
      <c r="AG893" s="3"/>
      <c r="AH893" s="48">
        <f>$AB$6*($AB$11/AI893*AJ893+$AB$12)</f>
        <v>6.8601499488045222E-3</v>
      </c>
      <c r="AI893" s="48">
        <f>1+$AB$7*COS(AL893)</f>
        <v>0.83413430367990449</v>
      </c>
      <c r="AJ893" s="48">
        <f>SIN(AL893+RADIANS($AB$9))</f>
        <v>0.61284642063201433</v>
      </c>
      <c r="AK893" s="48">
        <f>$AB$7*SIN(AL893)</f>
        <v>-0.29186503002577879</v>
      </c>
      <c r="AL893" s="48">
        <f>2*ATAN(AM893)</f>
        <v>-2.0875776927031326</v>
      </c>
      <c r="AM893" s="48">
        <f>SQRT((1+$AB$7)/(1-$AB$7))*TAN(AN893/2)</f>
        <v>-1.7184959641625248</v>
      </c>
      <c r="AN893" s="54">
        <f>$AU893+$AB$7*SIN(AO893)</f>
        <v>17.087724832110929</v>
      </c>
      <c r="AO893" s="54">
        <f>$AU893+$AB$7*SIN(AP893)</f>
        <v>17.087724835367922</v>
      </c>
      <c r="AP893" s="54">
        <f>$AU893+$AB$7*SIN(AQ893)</f>
        <v>17.087724784271153</v>
      </c>
      <c r="AQ893" s="54">
        <f>$AU893+$AB$7*SIN(AR893)</f>
        <v>17.087725585895946</v>
      </c>
      <c r="AR893" s="54">
        <f>$AU893+$AB$7*SIN(AS893)</f>
        <v>17.087713010095996</v>
      </c>
      <c r="AS893" s="54">
        <f>$AU893+$AB$7*SIN(AT893)</f>
        <v>17.08791039214416</v>
      </c>
      <c r="AT893" s="54">
        <f>$AU893+$AB$7*SIN(AU893)</f>
        <v>17.0848352897629</v>
      </c>
      <c r="AU893" s="54">
        <f>RADIANS($AB$9)+$AB$18*(F893-AB$15)</f>
        <v>17.417320995703431</v>
      </c>
    </row>
    <row r="894" spans="1:50" ht="12.95" customHeight="1" x14ac:dyDescent="0.2">
      <c r="A894" s="4" t="s">
        <v>1183</v>
      </c>
      <c r="B894" s="10" t="s">
        <v>1169</v>
      </c>
      <c r="C894" s="5">
        <v>54753.293989999998</v>
      </c>
      <c r="D894" s="5">
        <v>4.0000000000000002E-4</v>
      </c>
      <c r="E894" s="107">
        <f>+(C894-C$7)/C$8</f>
        <v>8807.5660605975481</v>
      </c>
      <c r="F894" s="109">
        <f>ROUND(2*E894,0)/2</f>
        <v>8807.5</v>
      </c>
      <c r="G894" s="48">
        <f>+C894-(C$7+F894*C$8)</f>
        <v>9.0296500005933922E-2</v>
      </c>
      <c r="K894" s="48">
        <f>G894</f>
        <v>9.0296500005933922E-2</v>
      </c>
      <c r="O894" s="48">
        <f ca="1">+C$11+C$12*F894</f>
        <v>9.4753008011366199E-2</v>
      </c>
      <c r="Q894" s="100">
        <f>+C894-15018.5</f>
        <v>39734.793989999998</v>
      </c>
      <c r="S894" s="53">
        <f>S$16</f>
        <v>1</v>
      </c>
      <c r="Z894" s="48">
        <f>F894</f>
        <v>8807.5</v>
      </c>
      <c r="AA894" s="54">
        <f>AB$3+AB$4*Z894+AB$5*Z894^2+AH894</f>
        <v>9.8805025879941596E-2</v>
      </c>
      <c r="AB894" s="54">
        <f>IF(S894&lt;&gt;0,G894-AH894, -9999)</f>
        <v>8.3351720906424787E-2</v>
      </c>
      <c r="AC894" s="54">
        <f>+G894-P894</f>
        <v>9.0296500005933922E-2</v>
      </c>
      <c r="AD894" s="54">
        <f>IF(S894&lt;&gt;0,G894-AA894, -9999)</f>
        <v>-8.5085258740076747E-3</v>
      </c>
      <c r="AE894" s="54">
        <f>+(G894-AA894)^2*S894</f>
        <v>7.2395012548658063E-5</v>
      </c>
      <c r="AF894" s="48">
        <f>IF(S894&lt;&gt;0,G894-P894, -9999)</f>
        <v>9.0296500005933922E-2</v>
      </c>
      <c r="AG894" s="3"/>
      <c r="AH894" s="48">
        <f>$AB$6*($AB$11/AI894*AJ894+$AB$12)</f>
        <v>6.9447790995091309E-3</v>
      </c>
      <c r="AI894" s="48">
        <f>1+$AB$7*COS(AL894)</f>
        <v>0.83881950884406087</v>
      </c>
      <c r="AJ894" s="48">
        <f>SIN(AL894+RADIANS($AB$9))</f>
        <v>0.62539565648135598</v>
      </c>
      <c r="AK894" s="48">
        <f>$AB$7*SIN(AL894)</f>
        <v>-0.29447830860426566</v>
      </c>
      <c r="AL894" s="48">
        <f>2*ATAN(AM894)</f>
        <v>-2.0715969348628556</v>
      </c>
      <c r="AM894" s="48">
        <f>SQRT((1+$AB$7)/(1-$AB$7))*TAN(AN894/2)</f>
        <v>-1.6873353876908304</v>
      </c>
      <c r="AN894" s="54">
        <f>$AU894+$AB$7*SIN(AO894)</f>
        <v>17.105721098962906</v>
      </c>
      <c r="AO894" s="54">
        <f>$AU894+$AB$7*SIN(AP894)</f>
        <v>17.105721099544425</v>
      </c>
      <c r="AP894" s="54">
        <f>$AU894+$AB$7*SIN(AQ894)</f>
        <v>17.105721089483566</v>
      </c>
      <c r="AQ894" s="54">
        <f>$AU894+$AB$7*SIN(AR894)</f>
        <v>17.105721263546602</v>
      </c>
      <c r="AR894" s="54">
        <f>$AU894+$AB$7*SIN(AS894)</f>
        <v>17.105718252104605</v>
      </c>
      <c r="AS894" s="54">
        <f>$AU894+$AB$7*SIN(AT894)</f>
        <v>17.105770359989897</v>
      </c>
      <c r="AT894" s="54">
        <f>$AU894+$AB$7*SIN(AU894)</f>
        <v>17.104870902036865</v>
      </c>
      <c r="AU894" s="54">
        <f>RADIANS($AB$9)+$AB$18*(F894-AB$15)</f>
        <v>17.436410940664679</v>
      </c>
    </row>
    <row r="895" spans="1:50" ht="12.95" customHeight="1" x14ac:dyDescent="0.2">
      <c r="A895" s="4" t="s">
        <v>1197</v>
      </c>
      <c r="B895" s="10" t="s">
        <v>1142</v>
      </c>
      <c r="C895" s="5">
        <v>54781.322099999998</v>
      </c>
      <c r="D895" s="5">
        <v>2.0000000000000001E-4</v>
      </c>
      <c r="E895" s="107">
        <f>+(C895-C$7)/C$8</f>
        <v>8828.0713259702552</v>
      </c>
      <c r="F895" s="109">
        <f>ROUND(2*E895,0)/2</f>
        <v>8828</v>
      </c>
      <c r="G895" s="48">
        <f>+C895-(C$7+F895*C$8)</f>
        <v>9.7493599998415448E-2</v>
      </c>
      <c r="K895" s="48">
        <f>G895</f>
        <v>9.7493599998415448E-2</v>
      </c>
      <c r="O895" s="48">
        <f ca="1">+C$11+C$12*F895</f>
        <v>9.5059671543358579E-2</v>
      </c>
      <c r="Q895" s="100">
        <f>+C895-15018.5</f>
        <v>39762.822099999998</v>
      </c>
      <c r="S895" s="53">
        <f>S$16</f>
        <v>1</v>
      </c>
      <c r="Z895" s="48">
        <f>F895</f>
        <v>8828</v>
      </c>
      <c r="AA895" s="54">
        <f>AB$3+AB$4*Z895+AB$5*Z895^2+AH895</f>
        <v>9.9191100852358036E-2</v>
      </c>
      <c r="AB895" s="54">
        <f>IF(S895&lt;&gt;0,G895-AH895, -9999)</f>
        <v>9.0496356233689498E-2</v>
      </c>
      <c r="AC895" s="54">
        <f>+G895-P895</f>
        <v>9.7493599998415448E-2</v>
      </c>
      <c r="AD895" s="54">
        <f>IF(S895&lt;&gt;0,G895-AA895, -9999)</f>
        <v>-1.6975008539425879E-3</v>
      </c>
      <c r="AE895" s="54">
        <f>+(G895-AA895)^2*S895</f>
        <v>2.8815091491358149E-6</v>
      </c>
      <c r="AF895" s="48">
        <f>IF(S895&lt;&gt;0,G895-P895, -9999)</f>
        <v>9.7493599998415448E-2</v>
      </c>
      <c r="AG895" s="3"/>
      <c r="AH895" s="48">
        <f>$AB$6*($AB$11/AI895*AJ895+$AB$12)</f>
        <v>6.9972437647259442E-3</v>
      </c>
      <c r="AI895" s="48">
        <f>1+$AB$7*COS(AL895)</f>
        <v>0.84182356760902988</v>
      </c>
      <c r="AJ895" s="48">
        <f>SIN(AL895+RADIANS($AB$9))</f>
        <v>0.6333013408889866</v>
      </c>
      <c r="AK895" s="48">
        <f>$AB$7*SIN(AL895)</f>
        <v>-0.29610275446838341</v>
      </c>
      <c r="AL895" s="48">
        <f>2*ATAN(AM895)</f>
        <v>-2.0614237916838984</v>
      </c>
      <c r="AM895" s="48">
        <f>SQRT((1+$AB$7)/(1-$AB$7))*TAN(AN895/2)</f>
        <v>-1.6679331914255595</v>
      </c>
      <c r="AN895" s="54">
        <f>$AU895+$AB$7*SIN(AO895)</f>
        <v>17.117124828348793</v>
      </c>
      <c r="AO895" s="54">
        <f>$AU895+$AB$7*SIN(AP895)</f>
        <v>17.117124828132674</v>
      </c>
      <c r="AP895" s="54">
        <f>$AU895+$AB$7*SIN(AQ895)</f>
        <v>17.117124832132987</v>
      </c>
      <c r="AQ895" s="54">
        <f>$AU895+$AB$7*SIN(AR895)</f>
        <v>17.117124758087879</v>
      </c>
      <c r="AR895" s="54">
        <f>$AU895+$AB$7*SIN(AS895)</f>
        <v>17.117126128655496</v>
      </c>
      <c r="AS895" s="54">
        <f>$AU895+$AB$7*SIN(AT895)</f>
        <v>17.117100761450956</v>
      </c>
      <c r="AT895" s="54">
        <f>$AU895+$AB$7*SIN(AU895)</f>
        <v>17.117570912556705</v>
      </c>
      <c r="AU895" s="54">
        <f>RADIANS($AB$9)+$AB$18*(F895-AB$15)</f>
        <v>17.44845229056331</v>
      </c>
    </row>
    <row r="896" spans="1:50" ht="12.95" customHeight="1" x14ac:dyDescent="0.2">
      <c r="A896" s="98" t="s">
        <v>890</v>
      </c>
      <c r="B896" s="99" t="s">
        <v>1142</v>
      </c>
      <c r="C896" s="98">
        <v>54831.892999999996</v>
      </c>
      <c r="D896" s="98" t="s">
        <v>1190</v>
      </c>
      <c r="E896" s="107">
        <f>+(C896-C$7)/C$8</f>
        <v>8865.0688161555227</v>
      </c>
      <c r="F896" s="109">
        <f>ROUND(2*E896,0)/2</f>
        <v>8865</v>
      </c>
      <c r="G896" s="48">
        <f>+C896-(C$7+F896*C$8)</f>
        <v>9.4062999996822327E-2</v>
      </c>
      <c r="I896" s="48">
        <f>G896</f>
        <v>9.4062999996822327E-2</v>
      </c>
      <c r="O896" s="48">
        <f ca="1">+C$11+C$12*F896</f>
        <v>9.5613161820613093E-2</v>
      </c>
      <c r="Q896" s="100">
        <f>+C896-15018.5</f>
        <v>39813.392999999996</v>
      </c>
      <c r="S896" s="53">
        <f>S$14</f>
        <v>0.1</v>
      </c>
      <c r="Z896" s="48">
        <f>F896</f>
        <v>8865</v>
      </c>
      <c r="AA896" s="54">
        <f>AB$3+AB$4*Z896+AB$5*Z896^2+AH896</f>
        <v>9.9887377007598727E-2</v>
      </c>
      <c r="AB896" s="54">
        <f>IF(S896&lt;&gt;0,G896-AH896, -9999)</f>
        <v>8.6972911656337526E-2</v>
      </c>
      <c r="AC896" s="54">
        <f>+G896-P896</f>
        <v>9.4062999996822327E-2</v>
      </c>
      <c r="AD896" s="54">
        <f>IF(S896&lt;&gt;0,G896-AA896, -9999)</f>
        <v>-5.8243770107763992E-3</v>
      </c>
      <c r="AE896" s="54">
        <f>+(G896-AA896)^2*S896</f>
        <v>3.3923367563660627E-6</v>
      </c>
      <c r="AF896" s="48">
        <f>IF(S896&lt;&gt;0,G896-P896, -9999)</f>
        <v>9.4062999996822327E-2</v>
      </c>
      <c r="AG896" s="3"/>
      <c r="AH896" s="48">
        <f>$AB$6*($AB$11/AI896*AJ896+$AB$12)</f>
        <v>7.0900883404848083E-3</v>
      </c>
      <c r="AI896" s="48">
        <f>1+$AB$7*COS(AL896)</f>
        <v>0.84734248800206857</v>
      </c>
      <c r="AJ896" s="48">
        <f>SIN(AL896+RADIANS($AB$9))</f>
        <v>0.64754575945529047</v>
      </c>
      <c r="AK896" s="48">
        <f>$AB$7*SIN(AL896)</f>
        <v>-0.29898546619911198</v>
      </c>
      <c r="AL896" s="48">
        <f>2*ATAN(AM896)</f>
        <v>-2.0428760806611432</v>
      </c>
      <c r="AM896" s="48">
        <f>SQRT((1+$AB$7)/(1-$AB$7))*TAN(AN896/2)</f>
        <v>-1.6333927466965328</v>
      </c>
      <c r="AN896" s="54">
        <f>$AU896+$AB$7*SIN(AO896)</f>
        <v>17.137811369157649</v>
      </c>
      <c r="AO896" s="54">
        <f>$AU896+$AB$7*SIN(AP896)</f>
        <v>17.137811368479419</v>
      </c>
      <c r="AP896" s="54">
        <f>$AU896+$AB$7*SIN(AQ896)</f>
        <v>17.13781138286085</v>
      </c>
      <c r="AQ896" s="54">
        <f>$AU896+$AB$7*SIN(AR896)</f>
        <v>17.137811077913</v>
      </c>
      <c r="AR896" s="54">
        <f>$AU896+$AB$7*SIN(AS896)</f>
        <v>17.137817544251664</v>
      </c>
      <c r="AS896" s="54">
        <f>$AU896+$AB$7*SIN(AT896)</f>
        <v>17.137680490317518</v>
      </c>
      <c r="AT896" s="54">
        <f>$AU896+$AB$7*SIN(AU896)</f>
        <v>17.140614249925047</v>
      </c>
      <c r="AU896" s="54">
        <f>RADIANS($AB$9)+$AB$18*(F896-AB$15)</f>
        <v>17.470185458673036</v>
      </c>
    </row>
    <row r="897" spans="1:47" ht="12.95" customHeight="1" x14ac:dyDescent="0.2">
      <c r="A897" s="102" t="s">
        <v>1134</v>
      </c>
      <c r="B897" s="102" t="s">
        <v>1122</v>
      </c>
      <c r="C897" s="103">
        <v>54834.630299999997</v>
      </c>
      <c r="D897" s="103">
        <v>1.2999999999999999E-4</v>
      </c>
      <c r="E897" s="107">
        <f>+(C897-C$7)/C$8</f>
        <v>8867.0714150787007</v>
      </c>
      <c r="F897" s="109">
        <f>ROUND(2*E897,0)/2</f>
        <v>8867</v>
      </c>
      <c r="G897" s="48">
        <f>+C897-(C$7+F897*C$8)</f>
        <v>9.7615400001814123E-2</v>
      </c>
      <c r="K897" s="48">
        <f>G897</f>
        <v>9.7615400001814123E-2</v>
      </c>
      <c r="O897" s="48">
        <f ca="1">+C$11+C$12*F897</f>
        <v>9.5643080213978202E-2</v>
      </c>
      <c r="Q897" s="100">
        <f>+C897-15018.5</f>
        <v>39816.130299999997</v>
      </c>
      <c r="S897" s="53">
        <f>S$16</f>
        <v>1</v>
      </c>
      <c r="Z897" s="48">
        <f>F897</f>
        <v>8867</v>
      </c>
      <c r="AA897" s="54">
        <f>AB$3+AB$4*Z897+AB$5*Z897^2+AH897</f>
        <v>9.9924992388013084E-2</v>
      </c>
      <c r="AB897" s="54">
        <f>IF(S897&lt;&gt;0,G897-AH897, -9999)</f>
        <v>9.0520362073185562E-2</v>
      </c>
      <c r="AC897" s="54">
        <f>+G897-P897</f>
        <v>9.7615400001814123E-2</v>
      </c>
      <c r="AD897" s="54">
        <f>IF(S897&lt;&gt;0,G897-AA897, -9999)</f>
        <v>-2.3095923861989609E-3</v>
      </c>
      <c r="AE897" s="54">
        <f>+(G897-AA897)^2*S897</f>
        <v>5.3342169903882101E-6</v>
      </c>
      <c r="AF897" s="48">
        <f>IF(S897&lt;&gt;0,G897-P897, -9999)</f>
        <v>9.7615400001814123E-2</v>
      </c>
      <c r="AG897" s="3"/>
      <c r="AH897" s="48">
        <f>$AB$6*($AB$11/AI897*AJ897+$AB$12)</f>
        <v>7.0950379286285649E-3</v>
      </c>
      <c r="AI897" s="48">
        <f>1+$AB$7*COS(AL897)</f>
        <v>0.84764439813863668</v>
      </c>
      <c r="AJ897" s="48">
        <f>SIN(AL897+RADIANS($AB$9))</f>
        <v>0.64831471192240653</v>
      </c>
      <c r="AK897" s="48">
        <f>$AB$7*SIN(AL897)</f>
        <v>-0.29913942493285739</v>
      </c>
      <c r="AL897" s="48">
        <f>2*ATAN(AM897)</f>
        <v>-2.0418665586853697</v>
      </c>
      <c r="AM897" s="48">
        <f>SQRT((1+$AB$7)/(1-$AB$7))*TAN(AN897/2)</f>
        <v>-1.6315428226496349</v>
      </c>
      <c r="AN897" s="54">
        <f>$AU897+$AB$7*SIN(AO897)</f>
        <v>17.138933427679429</v>
      </c>
      <c r="AO897" s="54">
        <f>$AU897+$AB$7*SIN(AP897)</f>
        <v>17.138933426998431</v>
      </c>
      <c r="AP897" s="54">
        <f>$AU897+$AB$7*SIN(AQ897)</f>
        <v>17.138933441553586</v>
      </c>
      <c r="AQ897" s="54">
        <f>$AU897+$AB$7*SIN(AR897)</f>
        <v>17.138933130461776</v>
      </c>
      <c r="AR897" s="54">
        <f>$AU897+$AB$7*SIN(AS897)</f>
        <v>17.138939779672711</v>
      </c>
      <c r="AS897" s="54">
        <f>$AU897+$AB$7*SIN(AT897)</f>
        <v>17.138797729166491</v>
      </c>
      <c r="AT897" s="54">
        <f>$AU897+$AB$7*SIN(AU897)</f>
        <v>17.14186427607337</v>
      </c>
      <c r="AU897" s="54">
        <f>RADIANS($AB$9)+$AB$18*(F897-AB$15)</f>
        <v>17.471360224516804</v>
      </c>
    </row>
    <row r="898" spans="1:47" ht="12.95" customHeight="1" x14ac:dyDescent="0.2">
      <c r="A898" s="4" t="s">
        <v>1195</v>
      </c>
      <c r="B898" s="10" t="s">
        <v>1142</v>
      </c>
      <c r="C898" s="5">
        <v>54845.565199999997</v>
      </c>
      <c r="D898" s="5">
        <v>1E-4</v>
      </c>
      <c r="E898" s="107">
        <f>+(C898-C$7)/C$8</f>
        <v>8875.0713489423833</v>
      </c>
      <c r="F898" s="109">
        <f>ROUND(2*E898,0)/2</f>
        <v>8875</v>
      </c>
      <c r="G898" s="48">
        <f>+C898-(C$7+F898*C$8)</f>
        <v>9.7525000004679896E-2</v>
      </c>
      <c r="K898" s="48">
        <f>G898</f>
        <v>9.7525000004679896E-2</v>
      </c>
      <c r="O898" s="48">
        <f ca="1">+C$11+C$12*F898</f>
        <v>9.5762753787438634E-2</v>
      </c>
      <c r="Q898" s="100">
        <f>+C898-15018.5</f>
        <v>39827.065199999997</v>
      </c>
      <c r="S898" s="53">
        <f>S$16</f>
        <v>1</v>
      </c>
      <c r="Z898" s="48">
        <f>F898</f>
        <v>8875</v>
      </c>
      <c r="AA898" s="54">
        <f>AB$3+AB$4*Z898+AB$5*Z898^2+AH898</f>
        <v>0.10007543113754307</v>
      </c>
      <c r="AB898" s="54">
        <f>IF(S898&lt;&gt;0,G898-AH898, -9999)</f>
        <v>9.0410235592070801E-2</v>
      </c>
      <c r="AC898" s="54">
        <f>+G898-P898</f>
        <v>9.7525000004679896E-2</v>
      </c>
      <c r="AD898" s="54">
        <f>IF(S898&lt;&gt;0,G898-AA898, -9999)</f>
        <v>-2.5504311328631707E-3</v>
      </c>
      <c r="AE898" s="54">
        <f>+(G898-AA898)^2*S898</f>
        <v>6.5046989634777159E-6</v>
      </c>
      <c r="AF898" s="48">
        <f>IF(S898&lt;&gt;0,G898-P898, -9999)</f>
        <v>9.7525000004679896E-2</v>
      </c>
      <c r="AG898" s="3"/>
      <c r="AH898" s="48">
        <f>$AB$6*($AB$11/AI898*AJ898+$AB$12)</f>
        <v>7.1147644126090996E-3</v>
      </c>
      <c r="AI898" s="48">
        <f>1+$AB$7*COS(AL898)</f>
        <v>0.84885574945205611</v>
      </c>
      <c r="AJ898" s="48">
        <f>SIN(AL898+RADIANS($AB$9))</f>
        <v>0.65138937712233735</v>
      </c>
      <c r="AK898" s="48">
        <f>$AB$7*SIN(AL898)</f>
        <v>-0.29975329938801215</v>
      </c>
      <c r="AL898" s="48">
        <f>2*ATAN(AM898)</f>
        <v>-2.0378212610475681</v>
      </c>
      <c r="AM898" s="48">
        <f>SQRT((1+$AB$7)/(1-$AB$7))*TAN(AN898/2)</f>
        <v>-1.6241603725506604</v>
      </c>
      <c r="AN898" s="54">
        <f>$AU898+$AB$7*SIN(AO898)</f>
        <v>17.143425666341667</v>
      </c>
      <c r="AO898" s="54">
        <f>$AU898+$AB$7*SIN(AP898)</f>
        <v>17.143425665663877</v>
      </c>
      <c r="AP898" s="54">
        <f>$AU898+$AB$7*SIN(AQ898)</f>
        <v>17.143425680628255</v>
      </c>
      <c r="AQ898" s="54">
        <f>$AU898+$AB$7*SIN(AR898)</f>
        <v>17.143425350241603</v>
      </c>
      <c r="AR898" s="54">
        <f>$AU898+$AB$7*SIN(AS898)</f>
        <v>17.143432644774496</v>
      </c>
      <c r="AS898" s="54">
        <f>$AU898+$AB$7*SIN(AT898)</f>
        <v>17.143271681244507</v>
      </c>
      <c r="AT898" s="54">
        <f>$AU898+$AB$7*SIN(AU898)</f>
        <v>17.146868926908606</v>
      </c>
      <c r="AU898" s="54">
        <f>RADIANS($AB$9)+$AB$18*(F898-AB$15)</f>
        <v>17.476059287891882</v>
      </c>
    </row>
    <row r="899" spans="1:47" ht="12.95" customHeight="1" x14ac:dyDescent="0.2">
      <c r="A899" s="102" t="s">
        <v>1134</v>
      </c>
      <c r="B899" s="102" t="s">
        <v>1122</v>
      </c>
      <c r="C899" s="103">
        <v>54845.565399999999</v>
      </c>
      <c r="D899" s="103">
        <v>1E-4</v>
      </c>
      <c r="E899" s="107">
        <f>+(C899-C$7)/C$8</f>
        <v>8875.0714952616709</v>
      </c>
      <c r="F899" s="109">
        <f>ROUND(2*E899,0)/2</f>
        <v>8875</v>
      </c>
      <c r="G899" s="48">
        <f>+C899-(C$7+F899*C$8)</f>
        <v>9.7725000006903429E-2</v>
      </c>
      <c r="K899" s="48">
        <f>G899</f>
        <v>9.7725000006903429E-2</v>
      </c>
      <c r="O899" s="48">
        <f ca="1">+C$11+C$12*F899</f>
        <v>9.5762753787438634E-2</v>
      </c>
      <c r="Q899" s="100">
        <f>+C899-15018.5</f>
        <v>39827.065399999999</v>
      </c>
      <c r="S899" s="53">
        <f>S$16</f>
        <v>1</v>
      </c>
      <c r="Z899" s="48">
        <f>F899</f>
        <v>8875</v>
      </c>
      <c r="AA899" s="54">
        <f>AB$3+AB$4*Z899+AB$5*Z899^2+AH899</f>
        <v>0.10007543113754307</v>
      </c>
      <c r="AB899" s="54">
        <f>IF(S899&lt;&gt;0,G899-AH899, -9999)</f>
        <v>9.0610235594294333E-2</v>
      </c>
      <c r="AC899" s="54">
        <f>+G899-P899</f>
        <v>9.7725000006903429E-2</v>
      </c>
      <c r="AD899" s="54">
        <f>IF(S899&lt;&gt;0,G899-AA899, -9999)</f>
        <v>-2.350431130639638E-3</v>
      </c>
      <c r="AE899" s="54">
        <f>+(G899-AA899)^2*S899</f>
        <v>5.5245264998799274E-6</v>
      </c>
      <c r="AF899" s="48">
        <f>IF(S899&lt;&gt;0,G899-P899, -9999)</f>
        <v>9.7725000006903429E-2</v>
      </c>
      <c r="AG899" s="3"/>
      <c r="AH899" s="48">
        <f>$AB$6*($AB$11/AI899*AJ899+$AB$12)</f>
        <v>7.1147644126090996E-3</v>
      </c>
      <c r="AI899" s="48">
        <f>1+$AB$7*COS(AL899)</f>
        <v>0.84885574945205611</v>
      </c>
      <c r="AJ899" s="48">
        <f>SIN(AL899+RADIANS($AB$9))</f>
        <v>0.65138937712233735</v>
      </c>
      <c r="AK899" s="48">
        <f>$AB$7*SIN(AL899)</f>
        <v>-0.29975329938801215</v>
      </c>
      <c r="AL899" s="48">
        <f>2*ATAN(AM899)</f>
        <v>-2.0378212610475681</v>
      </c>
      <c r="AM899" s="48">
        <f>SQRT((1+$AB$7)/(1-$AB$7))*TAN(AN899/2)</f>
        <v>-1.6241603725506604</v>
      </c>
      <c r="AN899" s="54">
        <f>$AU899+$AB$7*SIN(AO899)</f>
        <v>17.143425666341667</v>
      </c>
      <c r="AO899" s="54">
        <f>$AU899+$AB$7*SIN(AP899)</f>
        <v>17.143425665663877</v>
      </c>
      <c r="AP899" s="54">
        <f>$AU899+$AB$7*SIN(AQ899)</f>
        <v>17.143425680628255</v>
      </c>
      <c r="AQ899" s="54">
        <f>$AU899+$AB$7*SIN(AR899)</f>
        <v>17.143425350241603</v>
      </c>
      <c r="AR899" s="54">
        <f>$AU899+$AB$7*SIN(AS899)</f>
        <v>17.143432644774496</v>
      </c>
      <c r="AS899" s="54">
        <f>$AU899+$AB$7*SIN(AT899)</f>
        <v>17.143271681244507</v>
      </c>
      <c r="AT899" s="54">
        <f>$AU899+$AB$7*SIN(AU899)</f>
        <v>17.146868926908606</v>
      </c>
      <c r="AU899" s="54">
        <f>RADIANS($AB$9)+$AB$18*(F899-AB$15)</f>
        <v>17.476059287891882</v>
      </c>
    </row>
    <row r="900" spans="1:47" ht="12.95" customHeight="1" x14ac:dyDescent="0.2">
      <c r="A900" s="11" t="s">
        <v>1182</v>
      </c>
      <c r="B900" s="12" t="s">
        <v>1142</v>
      </c>
      <c r="C900" s="11">
        <v>54930.313099999999</v>
      </c>
      <c r="D900" s="11">
        <v>1E-4</v>
      </c>
      <c r="E900" s="107">
        <f>+(C900-C$7)/C$8</f>
        <v>8937.0726105072772</v>
      </c>
      <c r="F900" s="109">
        <f>ROUND(2*E900,0)/2</f>
        <v>8937</v>
      </c>
      <c r="G900" s="48">
        <f>+C900-(C$7+F900*C$8)</f>
        <v>9.924940000200877E-2</v>
      </c>
      <c r="K900" s="48">
        <f>G900</f>
        <v>9.924940000200877E-2</v>
      </c>
      <c r="O900" s="48">
        <f ca="1">+C$11+C$12*F900</f>
        <v>9.6690223981757015E-2</v>
      </c>
      <c r="Q900" s="100">
        <f>+C900-15018.5</f>
        <v>39911.813099999999</v>
      </c>
      <c r="S900" s="53">
        <f>S$16</f>
        <v>1</v>
      </c>
      <c r="Z900" s="48">
        <f>F900</f>
        <v>8937</v>
      </c>
      <c r="AA900" s="54">
        <f>AB$3+AB$4*Z900+AB$5*Z900^2+AH900</f>
        <v>0.10124000620611164</v>
      </c>
      <c r="AB900" s="54">
        <f>IF(S900&lt;&gt;0,G900-AH900, -9999)</f>
        <v>9.198574406217612E-2</v>
      </c>
      <c r="AC900" s="54">
        <f>+G900-P900</f>
        <v>9.924940000200877E-2</v>
      </c>
      <c r="AD900" s="54">
        <f>IF(S900&lt;&gt;0,G900-AA900, -9999)</f>
        <v>-1.9906062041028655E-3</v>
      </c>
      <c r="AE900" s="54">
        <f>+(G900-AA900)^2*S900</f>
        <v>3.9625130598128185E-6</v>
      </c>
      <c r="AF900" s="48">
        <f>IF(S900&lt;&gt;0,G900-P900, -9999)</f>
        <v>9.924940000200877E-2</v>
      </c>
      <c r="AG900" s="3"/>
      <c r="AH900" s="48">
        <f>$AB$6*($AB$11/AI900*AJ900+$AB$12)</f>
        <v>7.2636559398326561E-3</v>
      </c>
      <c r="AI900" s="48">
        <f>1+$AB$7*COS(AL900)</f>
        <v>0.85844740719163193</v>
      </c>
      <c r="AJ900" s="48">
        <f>SIN(AL900+RADIANS($AB$9))</f>
        <v>0.67514693927931002</v>
      </c>
      <c r="AK900" s="48">
        <f>$AB$7*SIN(AL900)</f>
        <v>-0.30440021096728442</v>
      </c>
      <c r="AL900" s="48">
        <f>2*ATAN(AM900)</f>
        <v>-2.0060715423859281</v>
      </c>
      <c r="AM900" s="48">
        <f>SQRT((1+$AB$7)/(1-$AB$7))*TAN(AN900/2)</f>
        <v>-1.5678562480334179</v>
      </c>
      <c r="AN900" s="54">
        <f>$AU900+$AB$7*SIN(AO900)</f>
        <v>17.1784609892756</v>
      </c>
      <c r="AO900" s="54">
        <f>$AU900+$AB$7*SIN(AP900)</f>
        <v>17.178460988957418</v>
      </c>
      <c r="AP900" s="54">
        <f>$AU900+$AB$7*SIN(AQ900)</f>
        <v>17.178460998423148</v>
      </c>
      <c r="AQ900" s="54">
        <f>$AU900+$AB$7*SIN(AR900)</f>
        <v>17.178460716823899</v>
      </c>
      <c r="AR900" s="54">
        <f>$AU900+$AB$7*SIN(AS900)</f>
        <v>17.178469094555378</v>
      </c>
      <c r="AS900" s="54">
        <f>$AU900+$AB$7*SIN(AT900)</f>
        <v>17.178220150019552</v>
      </c>
      <c r="AT900" s="54">
        <f>$AU900+$AB$7*SIN(AU900)</f>
        <v>17.185900887556784</v>
      </c>
      <c r="AU900" s="54">
        <f>RADIANS($AB$9)+$AB$18*(F900-AB$15)</f>
        <v>17.512477029048721</v>
      </c>
    </row>
    <row r="901" spans="1:47" ht="12.95" customHeight="1" x14ac:dyDescent="0.2">
      <c r="A901" s="4" t="s">
        <v>1194</v>
      </c>
      <c r="B901" s="10" t="s">
        <v>1142</v>
      </c>
      <c r="C901" s="5">
        <v>55114.843000000001</v>
      </c>
      <c r="D901" s="5">
        <v>1E-4</v>
      </c>
      <c r="E901" s="107">
        <f>+(C901-C$7)/C$8</f>
        <v>9072.0740276095748</v>
      </c>
      <c r="F901" s="109">
        <f>ROUND(2*E901,0)/2</f>
        <v>9072</v>
      </c>
      <c r="G901" s="48">
        <f>+C901-(C$7+F901*C$8)</f>
        <v>0.10118640000291634</v>
      </c>
      <c r="K901" s="48">
        <f>G901</f>
        <v>0.10118640000291634</v>
      </c>
      <c r="O901" s="48">
        <f ca="1">+C$11+C$12*F901</f>
        <v>9.8709715533901912E-2</v>
      </c>
      <c r="Q901" s="100">
        <f>+C901-15018.5</f>
        <v>40096.343000000001</v>
      </c>
      <c r="S901" s="53">
        <f>S$16</f>
        <v>1</v>
      </c>
      <c r="Z901" s="48">
        <f>F901</f>
        <v>9072</v>
      </c>
      <c r="AA901" s="54">
        <f>AB$3+AB$4*Z901+AB$5*Z901^2+AH901</f>
        <v>0.10376602818565621</v>
      </c>
      <c r="AB901" s="54">
        <f>IF(S901&lt;&gt;0,G901-AH901, -9999)</f>
        <v>9.3624612591616405E-2</v>
      </c>
      <c r="AC901" s="54">
        <f>+G901-P901</f>
        <v>0.10118640000291634</v>
      </c>
      <c r="AD901" s="54">
        <f>IF(S901&lt;&gt;0,G901-AA901, -9999)</f>
        <v>-2.5796281827398654E-3</v>
      </c>
      <c r="AE901" s="54">
        <f>+(G901-AA901)^2*S901</f>
        <v>6.6544815611857805E-6</v>
      </c>
      <c r="AF901" s="48">
        <f>IF(S901&lt;&gt;0,G901-P901, -9999)</f>
        <v>0.10118640000291634</v>
      </c>
      <c r="AG901" s="3"/>
      <c r="AH901" s="48">
        <f>$AB$6*($AB$11/AI901*AJ901+$AB$12)</f>
        <v>7.5617874112999328E-3</v>
      </c>
      <c r="AI901" s="48">
        <f>1+$AB$7*COS(AL901)</f>
        <v>0.8806217868077173</v>
      </c>
      <c r="AJ901" s="48">
        <f>SIN(AL901+RADIANS($AB$9))</f>
        <v>0.72626734508424118</v>
      </c>
      <c r="AK901" s="48">
        <f>$AB$7*SIN(AL901)</f>
        <v>-0.31376020649967196</v>
      </c>
      <c r="AL901" s="48">
        <f>2*ATAN(AM901)</f>
        <v>-1.934359167328676</v>
      </c>
      <c r="AM901" s="48">
        <f>SQRT((1+$AB$7)/(1-$AB$7))*TAN(AN901/2)</f>
        <v>-1.4504114404072397</v>
      </c>
      <c r="AN901" s="54">
        <f>$AU901+$AB$7*SIN(AO901)</f>
        <v>17.256156296892982</v>
      </c>
      <c r="AO901" s="54">
        <f>$AU901+$AB$7*SIN(AP901)</f>
        <v>17.256156296892719</v>
      </c>
      <c r="AP901" s="54">
        <f>$AU901+$AB$7*SIN(AQ901)</f>
        <v>17.256156296927514</v>
      </c>
      <c r="AQ901" s="54">
        <f>$AU901+$AB$7*SIN(AR901)</f>
        <v>17.256156292341444</v>
      </c>
      <c r="AR901" s="54">
        <f>$AU901+$AB$7*SIN(AS901)</f>
        <v>17.256156896785878</v>
      </c>
      <c r="AS901" s="54">
        <f>$AU901+$AB$7*SIN(AT901)</f>
        <v>17.256077369822115</v>
      </c>
      <c r="AT901" s="54">
        <f>$AU901+$AB$7*SIN(AU901)</f>
        <v>17.272382441953553</v>
      </c>
      <c r="AU901" s="54">
        <f>RADIANS($AB$9)+$AB$18*(F901-AB$15)</f>
        <v>17.591773723503128</v>
      </c>
    </row>
    <row r="902" spans="1:47" ht="12.95" customHeight="1" x14ac:dyDescent="0.2">
      <c r="A902" s="102" t="s">
        <v>1134</v>
      </c>
      <c r="B902" s="102" t="s">
        <v>1122</v>
      </c>
      <c r="C902" s="103">
        <v>55114.84302</v>
      </c>
      <c r="D902" s="103">
        <v>1.2999999999999999E-4</v>
      </c>
      <c r="E902" s="113">
        <f>+(C902-C$7)/C$8</f>
        <v>9072.0740422415038</v>
      </c>
      <c r="F902" s="109">
        <f>ROUND(2*E902,0)/2</f>
        <v>9072</v>
      </c>
      <c r="G902" s="48">
        <f>+C902-(C$7+F902*C$8)</f>
        <v>0.1012064000024111</v>
      </c>
      <c r="K902" s="48">
        <f>G902</f>
        <v>0.1012064000024111</v>
      </c>
      <c r="O902" s="48">
        <f ca="1">+C$11+C$12*F902</f>
        <v>9.8709715533901912E-2</v>
      </c>
      <c r="Q902" s="100">
        <f>+C902-15018.5</f>
        <v>40096.34302</v>
      </c>
      <c r="S902" s="53">
        <f>S$16</f>
        <v>1</v>
      </c>
      <c r="Z902" s="48">
        <f>F902</f>
        <v>9072</v>
      </c>
      <c r="AA902" s="54">
        <f>AB$3+AB$4*Z902+AB$5*Z902^2+AH902</f>
        <v>0.10376602818565621</v>
      </c>
      <c r="AB902" s="54">
        <f>IF(S902&lt;&gt;0,G902-AH902, -9999)</f>
        <v>9.3644612591111162E-2</v>
      </c>
      <c r="AC902" s="54">
        <f>+G902-P902</f>
        <v>0.1012064000024111</v>
      </c>
      <c r="AD902" s="54">
        <f>IF(S902&lt;&gt;0,G902-AA902, -9999)</f>
        <v>-2.5596281832451079E-3</v>
      </c>
      <c r="AE902" s="54">
        <f>+(G902-AA902)^2*S902</f>
        <v>6.5516964364626516E-6</v>
      </c>
      <c r="AF902" s="48">
        <f>IF(S902&lt;&gt;0,G902-P902, -9999)</f>
        <v>0.1012064000024111</v>
      </c>
      <c r="AG902" s="3"/>
      <c r="AH902" s="48">
        <f>$AB$6*($AB$11/AI902*AJ902+$AB$12)</f>
        <v>7.5617874112999328E-3</v>
      </c>
      <c r="AI902" s="48">
        <f>1+$AB$7*COS(AL902)</f>
        <v>0.8806217868077173</v>
      </c>
      <c r="AJ902" s="48">
        <f>SIN(AL902+RADIANS($AB$9))</f>
        <v>0.72626734508424118</v>
      </c>
      <c r="AK902" s="48">
        <f>$AB$7*SIN(AL902)</f>
        <v>-0.31376020649967196</v>
      </c>
      <c r="AL902" s="48">
        <f>2*ATAN(AM902)</f>
        <v>-1.934359167328676</v>
      </c>
      <c r="AM902" s="48">
        <f>SQRT((1+$AB$7)/(1-$AB$7))*TAN(AN902/2)</f>
        <v>-1.4504114404072397</v>
      </c>
      <c r="AN902" s="54">
        <f>$AU902+$AB$7*SIN(AO902)</f>
        <v>17.256156296892982</v>
      </c>
      <c r="AO902" s="54">
        <f>$AU902+$AB$7*SIN(AP902)</f>
        <v>17.256156296892719</v>
      </c>
      <c r="AP902" s="54">
        <f>$AU902+$AB$7*SIN(AQ902)</f>
        <v>17.256156296927514</v>
      </c>
      <c r="AQ902" s="54">
        <f>$AU902+$AB$7*SIN(AR902)</f>
        <v>17.256156292341444</v>
      </c>
      <c r="AR902" s="54">
        <f>$AU902+$AB$7*SIN(AS902)</f>
        <v>17.256156896785878</v>
      </c>
      <c r="AS902" s="54">
        <f>$AU902+$AB$7*SIN(AT902)</f>
        <v>17.256077369822115</v>
      </c>
      <c r="AT902" s="54">
        <f>$AU902+$AB$7*SIN(AU902)</f>
        <v>17.272382441953553</v>
      </c>
      <c r="AU902" s="54">
        <f>RADIANS($AB$9)+$AB$18*(F902-AB$15)</f>
        <v>17.591773723503128</v>
      </c>
    </row>
    <row r="903" spans="1:47" ht="12.95" customHeight="1" x14ac:dyDescent="0.2">
      <c r="A903" s="5" t="s">
        <v>1184</v>
      </c>
      <c r="B903" s="10" t="s">
        <v>1169</v>
      </c>
      <c r="C903" s="5">
        <v>55148.337099999997</v>
      </c>
      <c r="D903" s="5">
        <v>1.1999999999999999E-3</v>
      </c>
      <c r="E903" s="107">
        <f>+(C903-C$7)/C$8</f>
        <v>9096.5781917833228</v>
      </c>
      <c r="F903" s="109">
        <f>ROUND(2*E903,0)/2</f>
        <v>9096.5</v>
      </c>
      <c r="G903" s="48">
        <f>+C903-(C$7+F903*C$8)</f>
        <v>0.10687830000097165</v>
      </c>
      <c r="K903" s="48">
        <f>G903</f>
        <v>0.10687830000097165</v>
      </c>
      <c r="O903" s="48">
        <f ca="1">+C$11+C$12*F903</f>
        <v>9.907621585262448E-2</v>
      </c>
      <c r="Q903" s="100">
        <f>+C903-15018.5</f>
        <v>40129.837099999997</v>
      </c>
      <c r="S903" s="53">
        <f>S$16</f>
        <v>1</v>
      </c>
      <c r="Z903" s="48">
        <f>F903</f>
        <v>9096.5</v>
      </c>
      <c r="AA903" s="54">
        <f>AB$3+AB$4*Z903+AB$5*Z903^2+AH903</f>
        <v>0.10422275383995516</v>
      </c>
      <c r="AB903" s="54">
        <f>IF(S903&lt;&gt;0,G903-AH903, -9999)</f>
        <v>9.9266506014345585E-2</v>
      </c>
      <c r="AC903" s="54">
        <f>+G903-P903</f>
        <v>0.10687830000097165</v>
      </c>
      <c r="AD903" s="54">
        <f>IF(S903&lt;&gt;0,G903-AA903, -9999)</f>
        <v>2.6555461610164866E-3</v>
      </c>
      <c r="AE903" s="54">
        <f>+(G903-AA903)^2*S903</f>
        <v>7.0519254132893998E-6</v>
      </c>
      <c r="AF903" s="48">
        <f>IF(S903&lt;&gt;0,G903-P903, -9999)</f>
        <v>0.10687830000097165</v>
      </c>
      <c r="AG903" s="3"/>
      <c r="AH903" s="48">
        <f>$AB$6*($AB$11/AI903*AJ903+$AB$12)</f>
        <v>7.6117939866260581E-3</v>
      </c>
      <c r="AI903" s="48">
        <f>1+$AB$7*COS(AL903)</f>
        <v>0.88484190348624703</v>
      </c>
      <c r="AJ903" s="48">
        <f>SIN(AL903+RADIANS($AB$9))</f>
        <v>0.73542423286606107</v>
      </c>
      <c r="AK903" s="48">
        <f>$AB$7*SIN(AL903)</f>
        <v>-0.31533353417457527</v>
      </c>
      <c r="AL903" s="48">
        <f>2*ATAN(AM903)</f>
        <v>-1.9209428730475135</v>
      </c>
      <c r="AM903" s="48">
        <f>SQRT((1+$AB$7)/(1-$AB$7))*TAN(AN903/2)</f>
        <v>-1.4297917205454149</v>
      </c>
      <c r="AN903" s="54">
        <f>$AU903+$AB$7*SIN(AO903)</f>
        <v>17.270472951274151</v>
      </c>
      <c r="AO903" s="54">
        <f>$AU903+$AB$7*SIN(AP903)</f>
        <v>17.270472951274151</v>
      </c>
      <c r="AP903" s="54">
        <f>$AU903+$AB$7*SIN(AQ903)</f>
        <v>17.270472951274069</v>
      </c>
      <c r="AQ903" s="54">
        <f>$AU903+$AB$7*SIN(AR903)</f>
        <v>17.270472951303024</v>
      </c>
      <c r="AR903" s="54">
        <f>$AU903+$AB$7*SIN(AS903)</f>
        <v>17.270472940894035</v>
      </c>
      <c r="AS903" s="54">
        <f>$AU903+$AB$7*SIN(AT903)</f>
        <v>17.270476683524642</v>
      </c>
      <c r="AT903" s="54">
        <f>$AU903+$AB$7*SIN(AU903)</f>
        <v>17.288293962842111</v>
      </c>
      <c r="AU903" s="54">
        <f>RADIANS($AB$9)+$AB$18*(F903-AB$15)</f>
        <v>17.606164605089297</v>
      </c>
    </row>
    <row r="904" spans="1:47" ht="12.95" customHeight="1" x14ac:dyDescent="0.2">
      <c r="A904" s="5" t="s">
        <v>1184</v>
      </c>
      <c r="B904" s="10" t="s">
        <v>1142</v>
      </c>
      <c r="C904" s="5">
        <v>55157.216699999997</v>
      </c>
      <c r="D904" s="5">
        <v>2.0000000000000001E-4</v>
      </c>
      <c r="E904" s="107">
        <f>+(C904-C$7)/C$8</f>
        <v>9103.0744754929092</v>
      </c>
      <c r="F904" s="109">
        <f>ROUND(2*E904,0)/2</f>
        <v>9103</v>
      </c>
      <c r="G904" s="48">
        <f>+C904-(C$7+F904*C$8)</f>
        <v>0.10179860000062035</v>
      </c>
      <c r="K904" s="48">
        <f>G904</f>
        <v>0.10179860000062035</v>
      </c>
      <c r="O904" s="48">
        <f ca="1">+C$11+C$12*F904</f>
        <v>9.9173450631061102E-2</v>
      </c>
      <c r="Q904" s="100">
        <f>+C904-15018.5</f>
        <v>40138.716699999997</v>
      </c>
      <c r="S904" s="53">
        <f>S$16</f>
        <v>1</v>
      </c>
      <c r="Z904" s="48">
        <f>F904</f>
        <v>9103</v>
      </c>
      <c r="AA904" s="54">
        <f>AB$3+AB$4*Z904+AB$5*Z904^2+AH904</f>
        <v>0.10434382747934191</v>
      </c>
      <c r="AB904" s="54">
        <f>IF(S904&lt;&gt;0,G904-AH904, -9999)</f>
        <v>9.4173761098102188E-2</v>
      </c>
      <c r="AC904" s="54">
        <f>+G904-P904</f>
        <v>0.10179860000062035</v>
      </c>
      <c r="AD904" s="54">
        <f>IF(S904&lt;&gt;0,G904-AA904, -9999)</f>
        <v>-2.5452274787215595E-3</v>
      </c>
      <c r="AE904" s="54">
        <f>+(G904-AA904)^2*S904</f>
        <v>6.478182918439307E-6</v>
      </c>
      <c r="AF904" s="48">
        <f>IF(S904&lt;&gt;0,G904-P904, -9999)</f>
        <v>0.10179860000062035</v>
      </c>
      <c r="AG904" s="3"/>
      <c r="AH904" s="48">
        <f>$AB$6*($AB$11/AI904*AJ904+$AB$12)</f>
        <v>7.6248389025181627E-3</v>
      </c>
      <c r="AI904" s="48">
        <f>1+$AB$7*COS(AL904)</f>
        <v>0.88597186872861577</v>
      </c>
      <c r="AJ904" s="48">
        <f>SIN(AL904+RADIANS($AB$9))</f>
        <v>0.73784606538974196</v>
      </c>
      <c r="AK904" s="48">
        <f>$AB$7*SIN(AL904)</f>
        <v>-0.31574389977710549</v>
      </c>
      <c r="AL904" s="48">
        <f>2*ATAN(AM904)</f>
        <v>-1.917361810014613</v>
      </c>
      <c r="AM904" s="48">
        <f>SQRT((1+$AB$7)/(1-$AB$7))*TAN(AN904/2)</f>
        <v>-1.42435471104349</v>
      </c>
      <c r="AN904" s="54">
        <f>$AU904+$AB$7*SIN(AO904)</f>
        <v>17.274282778278923</v>
      </c>
      <c r="AO904" s="54">
        <f>$AU904+$AB$7*SIN(AP904)</f>
        <v>17.274282778278923</v>
      </c>
      <c r="AP904" s="54">
        <f>$AU904+$AB$7*SIN(AQ904)</f>
        <v>17.274282778278828</v>
      </c>
      <c r="AQ904" s="54">
        <f>$AU904+$AB$7*SIN(AR904)</f>
        <v>17.274282778342972</v>
      </c>
      <c r="AR904" s="54">
        <f>$AU904+$AB$7*SIN(AS904)</f>
        <v>17.274282735661338</v>
      </c>
      <c r="AS904" s="54">
        <f>$AU904+$AB$7*SIN(AT904)</f>
        <v>17.274311226007473</v>
      </c>
      <c r="AT904" s="54">
        <f>$AU904+$AB$7*SIN(AU904)</f>
        <v>17.292526449208182</v>
      </c>
      <c r="AU904" s="54">
        <f>RADIANS($AB$9)+$AB$18*(F904-AB$15)</f>
        <v>17.609982594081547</v>
      </c>
    </row>
    <row r="905" spans="1:47" ht="12.95" customHeight="1" x14ac:dyDescent="0.2">
      <c r="A905" s="102" t="s">
        <v>1134</v>
      </c>
      <c r="B905" s="102" t="s">
        <v>1122</v>
      </c>
      <c r="C905" s="103">
        <v>55199.589930000002</v>
      </c>
      <c r="D905" s="103">
        <v>1E-4</v>
      </c>
      <c r="E905" s="107">
        <f>+(C905-C$7)/C$8</f>
        <v>9134.0745795259263</v>
      </c>
      <c r="F905" s="109">
        <f>ROUND(2*E905,0)/2</f>
        <v>9134</v>
      </c>
      <c r="G905" s="48">
        <f>+C905-(C$7+F905*C$8)</f>
        <v>0.10194080000655958</v>
      </c>
      <c r="K905" s="48">
        <f>G905</f>
        <v>0.10194080000655958</v>
      </c>
      <c r="O905" s="48">
        <f ca="1">+C$11+C$12*F905</f>
        <v>9.9637185728220293E-2</v>
      </c>
      <c r="Q905" s="100">
        <f>+C905-15018.5</f>
        <v>40181.089930000002</v>
      </c>
      <c r="S905" s="53">
        <f>S$16</f>
        <v>1</v>
      </c>
      <c r="Z905" s="48">
        <f>F905</f>
        <v>9134</v>
      </c>
      <c r="AA905" s="54">
        <f>AB$3+AB$4*Z905+AB$5*Z905^2+AH905</f>
        <v>0.10492066347089614</v>
      </c>
      <c r="AB905" s="54">
        <f>IF(S905&lt;&gt;0,G905-AH905, -9999)</f>
        <v>9.4255052457575303E-2</v>
      </c>
      <c r="AC905" s="54">
        <f>+G905-P905</f>
        <v>0.10194080000655958</v>
      </c>
      <c r="AD905" s="54">
        <f>IF(S905&lt;&gt;0,G905-AA905, -9999)</f>
        <v>-2.9798634643365546E-3</v>
      </c>
      <c r="AE905" s="54">
        <f>+(G905-AA905)^2*S905</f>
        <v>8.8795862660878522E-6</v>
      </c>
      <c r="AF905" s="48">
        <f>IF(S905&lt;&gt;0,G905-P905, -9999)</f>
        <v>0.10194080000655958</v>
      </c>
      <c r="AG905" s="3"/>
      <c r="AH905" s="48">
        <f>$AB$6*($AB$11/AI905*AJ905+$AB$12)</f>
        <v>7.6857475489842779E-3</v>
      </c>
      <c r="AI905" s="48">
        <f>1+$AB$7*COS(AL905)</f>
        <v>0.89142110633758176</v>
      </c>
      <c r="AJ905" s="48">
        <f>SIN(AL905+RADIANS($AB$9))</f>
        <v>0.74934966393901514</v>
      </c>
      <c r="AK905" s="48">
        <f>$AB$7*SIN(AL905)</f>
        <v>-0.31765901343853625</v>
      </c>
      <c r="AL905" s="48">
        <f>2*ATAN(AM905)</f>
        <v>-1.9001560060561566</v>
      </c>
      <c r="AM905" s="48">
        <f>SQRT((1+$AB$7)/(1-$AB$7))*TAN(AN905/2)</f>
        <v>-1.3986131503482797</v>
      </c>
      <c r="AN905" s="54">
        <f>$AU905+$AB$7*SIN(AO905)</f>
        <v>17.292520067098248</v>
      </c>
      <c r="AO905" s="54">
        <f>$AU905+$AB$7*SIN(AP905)</f>
        <v>17.292520067098323</v>
      </c>
      <c r="AP905" s="54">
        <f>$AU905+$AB$7*SIN(AQ905)</f>
        <v>17.292520067114353</v>
      </c>
      <c r="AQ905" s="54">
        <f>$AU905+$AB$7*SIN(AR905)</f>
        <v>17.292520070584473</v>
      </c>
      <c r="AR905" s="54">
        <f>$AU905+$AB$7*SIN(AS905)</f>
        <v>17.292520821787825</v>
      </c>
      <c r="AS905" s="54">
        <f>$AU905+$AB$7*SIN(AT905)</f>
        <v>17.292682486496194</v>
      </c>
      <c r="AT905" s="54">
        <f>$AU905+$AB$7*SIN(AU905)</f>
        <v>17.312775710256094</v>
      </c>
      <c r="AU905" s="54">
        <f>RADIANS($AB$9)+$AB$18*(F905-AB$15)</f>
        <v>17.628191464659967</v>
      </c>
    </row>
    <row r="906" spans="1:47" ht="12.95" customHeight="1" x14ac:dyDescent="0.2">
      <c r="A906" s="4" t="s">
        <v>1194</v>
      </c>
      <c r="B906" s="10" t="s">
        <v>1142</v>
      </c>
      <c r="C906" s="5">
        <v>55199.590100000001</v>
      </c>
      <c r="D906" s="5">
        <v>1E-4</v>
      </c>
      <c r="E906" s="107">
        <f>+(C906-C$7)/C$8</f>
        <v>9134.0747038973204</v>
      </c>
      <c r="F906" s="109">
        <f>ROUND(2*E906,0)/2</f>
        <v>9134</v>
      </c>
      <c r="G906" s="48">
        <f>+C906-(C$7+F906*C$8)</f>
        <v>0.102110800005903</v>
      </c>
      <c r="K906" s="48">
        <f>G906</f>
        <v>0.102110800005903</v>
      </c>
      <c r="O906" s="48">
        <f ca="1">+C$11+C$12*F906</f>
        <v>9.9637185728220293E-2</v>
      </c>
      <c r="Q906" s="100">
        <f>+C906-15018.5</f>
        <v>40181.090100000001</v>
      </c>
      <c r="S906" s="53">
        <f>S$16</f>
        <v>1</v>
      </c>
      <c r="Z906" s="48">
        <f>F906</f>
        <v>9134</v>
      </c>
      <c r="AA906" s="54">
        <f>AB$3+AB$4*Z906+AB$5*Z906^2+AH906</f>
        <v>0.10492066347089614</v>
      </c>
      <c r="AB906" s="54">
        <f>IF(S906&lt;&gt;0,G906-AH906, -9999)</f>
        <v>9.4425052456918721E-2</v>
      </c>
      <c r="AC906" s="54">
        <f>+G906-P906</f>
        <v>0.102110800005903</v>
      </c>
      <c r="AD906" s="54">
        <f>IF(S906&lt;&gt;0,G906-AA906, -9999)</f>
        <v>-2.809863464993137E-3</v>
      </c>
      <c r="AE906" s="54">
        <f>+(G906-AA906)^2*S906</f>
        <v>7.8953326919032384E-6</v>
      </c>
      <c r="AF906" s="48">
        <f>IF(S906&lt;&gt;0,G906-P906, -9999)</f>
        <v>0.102110800005903</v>
      </c>
      <c r="AG906" s="3"/>
      <c r="AH906" s="48">
        <f>$AB$6*($AB$11/AI906*AJ906+$AB$12)</f>
        <v>7.6857475489842779E-3</v>
      </c>
      <c r="AI906" s="48">
        <f>1+$AB$7*COS(AL906)</f>
        <v>0.89142110633758176</v>
      </c>
      <c r="AJ906" s="48">
        <f>SIN(AL906+RADIANS($AB$9))</f>
        <v>0.74934966393901514</v>
      </c>
      <c r="AK906" s="48">
        <f>$AB$7*SIN(AL906)</f>
        <v>-0.31765901343853625</v>
      </c>
      <c r="AL906" s="48">
        <f>2*ATAN(AM906)</f>
        <v>-1.9001560060561566</v>
      </c>
      <c r="AM906" s="48">
        <f>SQRT((1+$AB$7)/(1-$AB$7))*TAN(AN906/2)</f>
        <v>-1.3986131503482797</v>
      </c>
      <c r="AN906" s="54">
        <f>$AU906+$AB$7*SIN(AO906)</f>
        <v>17.292520067098248</v>
      </c>
      <c r="AO906" s="54">
        <f>$AU906+$AB$7*SIN(AP906)</f>
        <v>17.292520067098323</v>
      </c>
      <c r="AP906" s="54">
        <f>$AU906+$AB$7*SIN(AQ906)</f>
        <v>17.292520067114353</v>
      </c>
      <c r="AQ906" s="54">
        <f>$AU906+$AB$7*SIN(AR906)</f>
        <v>17.292520070584473</v>
      </c>
      <c r="AR906" s="54">
        <f>$AU906+$AB$7*SIN(AS906)</f>
        <v>17.292520821787825</v>
      </c>
      <c r="AS906" s="54">
        <f>$AU906+$AB$7*SIN(AT906)</f>
        <v>17.292682486496194</v>
      </c>
      <c r="AT906" s="54">
        <f>$AU906+$AB$7*SIN(AU906)</f>
        <v>17.312775710256094</v>
      </c>
      <c r="AU906" s="54">
        <f>RADIANS($AB$9)+$AB$18*(F906-AB$15)</f>
        <v>17.628191464659967</v>
      </c>
    </row>
    <row r="907" spans="1:47" ht="12.95" customHeight="1" x14ac:dyDescent="0.2">
      <c r="A907" s="35" t="s">
        <v>2223</v>
      </c>
      <c r="B907" s="36" t="s">
        <v>1142</v>
      </c>
      <c r="C907" s="35">
        <v>55452.464599999999</v>
      </c>
      <c r="D907" s="35">
        <v>2.0000000000000001E-4</v>
      </c>
      <c r="E907" s="107">
        <f>+(C907-C$7)/C$8</f>
        <v>9319.07678675237</v>
      </c>
      <c r="F907" s="109">
        <f>ROUND(2*E907,0)/2</f>
        <v>9319</v>
      </c>
      <c r="G907" s="48">
        <f>+C907-(C$7+F907*C$8)</f>
        <v>0.10495780000201194</v>
      </c>
      <c r="K907" s="48">
        <f>G907</f>
        <v>0.10495780000201194</v>
      </c>
      <c r="O907" s="48">
        <f ca="1">+C$11+C$12*F907</f>
        <v>0.10240463711449289</v>
      </c>
      <c r="Q907" s="100">
        <f>+C907-15018.5</f>
        <v>40433.964599999999</v>
      </c>
      <c r="S907" s="53">
        <f>S$16</f>
        <v>1</v>
      </c>
      <c r="Z907" s="48">
        <f>F907</f>
        <v>9319</v>
      </c>
      <c r="AA907" s="54">
        <f>AB$3+AB$4*Z907+AB$5*Z907^2+AH907</f>
        <v>0.10833963017624787</v>
      </c>
      <c r="AB907" s="54">
        <f>IF(S907&lt;&gt;0,G907-AH907, -9999)</f>
        <v>9.6956530685907427E-2</v>
      </c>
      <c r="AC907" s="54">
        <f>+G907-P907</f>
        <v>0.10495780000201194</v>
      </c>
      <c r="AD907" s="54">
        <f>IF(S907&lt;&gt;0,G907-AA907, -9999)</f>
        <v>-3.3818301742359336E-3</v>
      </c>
      <c r="AE907" s="54">
        <f>+(G907-AA907)^2*S907</f>
        <v>1.1436775327372644E-5</v>
      </c>
      <c r="AF907" s="48">
        <f>IF(S907&lt;&gt;0,G907-P907, -9999)</f>
        <v>0.10495780000201194</v>
      </c>
      <c r="AG907" s="3"/>
      <c r="AH907" s="48">
        <f>$AB$6*($AB$11/AI907*AJ907+$AB$12)</f>
        <v>8.001269316104509E-3</v>
      </c>
      <c r="AI907" s="48">
        <f>1+$AB$7*COS(AL907)</f>
        <v>0.9260671584344814</v>
      </c>
      <c r="AJ907" s="48">
        <f>SIN(AL907+RADIANS($AB$9))</f>
        <v>0.81595893231738614</v>
      </c>
      <c r="AK907" s="48">
        <f>$AB$7*SIN(AL907)</f>
        <v>-0.32746077613318331</v>
      </c>
      <c r="AL907" s="48">
        <f>2*ATAN(AM907)</f>
        <v>-1.7928494209619974</v>
      </c>
      <c r="AM907" s="48">
        <f>SQRT((1+$AB$7)/(1-$AB$7))*TAN(AN907/2)</f>
        <v>-1.2509468347998198</v>
      </c>
      <c r="AN907" s="54">
        <f>$AU907+$AB$7*SIN(AO907)</f>
        <v>17.403773996248528</v>
      </c>
      <c r="AO907" s="54">
        <f>$AU907+$AB$7*SIN(AP907)</f>
        <v>17.403774000716172</v>
      </c>
      <c r="AP907" s="54">
        <f>$AU907+$AB$7*SIN(AQ907)</f>
        <v>17.403774107448172</v>
      </c>
      <c r="AQ907" s="54">
        <f>$AU907+$AB$7*SIN(AR907)</f>
        <v>17.403776657248564</v>
      </c>
      <c r="AR907" s="54">
        <f>$AU907+$AB$7*SIN(AS907)</f>
        <v>17.403837555959438</v>
      </c>
      <c r="AS907" s="54">
        <f>$AU907+$AB$7*SIN(AT907)</f>
        <v>17.405283379018865</v>
      </c>
      <c r="AT907" s="54">
        <f>$AU907+$AB$7*SIN(AU907)</f>
        <v>17.435766669582662</v>
      </c>
      <c r="AU907" s="54">
        <f>RADIANS($AB$9)+$AB$18*(F907-AB$15)</f>
        <v>17.736857305208602</v>
      </c>
    </row>
    <row r="908" spans="1:47" ht="12.95" customHeight="1" x14ac:dyDescent="0.2">
      <c r="A908" s="4" t="s">
        <v>1201</v>
      </c>
      <c r="B908" s="10" t="s">
        <v>1142</v>
      </c>
      <c r="C908" s="5">
        <v>55463.399400000002</v>
      </c>
      <c r="D908" s="5">
        <v>3.5000000000000001E-3</v>
      </c>
      <c r="E908" s="107">
        <f>+(C908-C$7)/C$8</f>
        <v>9327.0766474564116</v>
      </c>
      <c r="F908" s="109">
        <f>ROUND(2*E908,0)/2</f>
        <v>9327</v>
      </c>
      <c r="G908" s="48">
        <f>+C908-(C$7+F908*C$8)</f>
        <v>0.10476740000740392</v>
      </c>
      <c r="J908" s="48">
        <f>G908</f>
        <v>0.10476740000740392</v>
      </c>
      <c r="O908" s="48">
        <f ca="1">+C$11+C$12*F908</f>
        <v>0.10252431068795333</v>
      </c>
      <c r="Q908" s="100">
        <f>+C908-15018.5</f>
        <v>40444.899400000002</v>
      </c>
      <c r="S908" s="53">
        <f>S$15</f>
        <v>1</v>
      </c>
      <c r="Z908" s="48">
        <f>F908</f>
        <v>9327</v>
      </c>
      <c r="AA908" s="54">
        <f>AB$3+AB$4*Z908+AB$5*Z908^2+AH908</f>
        <v>0.10848644696966933</v>
      </c>
      <c r="AB908" s="54">
        <f>IF(S908&lt;&gt;0,G908-AH908, -9999)</f>
        <v>9.6754464484047759E-2</v>
      </c>
      <c r="AC908" s="54">
        <f>+G908-P908</f>
        <v>0.10476740000740392</v>
      </c>
      <c r="AD908" s="54">
        <f>IF(S908&lt;&gt;0,G908-AA908, -9999)</f>
        <v>-3.7190469622654099E-3</v>
      </c>
      <c r="AE908" s="54">
        <f>+(G908-AA908)^2*S908</f>
        <v>1.3831310307535572E-5</v>
      </c>
      <c r="AF908" s="48">
        <f>IF(S908&lt;&gt;0,G908-P908, -9999)</f>
        <v>0.10476740000740392</v>
      </c>
      <c r="AG908" s="3"/>
      <c r="AH908" s="48">
        <f>$AB$6*($AB$11/AI908*AJ908+$AB$12)</f>
        <v>8.0129355233561576E-3</v>
      </c>
      <c r="AI908" s="48">
        <f>1+$AB$7*COS(AL908)</f>
        <v>0.92764958561819011</v>
      </c>
      <c r="AJ908" s="48">
        <f>SIN(AL908+RADIANS($AB$9))</f>
        <v>0.81874156128935083</v>
      </c>
      <c r="AK908" s="48">
        <f>$AB$7*SIN(AL908)</f>
        <v>-0.32781403646958024</v>
      </c>
      <c r="AL908" s="48">
        <f>2*ATAN(AM908)</f>
        <v>-1.7880196180238501</v>
      </c>
      <c r="AM908" s="48">
        <f>SQRT((1+$AB$7)/(1-$AB$7))*TAN(AN908/2)</f>
        <v>-1.2447715742612964</v>
      </c>
      <c r="AN908" s="54">
        <f>$AU908+$AB$7*SIN(AO908)</f>
        <v>17.408682535554924</v>
      </c>
      <c r="AO908" s="54">
        <f>$AU908+$AB$7*SIN(AP908)</f>
        <v>17.408682541025325</v>
      </c>
      <c r="AP908" s="54">
        <f>$AU908+$AB$7*SIN(AQ908)</f>
        <v>17.408682666802036</v>
      </c>
      <c r="AQ908" s="54">
        <f>$AU908+$AB$7*SIN(AR908)</f>
        <v>17.408685558654874</v>
      </c>
      <c r="AR908" s="54">
        <f>$AU908+$AB$7*SIN(AS908)</f>
        <v>17.408752030370678</v>
      </c>
      <c r="AS908" s="54">
        <f>$AU908+$AB$7*SIN(AT908)</f>
        <v>17.410270730413128</v>
      </c>
      <c r="AT908" s="54">
        <f>$AU908+$AB$7*SIN(AU908)</f>
        <v>17.44116668835489</v>
      </c>
      <c r="AU908" s="54">
        <f>RADIANS($AB$9)+$AB$18*(F908-AB$15)</f>
        <v>17.741556368583677</v>
      </c>
    </row>
    <row r="909" spans="1:47" ht="12.95" customHeight="1" x14ac:dyDescent="0.2">
      <c r="A909" s="102" t="s">
        <v>1134</v>
      </c>
      <c r="B909" s="102" t="s">
        <v>1122</v>
      </c>
      <c r="C909" s="103">
        <v>55463.400220000003</v>
      </c>
      <c r="D909" s="103">
        <v>1.7000000000000001E-4</v>
      </c>
      <c r="E909" s="107">
        <f>+(C909-C$7)/C$8</f>
        <v>9327.0772473654888</v>
      </c>
      <c r="F909" s="109">
        <f>ROUND(2*E909,0)/2</f>
        <v>9327</v>
      </c>
      <c r="G909" s="48">
        <f>+C909-(C$7+F909*C$8)</f>
        <v>0.10558740000851685</v>
      </c>
      <c r="K909" s="48">
        <f>G909</f>
        <v>0.10558740000851685</v>
      </c>
      <c r="O909" s="48">
        <f ca="1">+C$11+C$12*F909</f>
        <v>0.10252431068795333</v>
      </c>
      <c r="Q909" s="100">
        <f>+C909-15018.5</f>
        <v>40444.900220000003</v>
      </c>
      <c r="S909" s="53">
        <f>S$16</f>
        <v>1</v>
      </c>
      <c r="Z909" s="48">
        <f>F909</f>
        <v>9327</v>
      </c>
      <c r="AA909" s="54">
        <f>AB$3+AB$4*Z909+AB$5*Z909^2+AH909</f>
        <v>0.10848644696966933</v>
      </c>
      <c r="AB909" s="54">
        <f>IF(S909&lt;&gt;0,G909-AH909, -9999)</f>
        <v>9.7574464485160689E-2</v>
      </c>
      <c r="AC909" s="54">
        <f>+G909-P909</f>
        <v>0.10558740000851685</v>
      </c>
      <c r="AD909" s="54">
        <f>IF(S909&lt;&gt;0,G909-AA909, -9999)</f>
        <v>-2.8990469611524794E-3</v>
      </c>
      <c r="AE909" s="54">
        <f>+(G909-AA909)^2*S909</f>
        <v>8.404473282967426E-6</v>
      </c>
      <c r="AF909" s="48">
        <f>IF(S909&lt;&gt;0,G909-P909, -9999)</f>
        <v>0.10558740000851685</v>
      </c>
      <c r="AG909" s="3"/>
      <c r="AH909" s="48">
        <f>$AB$6*($AB$11/AI909*AJ909+$AB$12)</f>
        <v>8.0129355233561576E-3</v>
      </c>
      <c r="AI909" s="48">
        <f>1+$AB$7*COS(AL909)</f>
        <v>0.92764958561819011</v>
      </c>
      <c r="AJ909" s="48">
        <f>SIN(AL909+RADIANS($AB$9))</f>
        <v>0.81874156128935083</v>
      </c>
      <c r="AK909" s="48">
        <f>$AB$7*SIN(AL909)</f>
        <v>-0.32781403646958024</v>
      </c>
      <c r="AL909" s="48">
        <f>2*ATAN(AM909)</f>
        <v>-1.7880196180238501</v>
      </c>
      <c r="AM909" s="48">
        <f>SQRT((1+$AB$7)/(1-$AB$7))*TAN(AN909/2)</f>
        <v>-1.2447715742612964</v>
      </c>
      <c r="AN909" s="54">
        <f>$AU909+$AB$7*SIN(AO909)</f>
        <v>17.408682535554924</v>
      </c>
      <c r="AO909" s="54">
        <f>$AU909+$AB$7*SIN(AP909)</f>
        <v>17.408682541025325</v>
      </c>
      <c r="AP909" s="54">
        <f>$AU909+$AB$7*SIN(AQ909)</f>
        <v>17.408682666802036</v>
      </c>
      <c r="AQ909" s="54">
        <f>$AU909+$AB$7*SIN(AR909)</f>
        <v>17.408685558654874</v>
      </c>
      <c r="AR909" s="54">
        <f>$AU909+$AB$7*SIN(AS909)</f>
        <v>17.408752030370678</v>
      </c>
      <c r="AS909" s="54">
        <f>$AU909+$AB$7*SIN(AT909)</f>
        <v>17.410270730413128</v>
      </c>
      <c r="AT909" s="54">
        <f>$AU909+$AB$7*SIN(AU909)</f>
        <v>17.44116668835489</v>
      </c>
      <c r="AU909" s="54">
        <f>RADIANS($AB$9)+$AB$18*(F909-AB$15)</f>
        <v>17.741556368583677</v>
      </c>
    </row>
    <row r="910" spans="1:47" ht="12.95" customHeight="1" x14ac:dyDescent="0.2">
      <c r="A910" s="102" t="s">
        <v>1134</v>
      </c>
      <c r="B910" s="102" t="s">
        <v>1122</v>
      </c>
      <c r="C910" s="103">
        <v>55463.401239999999</v>
      </c>
      <c r="D910" s="103">
        <v>4.2999999999999999E-4</v>
      </c>
      <c r="E910" s="113">
        <f>+(C910-C$7)/C$8</f>
        <v>9327.0779935938517</v>
      </c>
      <c r="F910" s="109">
        <f>ROUND(2*E910,0)/2</f>
        <v>9327</v>
      </c>
      <c r="G910" s="48">
        <f>+C910-(C$7+F910*C$8)</f>
        <v>0.10660740000457736</v>
      </c>
      <c r="K910" s="48">
        <f>G910</f>
        <v>0.10660740000457736</v>
      </c>
      <c r="O910" s="48">
        <f ca="1">+C$11+C$12*F910</f>
        <v>0.10252431068795333</v>
      </c>
      <c r="Q910" s="100">
        <f>+C910-15018.5</f>
        <v>40444.901239999999</v>
      </c>
      <c r="S910" s="53">
        <f>S$16</f>
        <v>1</v>
      </c>
      <c r="Z910" s="48">
        <f>F910</f>
        <v>9327</v>
      </c>
      <c r="AA910" s="54">
        <f>AB$3+AB$4*Z910+AB$5*Z910^2+AH910</f>
        <v>0.10848644696966933</v>
      </c>
      <c r="AB910" s="54">
        <f>IF(S910&lt;&gt;0,G910-AH910, -9999)</f>
        <v>9.8594464481221195E-2</v>
      </c>
      <c r="AC910" s="54">
        <f>+G910-P910</f>
        <v>0.10660740000457736</v>
      </c>
      <c r="AD910" s="54">
        <f>IF(S910&lt;&gt;0,G910-AA910, -9999)</f>
        <v>-1.8790469650919739E-3</v>
      </c>
      <c r="AE910" s="54">
        <f>+(G910-AA910)^2*S910</f>
        <v>3.5308174970213579E-6</v>
      </c>
      <c r="AF910" s="48">
        <f>IF(S910&lt;&gt;0,G910-P910, -9999)</f>
        <v>0.10660740000457736</v>
      </c>
      <c r="AG910" s="3"/>
      <c r="AH910" s="48">
        <f>$AB$6*($AB$11/AI910*AJ910+$AB$12)</f>
        <v>8.0129355233561576E-3</v>
      </c>
      <c r="AI910" s="48">
        <f>1+$AB$7*COS(AL910)</f>
        <v>0.92764958561819011</v>
      </c>
      <c r="AJ910" s="48">
        <f>SIN(AL910+RADIANS($AB$9))</f>
        <v>0.81874156128935083</v>
      </c>
      <c r="AK910" s="48">
        <f>$AB$7*SIN(AL910)</f>
        <v>-0.32781403646958024</v>
      </c>
      <c r="AL910" s="48">
        <f>2*ATAN(AM910)</f>
        <v>-1.7880196180238501</v>
      </c>
      <c r="AM910" s="48">
        <f>SQRT((1+$AB$7)/(1-$AB$7))*TAN(AN910/2)</f>
        <v>-1.2447715742612964</v>
      </c>
      <c r="AN910" s="54">
        <f>$AU910+$AB$7*SIN(AO910)</f>
        <v>17.408682535554924</v>
      </c>
      <c r="AO910" s="54">
        <f>$AU910+$AB$7*SIN(AP910)</f>
        <v>17.408682541025325</v>
      </c>
      <c r="AP910" s="54">
        <f>$AU910+$AB$7*SIN(AQ910)</f>
        <v>17.408682666802036</v>
      </c>
      <c r="AQ910" s="54">
        <f>$AU910+$AB$7*SIN(AR910)</f>
        <v>17.408685558654874</v>
      </c>
      <c r="AR910" s="54">
        <f>$AU910+$AB$7*SIN(AS910)</f>
        <v>17.408752030370678</v>
      </c>
      <c r="AS910" s="54">
        <f>$AU910+$AB$7*SIN(AT910)</f>
        <v>17.410270730413128</v>
      </c>
      <c r="AT910" s="54">
        <f>$AU910+$AB$7*SIN(AU910)</f>
        <v>17.44116668835489</v>
      </c>
      <c r="AU910" s="54">
        <f>RADIANS($AB$9)+$AB$18*(F910-AB$15)</f>
        <v>17.741556368583677</v>
      </c>
    </row>
    <row r="911" spans="1:47" ht="12.95" customHeight="1" x14ac:dyDescent="0.2">
      <c r="A911" s="117" t="s">
        <v>1206</v>
      </c>
      <c r="B911" s="117"/>
      <c r="C911" s="118">
        <v>55463.482100000001</v>
      </c>
      <c r="D911" s="118">
        <v>3.5000000000000001E-3</v>
      </c>
      <c r="E911" s="107">
        <f>+(C911-C$7)/C$8</f>
        <v>9327.1371504816343</v>
      </c>
      <c r="F911" s="109">
        <f>ROUND(2*E911,0)/2</f>
        <v>9327</v>
      </c>
      <c r="O911" s="48">
        <f ca="1">+C$11+C$12*F911</f>
        <v>0.10252431068795333</v>
      </c>
      <c r="Q911" s="100">
        <f>+C911-15018.5</f>
        <v>40444.982100000001</v>
      </c>
      <c r="S911" s="53">
        <f>S$15</f>
        <v>1</v>
      </c>
      <c r="U911" s="48">
        <f>+C911-(C$7+F911*C$8)</f>
        <v>0.18746740000642603</v>
      </c>
      <c r="Z911" s="48">
        <f>F911</f>
        <v>9327</v>
      </c>
      <c r="AA911" s="54">
        <f>AB$3+AB$4*Z911+AB$5*Z911^2+AH911</f>
        <v>0.10848644696966933</v>
      </c>
      <c r="AB911" s="54">
        <f>IF(S911&lt;&gt;0,U911-AH911, -9999)</f>
        <v>0.17945446448306987</v>
      </c>
      <c r="AC911" s="54">
        <f>+U911-P911</f>
        <v>0.18746740000642603</v>
      </c>
      <c r="AD911" s="54">
        <f>IF(S911&lt;&gt;0,U911-AA911, -9999)</f>
        <v>7.8980953036756701E-2</v>
      </c>
      <c r="AE911" s="54">
        <f>+(U911-AA911)^2*S911</f>
        <v>6.2379909425943677E-3</v>
      </c>
      <c r="AF911" s="48">
        <f>IF(S911&lt;&gt;0,U911-P911, -9999)</f>
        <v>0.18746740000642603</v>
      </c>
      <c r="AG911" s="3"/>
      <c r="AH911" s="48">
        <f>$AB$6*($AB$11/AI911*AJ911+$AB$12)</f>
        <v>8.0129355233561576E-3</v>
      </c>
      <c r="AI911" s="48">
        <f>1+$AB$7*COS(AL911)</f>
        <v>0.92764958561819011</v>
      </c>
      <c r="AJ911" s="48">
        <f>SIN(AL911+RADIANS($AB$9))</f>
        <v>0.81874156128935083</v>
      </c>
      <c r="AK911" s="48">
        <f>$AB$7*SIN(AL911)</f>
        <v>-0.32781403646958024</v>
      </c>
      <c r="AL911" s="48">
        <f>2*ATAN(AM911)</f>
        <v>-1.7880196180238501</v>
      </c>
      <c r="AM911" s="48">
        <f>SQRT((1+$AB$7)/(1-$AB$7))*TAN(AN911/2)</f>
        <v>-1.2447715742612964</v>
      </c>
      <c r="AN911" s="54">
        <f>$AU911+$AB$7*SIN(AO911)</f>
        <v>17.408682535554924</v>
      </c>
      <c r="AO911" s="54">
        <f>$AU911+$AB$7*SIN(AP911)</f>
        <v>17.408682541025325</v>
      </c>
      <c r="AP911" s="54">
        <f>$AU911+$AB$7*SIN(AQ911)</f>
        <v>17.408682666802036</v>
      </c>
      <c r="AQ911" s="54">
        <f>$AU911+$AB$7*SIN(AR911)</f>
        <v>17.408685558654874</v>
      </c>
      <c r="AR911" s="54">
        <f>$AU911+$AB$7*SIN(AS911)</f>
        <v>17.408752030370678</v>
      </c>
      <c r="AS911" s="54">
        <f>$AU911+$AB$7*SIN(AT911)</f>
        <v>17.410270730413128</v>
      </c>
      <c r="AT911" s="54">
        <f>$AU911+$AB$7*SIN(AU911)</f>
        <v>17.44116668835489</v>
      </c>
      <c r="AU911" s="54">
        <f>RADIANS($AB$9)+$AB$18*(F911-AB$15)</f>
        <v>17.741556368583677</v>
      </c>
    </row>
    <row r="912" spans="1:47" ht="12.95" customHeight="1" x14ac:dyDescent="0.2">
      <c r="A912" s="5" t="s">
        <v>1191</v>
      </c>
      <c r="B912" s="10" t="s">
        <v>1142</v>
      </c>
      <c r="C912" s="5">
        <v>55463.482100000001</v>
      </c>
      <c r="D912" s="5" t="s">
        <v>1192</v>
      </c>
      <c r="E912" s="107">
        <f>+(C912-C$7)/C$8</f>
        <v>9327.1371504816343</v>
      </c>
      <c r="F912" s="109">
        <f>ROUND(2*E912,0)/2</f>
        <v>9327</v>
      </c>
      <c r="O912" s="48">
        <f ca="1">+C$11+C$12*F912</f>
        <v>0.10252431068795333</v>
      </c>
      <c r="Q912" s="100">
        <f>+C912-15018.5</f>
        <v>40444.982100000001</v>
      </c>
      <c r="S912" s="53"/>
      <c r="U912" s="119">
        <v>0.18746740000642603</v>
      </c>
      <c r="Z912" s="48">
        <f>F912</f>
        <v>9327</v>
      </c>
      <c r="AA912" s="54">
        <f>AB$3+AB$4*Z912+AB$5*Z912^2+AH912</f>
        <v>0.10848644696966933</v>
      </c>
      <c r="AB912" s="54">
        <f>IF(S912&lt;&gt;0,G912-AH912, -9999)</f>
        <v>-9999</v>
      </c>
      <c r="AC912" s="54">
        <f>+G912-P912</f>
        <v>0</v>
      </c>
      <c r="AD912" s="54">
        <f>IF(S912&lt;&gt;0,G912-AA912, -9999)</f>
        <v>-9999</v>
      </c>
      <c r="AE912" s="54">
        <f>+(G912-AA912)^2*S912</f>
        <v>0</v>
      </c>
      <c r="AF912" s="48">
        <f>IF(S912&lt;&gt;0,G912-P912, -9999)</f>
        <v>-9999</v>
      </c>
      <c r="AG912" s="3"/>
      <c r="AH912" s="48">
        <f>$AB$6*($AB$11/AI912*AJ912+$AB$12)</f>
        <v>8.0129355233561576E-3</v>
      </c>
      <c r="AI912" s="48">
        <f>1+$AB$7*COS(AL912)</f>
        <v>0.92764958561819011</v>
      </c>
      <c r="AJ912" s="48">
        <f>SIN(AL912+RADIANS($AB$9))</f>
        <v>0.81874156128935083</v>
      </c>
      <c r="AK912" s="48">
        <f>$AB$7*SIN(AL912)</f>
        <v>-0.32781403646958024</v>
      </c>
      <c r="AL912" s="48">
        <f>2*ATAN(AM912)</f>
        <v>-1.7880196180238501</v>
      </c>
      <c r="AM912" s="48">
        <f>SQRT((1+$AB$7)/(1-$AB$7))*TAN(AN912/2)</f>
        <v>-1.2447715742612964</v>
      </c>
      <c r="AN912" s="54">
        <f>$AU912+$AB$7*SIN(AO912)</f>
        <v>17.408682535554924</v>
      </c>
      <c r="AO912" s="54">
        <f>$AU912+$AB$7*SIN(AP912)</f>
        <v>17.408682541025325</v>
      </c>
      <c r="AP912" s="54">
        <f>$AU912+$AB$7*SIN(AQ912)</f>
        <v>17.408682666802036</v>
      </c>
      <c r="AQ912" s="54">
        <f>$AU912+$AB$7*SIN(AR912)</f>
        <v>17.408685558654874</v>
      </c>
      <c r="AR912" s="54">
        <f>$AU912+$AB$7*SIN(AS912)</f>
        <v>17.408752030370678</v>
      </c>
      <c r="AS912" s="54">
        <f>$AU912+$AB$7*SIN(AT912)</f>
        <v>17.410270730413128</v>
      </c>
      <c r="AT912" s="54">
        <f>$AU912+$AB$7*SIN(AU912)</f>
        <v>17.44116668835489</v>
      </c>
      <c r="AU912" s="54">
        <f>RADIANS($AB$9)+$AB$18*(F912-AB$15)</f>
        <v>17.741556368583677</v>
      </c>
    </row>
    <row r="913" spans="1:47" ht="12.95" customHeight="1" x14ac:dyDescent="0.2">
      <c r="A913" s="102" t="s">
        <v>1134</v>
      </c>
      <c r="B913" s="102" t="s">
        <v>1122</v>
      </c>
      <c r="C913" s="103">
        <v>55527.644370000002</v>
      </c>
      <c r="D913" s="103">
        <v>1E-4</v>
      </c>
      <c r="E913" s="113">
        <f>+(C913-C$7)/C$8</f>
        <v>9374.0780385138733</v>
      </c>
      <c r="F913" s="109">
        <f>ROUND(2*E913,0)/2</f>
        <v>9374</v>
      </c>
      <c r="G913" s="48">
        <f>+C913-(C$7+F913*C$8)</f>
        <v>0.10666880000644596</v>
      </c>
      <c r="K913" s="48">
        <f>G913</f>
        <v>0.10666880000644596</v>
      </c>
      <c r="O913" s="48">
        <f ca="1">+C$11+C$12*F913</f>
        <v>0.10322739293203341</v>
      </c>
      <c r="Q913" s="100">
        <f>+C913-15018.5</f>
        <v>40509.144370000002</v>
      </c>
      <c r="S913" s="53">
        <f>S$16</f>
        <v>1</v>
      </c>
      <c r="Z913" s="48">
        <f>F913</f>
        <v>9374</v>
      </c>
      <c r="AA913" s="54">
        <f>AB$3+AB$4*Z913+AB$5*Z913^2+AH913</f>
        <v>0.10934703717979852</v>
      </c>
      <c r="AB913" s="54">
        <f>IF(S913&lt;&gt;0,G913-AH913, -9999)</f>
        <v>9.8590870396299546E-2</v>
      </c>
      <c r="AC913" s="54">
        <f>+G913-P913</f>
        <v>0.10666880000644596</v>
      </c>
      <c r="AD913" s="54">
        <f>IF(S913&lt;&gt;0,G913-AA913, -9999)</f>
        <v>-2.6782371733525545E-3</v>
      </c>
      <c r="AE913" s="54">
        <f>+(G913-AA913)^2*S913</f>
        <v>7.1729543567274808E-6</v>
      </c>
      <c r="AF913" s="48">
        <f>IF(S913&lt;&gt;0,G913-P913, -9999)</f>
        <v>0.10666880000644596</v>
      </c>
      <c r="AG913" s="3"/>
      <c r="AH913" s="48">
        <f>$AB$6*($AB$11/AI913*AJ913+$AB$12)</f>
        <v>8.077929610146424E-3</v>
      </c>
      <c r="AI913" s="48">
        <f>1+$AB$7*COS(AL913)</f>
        <v>0.93709049872966055</v>
      </c>
      <c r="AJ913" s="48">
        <f>SIN(AL913+RADIANS($AB$9))</f>
        <v>0.8348875050713549</v>
      </c>
      <c r="AK913" s="48">
        <f>$AB$7*SIN(AL913)</f>
        <v>-0.32975600012375217</v>
      </c>
      <c r="AL913" s="48">
        <f>2*ATAN(AM913)</f>
        <v>-1.759307043006527</v>
      </c>
      <c r="AM913" s="48">
        <f>SQRT((1+$AB$7)/(1-$AB$7))*TAN(AN913/2)</f>
        <v>-1.208811002620501</v>
      </c>
      <c r="AN913" s="54">
        <f>$AU913+$AB$7*SIN(AO913)</f>
        <v>17.437691069056235</v>
      </c>
      <c r="AO913" s="54">
        <f>$AU913+$AB$7*SIN(AP913)</f>
        <v>17.4376910848855</v>
      </c>
      <c r="AP913" s="54">
        <f>$AU913+$AB$7*SIN(AQ913)</f>
        <v>17.437691382822734</v>
      </c>
      <c r="AQ913" s="54">
        <f>$AU913+$AB$7*SIN(AR913)</f>
        <v>17.43769699047191</v>
      </c>
      <c r="AR913" s="54">
        <f>$AU913+$AB$7*SIN(AS913)</f>
        <v>17.43780249871206</v>
      </c>
      <c r="AS913" s="54">
        <f>$AU913+$AB$7*SIN(AT913)</f>
        <v>17.43977486384626</v>
      </c>
      <c r="AT913" s="54">
        <f>$AU913+$AB$7*SIN(AU913)</f>
        <v>17.473025235777811</v>
      </c>
      <c r="AU913" s="54">
        <f>RADIANS($AB$9)+$AB$18*(F913-AB$15)</f>
        <v>17.769163365912249</v>
      </c>
    </row>
    <row r="914" spans="1:47" ht="12.95" customHeight="1" x14ac:dyDescent="0.2">
      <c r="A914" s="5" t="s">
        <v>1193</v>
      </c>
      <c r="B914" s="10" t="s">
        <v>1169</v>
      </c>
      <c r="C914" s="5">
        <v>55527.644399999997</v>
      </c>
      <c r="D914" s="5">
        <v>1E-4</v>
      </c>
      <c r="E914" s="107">
        <f>+(C914-C$7)/C$8</f>
        <v>9374.078060461763</v>
      </c>
      <c r="F914" s="109">
        <f>ROUND(2*E914,0)/2</f>
        <v>9374</v>
      </c>
      <c r="G914" s="48">
        <f>+C914-(C$7+F914*C$8)</f>
        <v>0.10669880000205012</v>
      </c>
      <c r="K914" s="48">
        <f>G914</f>
        <v>0.10669880000205012</v>
      </c>
      <c r="O914" s="48">
        <f ca="1">+C$11+C$12*F914</f>
        <v>0.10322739293203341</v>
      </c>
      <c r="Q914" s="100">
        <f>+C914-15018.5</f>
        <v>40509.144399999997</v>
      </c>
      <c r="S914" s="53">
        <f>S$16</f>
        <v>1</v>
      </c>
      <c r="Z914" s="48">
        <f>F914</f>
        <v>9374</v>
      </c>
      <c r="AA914" s="54">
        <f>AB$3+AB$4*Z914+AB$5*Z914^2+AH914</f>
        <v>0.10934703717979852</v>
      </c>
      <c r="AB914" s="54">
        <f>IF(S914&lt;&gt;0,G914-AH914, -9999)</f>
        <v>9.8620870391903703E-2</v>
      </c>
      <c r="AC914" s="54">
        <f>+G914-P914</f>
        <v>0.10669880000205012</v>
      </c>
      <c r="AD914" s="54">
        <f>IF(S914&lt;&gt;0,G914-AA914, -9999)</f>
        <v>-2.6482371777483971E-3</v>
      </c>
      <c r="AE914" s="54">
        <f>+(G914-AA914)^2*S914</f>
        <v>7.013160149608795E-6</v>
      </c>
      <c r="AF914" s="48">
        <f>IF(S914&lt;&gt;0,G914-P914, -9999)</f>
        <v>0.10669880000205012</v>
      </c>
      <c r="AG914" s="3"/>
      <c r="AH914" s="48">
        <f>$AB$6*($AB$11/AI914*AJ914+$AB$12)</f>
        <v>8.077929610146424E-3</v>
      </c>
      <c r="AI914" s="48">
        <f>1+$AB$7*COS(AL914)</f>
        <v>0.93709049872966055</v>
      </c>
      <c r="AJ914" s="48">
        <f>SIN(AL914+RADIANS($AB$9))</f>
        <v>0.8348875050713549</v>
      </c>
      <c r="AK914" s="48">
        <f>$AB$7*SIN(AL914)</f>
        <v>-0.32975600012375217</v>
      </c>
      <c r="AL914" s="48">
        <f>2*ATAN(AM914)</f>
        <v>-1.759307043006527</v>
      </c>
      <c r="AM914" s="48">
        <f>SQRT((1+$AB$7)/(1-$AB$7))*TAN(AN914/2)</f>
        <v>-1.208811002620501</v>
      </c>
      <c r="AN914" s="54">
        <f>$AU914+$AB$7*SIN(AO914)</f>
        <v>17.437691069056235</v>
      </c>
      <c r="AO914" s="54">
        <f>$AU914+$AB$7*SIN(AP914)</f>
        <v>17.4376910848855</v>
      </c>
      <c r="AP914" s="54">
        <f>$AU914+$AB$7*SIN(AQ914)</f>
        <v>17.437691382822734</v>
      </c>
      <c r="AQ914" s="54">
        <f>$AU914+$AB$7*SIN(AR914)</f>
        <v>17.43769699047191</v>
      </c>
      <c r="AR914" s="54">
        <f>$AU914+$AB$7*SIN(AS914)</f>
        <v>17.43780249871206</v>
      </c>
      <c r="AS914" s="54">
        <f>$AU914+$AB$7*SIN(AT914)</f>
        <v>17.43977486384626</v>
      </c>
      <c r="AT914" s="54">
        <f>$AU914+$AB$7*SIN(AU914)</f>
        <v>17.473025235777811</v>
      </c>
      <c r="AU914" s="54">
        <f>RADIANS($AB$9)+$AB$18*(F914-AB$15)</f>
        <v>17.769163365912249</v>
      </c>
    </row>
    <row r="915" spans="1:47" ht="12.95" customHeight="1" x14ac:dyDescent="0.2">
      <c r="A915" s="98" t="s">
        <v>929</v>
      </c>
      <c r="B915" s="99" t="s">
        <v>1169</v>
      </c>
      <c r="C915" s="98">
        <v>55804.445200000002</v>
      </c>
      <c r="D915" s="98" t="s">
        <v>1190</v>
      </c>
      <c r="E915" s="107">
        <f>+(C915-C$7)/C$8</f>
        <v>9576.5845391140028</v>
      </c>
      <c r="F915" s="109">
        <f>ROUND(2*E915,0)/2</f>
        <v>9576.5</v>
      </c>
      <c r="G915" s="48">
        <f>+C915-(C$7+F915*C$8)</f>
        <v>0.11555430000589695</v>
      </c>
      <c r="K915" s="48">
        <f>G915</f>
        <v>0.11555430000589695</v>
      </c>
      <c r="O915" s="48">
        <f ca="1">+C$11+C$12*F915</f>
        <v>0.10625663026025071</v>
      </c>
      <c r="Q915" s="100">
        <f>+C915-15018.5</f>
        <v>40785.945200000002</v>
      </c>
      <c r="S915" s="53">
        <f>S$16</f>
        <v>1</v>
      </c>
      <c r="Z915" s="48">
        <f>F915</f>
        <v>9576.5</v>
      </c>
      <c r="AA915" s="54">
        <f>AB$3+AB$4*Z915+AB$5*Z915^2+AH915</f>
        <v>0.11301140106075856</v>
      </c>
      <c r="AB915" s="54">
        <f>IF(S915&lt;&gt;0,G915-AH915, -9999)</f>
        <v>0.10727084759631726</v>
      </c>
      <c r="AC915" s="54">
        <f>+G915-P915</f>
        <v>0.11555430000589695</v>
      </c>
      <c r="AD915" s="54">
        <f>IF(S915&lt;&gt;0,G915-AA915, -9999)</f>
        <v>2.542898945138386E-3</v>
      </c>
      <c r="AE915" s="54">
        <f>+(G915-AA915)^2*S915</f>
        <v>6.4663350451859163E-6</v>
      </c>
      <c r="AF915" s="48">
        <f>IF(S915&lt;&gt;0,G915-P915, -9999)</f>
        <v>0.11555430000589695</v>
      </c>
      <c r="AG915" s="3"/>
      <c r="AH915" s="48">
        <f>$AB$6*($AB$11/AI915*AJ915+$AB$12)</f>
        <v>8.2834524095796915E-3</v>
      </c>
      <c r="AI915" s="48">
        <f>1+$AB$7*COS(AL915)</f>
        <v>0.98062303465338996</v>
      </c>
      <c r="AJ915" s="48">
        <f>SIN(AL915+RADIANS($AB$9))</f>
        <v>0.89952738002818788</v>
      </c>
      <c r="AK915" s="48">
        <f>$AB$7*SIN(AL915)</f>
        <v>-0.33514348894414636</v>
      </c>
      <c r="AL915" s="48">
        <f>2*ATAN(AM915)</f>
        <v>-1.6285489554512742</v>
      </c>
      <c r="AM915" s="48">
        <f>SQRT((1+$AB$7)/(1-$AB$7))*TAN(AN915/2)</f>
        <v>-1.0594869270014839</v>
      </c>
      <c r="AN915" s="54">
        <f>$AU915+$AB$7*SIN(AO915)</f>
        <v>17.566175985799958</v>
      </c>
      <c r="AO915" s="54">
        <f>$AU915+$AB$7*SIN(AP915)</f>
        <v>17.566176344285061</v>
      </c>
      <c r="AP915" s="54">
        <f>$AU915+$AB$7*SIN(AQ915)</f>
        <v>17.566180111294969</v>
      </c>
      <c r="AQ915" s="54">
        <f>$AU915+$AB$7*SIN(AR915)</f>
        <v>17.566219692642079</v>
      </c>
      <c r="AR915" s="54">
        <f>$AU915+$AB$7*SIN(AS915)</f>
        <v>17.566635268390542</v>
      </c>
      <c r="AS915" s="54">
        <f>$AU915+$AB$7*SIN(AT915)</f>
        <v>17.570963828542922</v>
      </c>
      <c r="AT915" s="54">
        <f>$AU915+$AB$7*SIN(AU915)</f>
        <v>17.612824787953201</v>
      </c>
      <c r="AU915" s="54">
        <f>RADIANS($AB$9)+$AB$18*(F915-AB$15)</f>
        <v>17.888108407593858</v>
      </c>
    </row>
    <row r="916" spans="1:47" ht="12.95" customHeight="1" x14ac:dyDescent="0.2">
      <c r="A916" s="4" t="s">
        <v>1203</v>
      </c>
      <c r="B916" s="10" t="s">
        <v>1142</v>
      </c>
      <c r="C916" s="5">
        <v>56194.688099999999</v>
      </c>
      <c r="D916" s="5">
        <v>2.0000000000000001E-4</v>
      </c>
      <c r="E916" s="107">
        <f>+(C916-C$7)/C$8</f>
        <v>9862.0848537736274</v>
      </c>
      <c r="F916" s="109">
        <f>ROUND(2*E916,0)/2</f>
        <v>9862</v>
      </c>
      <c r="G916" s="48">
        <f>+C916-(C$7+F916*C$8)</f>
        <v>0.11598440000670962</v>
      </c>
      <c r="K916" s="48">
        <f>G916</f>
        <v>0.11598440000670962</v>
      </c>
      <c r="O916" s="48">
        <f ca="1">+C$11+C$12*F916</f>
        <v>0.11052748091312008</v>
      </c>
      <c r="Q916" s="100">
        <f>+C916-15018.5</f>
        <v>41176.188099999999</v>
      </c>
      <c r="S916" s="53">
        <f>S$16</f>
        <v>1</v>
      </c>
      <c r="Z916" s="48">
        <f>F916</f>
        <v>9862</v>
      </c>
      <c r="AA916" s="54">
        <f>AB$3+AB$4*Z916+AB$5*Z916^2+AH916</f>
        <v>0.11802576595575162</v>
      </c>
      <c r="AB916" s="54">
        <f>IF(S916&lt;&gt;0,G916-AH916, -9999)</f>
        <v>0.10764862556184512</v>
      </c>
      <c r="AC916" s="54">
        <f>+G916-P916</f>
        <v>0.11598440000670962</v>
      </c>
      <c r="AD916" s="54">
        <f>IF(S916&lt;&gt;0,G916-AA916, -9999)</f>
        <v>-2.0413659490420011E-3</v>
      </c>
      <c r="AE916" s="54">
        <f>+(G916-AA916)^2*S916</f>
        <v>4.1671749379081495E-6</v>
      </c>
      <c r="AF916" s="48">
        <f>IF(S916&lt;&gt;0,G916-P916, -9999)</f>
        <v>0.11598440000670962</v>
      </c>
      <c r="AG916" s="3"/>
      <c r="AH916" s="48">
        <f>$AB$6*($AB$11/AI916*AJ916+$AB$12)</f>
        <v>8.3357744448644931E-3</v>
      </c>
      <c r="AI916" s="48">
        <f>1+$AB$7*COS(AL916)</f>
        <v>1.0497738465906414</v>
      </c>
      <c r="AJ916" s="48">
        <f>SIN(AL916+RADIANS($AB$9))</f>
        <v>0.9700059279002905</v>
      </c>
      <c r="AK916" s="48">
        <f>$AB$7*SIN(AL916)</f>
        <v>-0.33199275468490297</v>
      </c>
      <c r="AL916" s="48">
        <f>2*ATAN(AM916)</f>
        <v>-1.421980222048538</v>
      </c>
      <c r="AM916" s="48">
        <f>SQRT((1+$AB$7)/(1-$AB$7))*TAN(AN916/2)</f>
        <v>-0.86125172683396622</v>
      </c>
      <c r="AN916" s="54">
        <f>$AU916+$AB$7*SIN(AO916)</f>
        <v>17.757908040996021</v>
      </c>
      <c r="AO916" s="54">
        <f>$AU916+$AB$7*SIN(AP916)</f>
        <v>17.75791273068219</v>
      </c>
      <c r="AP916" s="54">
        <f>$AU916+$AB$7*SIN(AQ916)</f>
        <v>17.757943031092154</v>
      </c>
      <c r="AQ916" s="54">
        <f>$AU916+$AB$7*SIN(AR916)</f>
        <v>17.758138761712289</v>
      </c>
      <c r="AR916" s="54">
        <f>$AU916+$AB$7*SIN(AS916)</f>
        <v>17.759401345699708</v>
      </c>
      <c r="AS916" s="54">
        <f>$AU916+$AB$7*SIN(AT916)</f>
        <v>17.767473538743012</v>
      </c>
      <c r="AT916" s="54">
        <f>$AU916+$AB$7*SIN(AU916)</f>
        <v>17.816454069584502</v>
      </c>
      <c r="AU916" s="54">
        <f>RADIANS($AB$9)+$AB$18*(F916-AB$15)</f>
        <v>18.055806231791884</v>
      </c>
    </row>
    <row r="917" spans="1:47" ht="12.95" customHeight="1" x14ac:dyDescent="0.2">
      <c r="A917" s="102" t="s">
        <v>1134</v>
      </c>
      <c r="B917" s="102" t="s">
        <v>1122</v>
      </c>
      <c r="C917" s="103">
        <v>56194.688139999998</v>
      </c>
      <c r="D917" s="103">
        <v>9.0000000000000006E-5</v>
      </c>
      <c r="E917" s="113">
        <f>+(C917-C$7)/C$8</f>
        <v>9862.0848830374835</v>
      </c>
      <c r="F917" s="109">
        <f>ROUND(2*E917,0)/2</f>
        <v>9862</v>
      </c>
      <c r="G917" s="48">
        <f>+C917-(C$7+F917*C$8)</f>
        <v>0.11602440000569914</v>
      </c>
      <c r="K917" s="48">
        <f>G917</f>
        <v>0.11602440000569914</v>
      </c>
      <c r="O917" s="48">
        <f ca="1">+C$11+C$12*F917</f>
        <v>0.11052748091312008</v>
      </c>
      <c r="Q917" s="100">
        <f>+C917-15018.5</f>
        <v>41176.188139999998</v>
      </c>
      <c r="S917" s="53">
        <f>S$16</f>
        <v>1</v>
      </c>
      <c r="Z917" s="48">
        <f>F917</f>
        <v>9862</v>
      </c>
      <c r="AA917" s="54">
        <f>AB$3+AB$4*Z917+AB$5*Z917^2+AH917</f>
        <v>0.11802576595575162</v>
      </c>
      <c r="AB917" s="54">
        <f>IF(S917&lt;&gt;0,G917-AH917, -9999)</f>
        <v>0.10768862556083464</v>
      </c>
      <c r="AC917" s="54">
        <f>+G917-P917</f>
        <v>0.11602440000569914</v>
      </c>
      <c r="AD917" s="54">
        <f>IF(S917&lt;&gt;0,G917-AA917, -9999)</f>
        <v>-2.0013659500524861E-3</v>
      </c>
      <c r="AE917" s="54">
        <f>+(G917-AA917)^2*S917</f>
        <v>4.0054656660294901E-6</v>
      </c>
      <c r="AF917" s="48">
        <f>IF(S917&lt;&gt;0,G917-P917, -9999)</f>
        <v>0.11602440000569914</v>
      </c>
      <c r="AG917" s="3"/>
      <c r="AH917" s="48">
        <f>$AB$6*($AB$11/AI917*AJ917+$AB$12)</f>
        <v>8.3357744448644931E-3</v>
      </c>
      <c r="AI917" s="48">
        <f>1+$AB$7*COS(AL917)</f>
        <v>1.0497738465906414</v>
      </c>
      <c r="AJ917" s="48">
        <f>SIN(AL917+RADIANS($AB$9))</f>
        <v>0.9700059279002905</v>
      </c>
      <c r="AK917" s="48">
        <f>$AB$7*SIN(AL917)</f>
        <v>-0.33199275468490297</v>
      </c>
      <c r="AL917" s="48">
        <f>2*ATAN(AM917)</f>
        <v>-1.421980222048538</v>
      </c>
      <c r="AM917" s="48">
        <f>SQRT((1+$AB$7)/(1-$AB$7))*TAN(AN917/2)</f>
        <v>-0.86125172683396622</v>
      </c>
      <c r="AN917" s="54">
        <f>$AU917+$AB$7*SIN(AO917)</f>
        <v>17.757908040996021</v>
      </c>
      <c r="AO917" s="54">
        <f>$AU917+$AB$7*SIN(AP917)</f>
        <v>17.75791273068219</v>
      </c>
      <c r="AP917" s="54">
        <f>$AU917+$AB$7*SIN(AQ917)</f>
        <v>17.757943031092154</v>
      </c>
      <c r="AQ917" s="54">
        <f>$AU917+$AB$7*SIN(AR917)</f>
        <v>17.758138761712289</v>
      </c>
      <c r="AR917" s="54">
        <f>$AU917+$AB$7*SIN(AS917)</f>
        <v>17.759401345699708</v>
      </c>
      <c r="AS917" s="54">
        <f>$AU917+$AB$7*SIN(AT917)</f>
        <v>17.767473538743012</v>
      </c>
      <c r="AT917" s="54">
        <f>$AU917+$AB$7*SIN(AU917)</f>
        <v>17.816454069584502</v>
      </c>
      <c r="AU917" s="54">
        <f>RADIANS($AB$9)+$AB$18*(F917-AB$15)</f>
        <v>18.055806231791884</v>
      </c>
    </row>
    <row r="918" spans="1:47" ht="12.95" customHeight="1" x14ac:dyDescent="0.2">
      <c r="A918" s="4" t="s">
        <v>1201</v>
      </c>
      <c r="B918" s="10" t="s">
        <v>1142</v>
      </c>
      <c r="C918" s="5">
        <v>56219.2932</v>
      </c>
      <c r="D918" s="5">
        <v>3.0000000000000001E-3</v>
      </c>
      <c r="E918" s="107">
        <f>+(C918-C$7)/C$8</f>
        <v>9880.0858572312991</v>
      </c>
      <c r="F918" s="109">
        <f>ROUND(2*E918,0)/2</f>
        <v>9880</v>
      </c>
      <c r="G918" s="48">
        <f>+C918-(C$7+F918*C$8)</f>
        <v>0.11735600000247359</v>
      </c>
      <c r="J918" s="48">
        <f>G918</f>
        <v>0.11735600000247359</v>
      </c>
      <c r="O918" s="48">
        <f ca="1">+C$11+C$12*F918</f>
        <v>0.11079674645340605</v>
      </c>
      <c r="Q918" s="100">
        <f>+C918-15018.5</f>
        <v>41200.7932</v>
      </c>
      <c r="S918" s="53">
        <f>S$15</f>
        <v>1</v>
      </c>
      <c r="Z918" s="48">
        <f>F918</f>
        <v>9880</v>
      </c>
      <c r="AA918" s="54">
        <f>AB$3+AB$4*Z918+AB$5*Z918^2+AH918</f>
        <v>0.11833470024008819</v>
      </c>
      <c r="AB918" s="54">
        <f>IF(S918&lt;&gt;0,G918-AH918, -9999)</f>
        <v>0.10902748728092662</v>
      </c>
      <c r="AC918" s="54">
        <f>+G918-P918</f>
        <v>0.11735600000247359</v>
      </c>
      <c r="AD918" s="54">
        <f>IF(S918&lt;&gt;0,G918-AA918, -9999)</f>
        <v>-9.7870023761459368E-4</v>
      </c>
      <c r="AE918" s="54">
        <f>+(G918-AA918)^2*S918</f>
        <v>9.578541551068621E-7</v>
      </c>
      <c r="AF918" s="48">
        <f>IF(S918&lt;&gt;0,G918-P918, -9999)</f>
        <v>0.11735600000247359</v>
      </c>
      <c r="AG918" s="3"/>
      <c r="AH918" s="48">
        <f>$AB$6*($AB$11/AI918*AJ918+$AB$12)</f>
        <v>8.3285127215469747E-3</v>
      </c>
      <c r="AI918" s="48">
        <f>1+$AB$7*COS(AL918)</f>
        <v>1.0544174773190751</v>
      </c>
      <c r="AJ918" s="48">
        <f>SIN(AL918+RADIANS($AB$9))</f>
        <v>0.97331442305764437</v>
      </c>
      <c r="AK918" s="48">
        <f>$AB$7*SIN(AL918)</f>
        <v>-0.33126328370335101</v>
      </c>
      <c r="AL918" s="48">
        <f>2*ATAN(AM918)</f>
        <v>-1.4079779225185298</v>
      </c>
      <c r="AM918" s="48">
        <f>SQRT((1+$AB$7)/(1-$AB$7))*TAN(AN918/2)</f>
        <v>-0.8491303334184116</v>
      </c>
      <c r="AN918" s="54">
        <f>$AU918+$AB$7*SIN(AO918)</f>
        <v>17.770444663652814</v>
      </c>
      <c r="AO918" s="54">
        <f>$AU918+$AB$7*SIN(AP918)</f>
        <v>17.770449964523234</v>
      </c>
      <c r="AP918" s="54">
        <f>$AU918+$AB$7*SIN(AQ918)</f>
        <v>17.770483409340301</v>
      </c>
      <c r="AQ918" s="54">
        <f>$AU918+$AB$7*SIN(AR918)</f>
        <v>17.770694374813019</v>
      </c>
      <c r="AR918" s="54">
        <f>$AU918+$AB$7*SIN(AS918)</f>
        <v>17.772023207905395</v>
      </c>
      <c r="AS918" s="54">
        <f>$AU918+$AB$7*SIN(AT918)</f>
        <v>17.780319025128019</v>
      </c>
      <c r="AT918" s="54">
        <f>$AU918+$AB$7*SIN(AU918)</f>
        <v>17.829529018139667</v>
      </c>
      <c r="AU918" s="54">
        <f>RADIANS($AB$9)+$AB$18*(F918-AB$15)</f>
        <v>18.066379124385808</v>
      </c>
    </row>
    <row r="919" spans="1:47" ht="12.95" customHeight="1" x14ac:dyDescent="0.2">
      <c r="A919" s="4" t="s">
        <v>1202</v>
      </c>
      <c r="B919" s="10" t="s">
        <v>1142</v>
      </c>
      <c r="C919" s="5">
        <v>56541.878299999997</v>
      </c>
      <c r="D919" s="5">
        <v>1E-4</v>
      </c>
      <c r="E919" s="107">
        <f>+(C919-C$7)/C$8</f>
        <v>10116.08796657014</v>
      </c>
      <c r="F919" s="109">
        <f>ROUND(2*E919,0)/2</f>
        <v>10116</v>
      </c>
      <c r="G919" s="48">
        <f>+C919-(C$7+F919*C$8)</f>
        <v>0.1202391999977408</v>
      </c>
      <c r="K919" s="48">
        <f>G919</f>
        <v>0.1202391999977408</v>
      </c>
      <c r="O919" s="48">
        <f ca="1">+C$11+C$12*F919</f>
        <v>0.11432711687048895</v>
      </c>
      <c r="Q919" s="100">
        <f>+C919-15018.5</f>
        <v>41523.378299999997</v>
      </c>
      <c r="S919" s="53">
        <f>S$16</f>
        <v>1</v>
      </c>
      <c r="Z919" s="48">
        <f>F919</f>
        <v>10116</v>
      </c>
      <c r="AA919" s="54">
        <f>AB$3+AB$4*Z919+AB$5*Z919^2+AH919</f>
        <v>0.12229103339063865</v>
      </c>
      <c r="AB919" s="54">
        <f>IF(S919&lt;&gt;0,G919-AH919, -9999)</f>
        <v>0.11213682309763867</v>
      </c>
      <c r="AC919" s="54">
        <f>+G919-P919</f>
        <v>0.1202391999977408</v>
      </c>
      <c r="AD919" s="54">
        <f>IF(S919&lt;&gt;0,G919-AA919, -9999)</f>
        <v>-2.051833392897856E-3</v>
      </c>
      <c r="AE919" s="54">
        <f>+(G919-AA919)^2*S919</f>
        <v>4.2100202722107276E-6</v>
      </c>
      <c r="AF919" s="48">
        <f>IF(S919&lt;&gt;0,G919-P919, -9999)</f>
        <v>0.1202391999977408</v>
      </c>
      <c r="AG919" s="3"/>
      <c r="AH919" s="48">
        <f>$AB$6*($AB$11/AI919*AJ919+$AB$12)</f>
        <v>8.1023769001021193E-3</v>
      </c>
      <c r="AI919" s="48">
        <f>1+$AB$7*COS(AL919)</f>
        <v>1.1177547730562991</v>
      </c>
      <c r="AJ919" s="48">
        <f>SIN(AL919+RADIANS($AB$9))</f>
        <v>0.99935338377674776</v>
      </c>
      <c r="AK919" s="48">
        <f>$AB$7*SIN(AL919)</f>
        <v>-0.31437308789105722</v>
      </c>
      <c r="AL919" s="48">
        <f>2*ATAN(AM919)</f>
        <v>-1.2124025691156584</v>
      </c>
      <c r="AM919" s="48">
        <f>SQRT((1+$AB$7)/(1-$AB$7))*TAN(AN919/2)</f>
        <v>-0.693279466970812</v>
      </c>
      <c r="AN919" s="54">
        <f>$AU919+$AB$7*SIN(AO919)</f>
        <v>17.940073256215356</v>
      </c>
      <c r="AO919" s="54">
        <f>$AU919+$AB$7*SIN(AP919)</f>
        <v>17.940092913942237</v>
      </c>
      <c r="AP919" s="54">
        <f>$AU919+$AB$7*SIN(AQ919)</f>
        <v>17.940188251256409</v>
      </c>
      <c r="AQ919" s="54">
        <f>$AU919+$AB$7*SIN(AR919)</f>
        <v>17.940650458795847</v>
      </c>
      <c r="AR919" s="54">
        <f>$AU919+$AB$7*SIN(AS919)</f>
        <v>17.942887426160382</v>
      </c>
      <c r="AS919" s="54">
        <f>$AU919+$AB$7*SIN(AT919)</f>
        <v>17.953624862484531</v>
      </c>
      <c r="AT919" s="54">
        <f>$AU919+$AB$7*SIN(AU919)</f>
        <v>18.003296815848966</v>
      </c>
      <c r="AU919" s="54">
        <f>RADIANS($AB$9)+$AB$18*(F919-AB$15)</f>
        <v>18.205001493950547</v>
      </c>
    </row>
    <row r="920" spans="1:47" ht="12.95" customHeight="1" x14ac:dyDescent="0.2">
      <c r="A920" s="102" t="s">
        <v>1134</v>
      </c>
      <c r="B920" s="102" t="s">
        <v>1122</v>
      </c>
      <c r="C920" s="103">
        <v>56541.878389999998</v>
      </c>
      <c r="D920" s="103">
        <v>9.0000000000000006E-5</v>
      </c>
      <c r="E920" s="107">
        <f>+(C920-C$7)/C$8</f>
        <v>10116.08803241382</v>
      </c>
      <c r="F920" s="109">
        <f>ROUND(2*E920,0)/2</f>
        <v>10116</v>
      </c>
      <c r="G920" s="48">
        <f>+C920-(C$7+F920*C$8)</f>
        <v>0.12032919999910519</v>
      </c>
      <c r="K920" s="48">
        <f>G920</f>
        <v>0.12032919999910519</v>
      </c>
      <c r="O920" s="48">
        <f ca="1">+C$11+C$12*F920</f>
        <v>0.11432711687048895</v>
      </c>
      <c r="Q920" s="100">
        <f>+C920-15018.5</f>
        <v>41523.378389999998</v>
      </c>
      <c r="S920" s="53">
        <f>S$16</f>
        <v>1</v>
      </c>
      <c r="Z920" s="48">
        <f>F920</f>
        <v>10116</v>
      </c>
      <c r="AA920" s="54">
        <f>AB$3+AB$4*Z920+AB$5*Z920^2+AH920</f>
        <v>0.12229103339063865</v>
      </c>
      <c r="AB920" s="54">
        <f>IF(S920&lt;&gt;0,G920-AH920, -9999)</f>
        <v>0.11222682309900306</v>
      </c>
      <c r="AC920" s="54">
        <f>+G920-P920</f>
        <v>0.12032919999910519</v>
      </c>
      <c r="AD920" s="54">
        <f>IF(S920&lt;&gt;0,G920-AA920, -9999)</f>
        <v>-1.9618333915334685E-3</v>
      </c>
      <c r="AE920" s="54">
        <f>+(G920-AA920)^2*S920</f>
        <v>3.8487902561357113E-6</v>
      </c>
      <c r="AF920" s="48">
        <f>IF(S920&lt;&gt;0,G920-P920, -9999)</f>
        <v>0.12032919999910519</v>
      </c>
      <c r="AG920" s="3"/>
      <c r="AH920" s="48">
        <f>$AB$6*($AB$11/AI920*AJ920+$AB$12)</f>
        <v>8.1023769001021193E-3</v>
      </c>
      <c r="AI920" s="48">
        <f>1+$AB$7*COS(AL920)</f>
        <v>1.1177547730562991</v>
      </c>
      <c r="AJ920" s="48">
        <f>SIN(AL920+RADIANS($AB$9))</f>
        <v>0.99935338377674776</v>
      </c>
      <c r="AK920" s="48">
        <f>$AB$7*SIN(AL920)</f>
        <v>-0.31437308789105722</v>
      </c>
      <c r="AL920" s="48">
        <f>2*ATAN(AM920)</f>
        <v>-1.2124025691156584</v>
      </c>
      <c r="AM920" s="48">
        <f>SQRT((1+$AB$7)/(1-$AB$7))*TAN(AN920/2)</f>
        <v>-0.693279466970812</v>
      </c>
      <c r="AN920" s="54">
        <f>$AU920+$AB$7*SIN(AO920)</f>
        <v>17.940073256215356</v>
      </c>
      <c r="AO920" s="54">
        <f>$AU920+$AB$7*SIN(AP920)</f>
        <v>17.940092913942237</v>
      </c>
      <c r="AP920" s="54">
        <f>$AU920+$AB$7*SIN(AQ920)</f>
        <v>17.940188251256409</v>
      </c>
      <c r="AQ920" s="54">
        <f>$AU920+$AB$7*SIN(AR920)</f>
        <v>17.940650458795847</v>
      </c>
      <c r="AR920" s="54">
        <f>$AU920+$AB$7*SIN(AS920)</f>
        <v>17.942887426160382</v>
      </c>
      <c r="AS920" s="54">
        <f>$AU920+$AB$7*SIN(AT920)</f>
        <v>17.953624862484531</v>
      </c>
      <c r="AT920" s="54">
        <f>$AU920+$AB$7*SIN(AU920)</f>
        <v>18.003296815848966</v>
      </c>
      <c r="AU920" s="54">
        <f>RADIANS($AB$9)+$AB$18*(F920-AB$15)</f>
        <v>18.205001493950547</v>
      </c>
    </row>
    <row r="921" spans="1:47" ht="12.95" customHeight="1" x14ac:dyDescent="0.2">
      <c r="A921" s="120" t="s">
        <v>1204</v>
      </c>
      <c r="B921" s="121" t="s">
        <v>1142</v>
      </c>
      <c r="C921" s="122">
        <v>56596.554300000003</v>
      </c>
      <c r="D921" s="123">
        <v>2E-3</v>
      </c>
      <c r="E921" s="107">
        <f>+(C921-C$7)/C$8</f>
        <v>10156.08873328321</v>
      </c>
      <c r="F921" s="109">
        <f>ROUND(2*E921,0)/2</f>
        <v>10156</v>
      </c>
      <c r="G921" s="48">
        <f>+C921-(C$7+F921*C$8)</f>
        <v>0.1212872000032803</v>
      </c>
      <c r="J921" s="48">
        <f>G921</f>
        <v>0.1212872000032803</v>
      </c>
      <c r="O921" s="48">
        <f ca="1">+C$11+C$12*F921</f>
        <v>0.11492548473779114</v>
      </c>
      <c r="Q921" s="100">
        <f>+C921-15018.5</f>
        <v>41578.054300000003</v>
      </c>
      <c r="S921" s="53">
        <f>S$15</f>
        <v>1</v>
      </c>
      <c r="Z921" s="48">
        <f>F921</f>
        <v>10156</v>
      </c>
      <c r="AA921" s="54">
        <f>AB$3+AB$4*Z921+AB$5*Z921^2+AH921</f>
        <v>0.12294279160652713</v>
      </c>
      <c r="AB921" s="54">
        <f>IF(S921&lt;&gt;0,G921-AH921, -9999)</f>
        <v>0.11324873324584209</v>
      </c>
      <c r="AC921" s="54">
        <f>+G921-P921</f>
        <v>0.1212872000032803</v>
      </c>
      <c r="AD921" s="54">
        <f>IF(S921&lt;&gt;0,G921-AA921, -9999)</f>
        <v>-1.6555916032468254E-3</v>
      </c>
      <c r="AE921" s="54">
        <f>+(G921-AA921)^2*S921</f>
        <v>2.7409835567413937E-6</v>
      </c>
      <c r="AF921" s="48">
        <f>IF(S921&lt;&gt;0,G921-P921, -9999)</f>
        <v>0.1212872000032803</v>
      </c>
      <c r="AG921" s="3"/>
      <c r="AH921" s="48">
        <f>$AB$6*($AB$11/AI921*AJ921+$AB$12)</f>
        <v>8.0384667574382156E-3</v>
      </c>
      <c r="AI921" s="48">
        <f>1+$AB$7*COS(AL921)</f>
        <v>1.1288295485706858</v>
      </c>
      <c r="AJ921" s="48">
        <f>SIN(AL921+RADIANS($AB$9))</f>
        <v>0.99999987882297647</v>
      </c>
      <c r="AK921" s="48">
        <f>$AB$7*SIN(AL921)</f>
        <v>-0.30999931029402655</v>
      </c>
      <c r="AL921" s="48">
        <f>2*ATAN(AM921)</f>
        <v>-1.1769313845230789</v>
      </c>
      <c r="AM921" s="48">
        <f>SQRT((1+$AB$7)/(1-$AB$7))*TAN(AN921/2)</f>
        <v>-0.6673357792069895</v>
      </c>
      <c r="AN921" s="54">
        <f>$AU921+$AB$7*SIN(AO921)</f>
        <v>17.969818501224616</v>
      </c>
      <c r="AO921" s="54">
        <f>$AU921+$AB$7*SIN(AP921)</f>
        <v>17.969841915542499</v>
      </c>
      <c r="AP921" s="54">
        <f>$AU921+$AB$7*SIN(AQ921)</f>
        <v>17.969951337545556</v>
      </c>
      <c r="AQ921" s="54">
        <f>$AU921+$AB$7*SIN(AR921)</f>
        <v>17.970462507084612</v>
      </c>
      <c r="AR921" s="54">
        <f>$AU921+$AB$7*SIN(AS921)</f>
        <v>17.972846291969208</v>
      </c>
      <c r="AS921" s="54">
        <f>$AU921+$AB$7*SIN(AT921)</f>
        <v>17.983874049141626</v>
      </c>
      <c r="AT921" s="54">
        <f>$AU921+$AB$7*SIN(AU921)</f>
        <v>18.033152197367222</v>
      </c>
      <c r="AU921" s="54">
        <f>RADIANS($AB$9)+$AB$18*(F921-AB$15)</f>
        <v>18.228496810825931</v>
      </c>
    </row>
    <row r="922" spans="1:47" ht="12.95" customHeight="1" x14ac:dyDescent="0.2">
      <c r="A922" s="120" t="s">
        <v>1204</v>
      </c>
      <c r="B922" s="121" t="s">
        <v>1142</v>
      </c>
      <c r="C922" s="122">
        <v>56644.395799999998</v>
      </c>
      <c r="D922" s="123">
        <v>2E-3</v>
      </c>
      <c r="E922" s="107">
        <f>+(C922-C$7)/C$8</f>
        <v>10191.089404157137</v>
      </c>
      <c r="F922" s="109">
        <f>ROUND(2*E922,0)/2</f>
        <v>10191</v>
      </c>
      <c r="G922" s="48">
        <f>+C922-(C$7+F922*C$8)</f>
        <v>0.12220420000085142</v>
      </c>
      <c r="J922" s="48">
        <f>G922</f>
        <v>0.12220420000085142</v>
      </c>
      <c r="O922" s="48">
        <f ca="1">+C$11+C$12*F922</f>
        <v>0.11544905662168055</v>
      </c>
      <c r="Q922" s="100">
        <f>+C922-15018.5</f>
        <v>41625.895799999998</v>
      </c>
      <c r="S922" s="53">
        <f>S$15</f>
        <v>1</v>
      </c>
      <c r="Z922" s="48">
        <f>F922</f>
        <v>10191</v>
      </c>
      <c r="AA922" s="54">
        <f>AB$3+AB$4*Z922+AB$5*Z922^2+AH922</f>
        <v>0.12350825720927415</v>
      </c>
      <c r="AB922" s="54">
        <f>IF(S922&lt;&gt;0,G922-AH922, -9999)</f>
        <v>0.11422808843222425</v>
      </c>
      <c r="AC922" s="54">
        <f>+G922-P922</f>
        <v>0.12220420000085142</v>
      </c>
      <c r="AD922" s="54">
        <f>IF(S922&lt;&gt;0,G922-AA922, -9999)</f>
        <v>-1.3040572084227348E-3</v>
      </c>
      <c r="AE922" s="54">
        <f>+(G922-AA922)^2*S922</f>
        <v>1.700565202839296E-6</v>
      </c>
      <c r="AF922" s="48">
        <f>IF(S922&lt;&gt;0,G922-P922, -9999)</f>
        <v>0.12220420000085142</v>
      </c>
      <c r="AG922" s="3"/>
      <c r="AH922" s="48">
        <f>$AB$6*($AB$11/AI922*AJ922+$AB$12)</f>
        <v>7.9761115686271672E-3</v>
      </c>
      <c r="AI922" s="48">
        <f>1+$AB$7*COS(AL922)</f>
        <v>1.1385642225346608</v>
      </c>
      <c r="AJ922" s="48">
        <f>SIN(AL922+RADIANS($AB$9))</f>
        <v>0.99951572199369509</v>
      </c>
      <c r="AK922" s="48">
        <f>$AB$7*SIN(AL922)</f>
        <v>-0.30577210664327098</v>
      </c>
      <c r="AL922" s="48">
        <f>2*ATAN(AM922)</f>
        <v>-1.1453162011955178</v>
      </c>
      <c r="AM922" s="48">
        <f>SQRT((1+$AB$7)/(1-$AB$7))*TAN(AN922/2)</f>
        <v>-0.64472511730676219</v>
      </c>
      <c r="AN922" s="54">
        <f>$AU922+$AB$7*SIN(AO922)</f>
        <v>17.996086876966253</v>
      </c>
      <c r="AO922" s="54">
        <f>$AU922+$AB$7*SIN(AP922)</f>
        <v>17.996113892082299</v>
      </c>
      <c r="AP922" s="54">
        <f>$AU922+$AB$7*SIN(AQ922)</f>
        <v>17.996236296089464</v>
      </c>
      <c r="AQ922" s="54">
        <f>$AU922+$AB$7*SIN(AR922)</f>
        <v>17.99679068694412</v>
      </c>
      <c r="AR922" s="54">
        <f>$AU922+$AB$7*SIN(AS922)</f>
        <v>17.999297237576627</v>
      </c>
      <c r="AS922" s="54">
        <f>$AU922+$AB$7*SIN(AT922)</f>
        <v>18.010542072305167</v>
      </c>
      <c r="AT922" s="54">
        <f>$AU922+$AB$7*SIN(AU922)</f>
        <v>18.059364232873531</v>
      </c>
      <c r="AU922" s="54">
        <f>RADIANS($AB$9)+$AB$18*(F922-AB$15)</f>
        <v>18.249055213091886</v>
      </c>
    </row>
    <row r="923" spans="1:47" ht="12.95" customHeight="1" x14ac:dyDescent="0.2">
      <c r="A923" s="102" t="s">
        <v>1134</v>
      </c>
      <c r="B923" s="102" t="s">
        <v>1122</v>
      </c>
      <c r="C923" s="103">
        <v>56924.607750000003</v>
      </c>
      <c r="D923" s="103">
        <v>6.9999999999999994E-5</v>
      </c>
      <c r="E923" s="113">
        <f>+(C923-C$7)/C$8</f>
        <v>10396.091467990685</v>
      </c>
      <c r="F923" s="109">
        <f>ROUND(2*E923,0)/2</f>
        <v>10396</v>
      </c>
      <c r="G923" s="48">
        <f>+C923-(C$7+F923*C$8)</f>
        <v>0.12502520000998629</v>
      </c>
      <c r="K923" s="48">
        <f>G923</f>
        <v>0.12502520000998629</v>
      </c>
      <c r="O923" s="48">
        <f ca="1">+C$11+C$12*F923</f>
        <v>0.11851569194160426</v>
      </c>
      <c r="Q923" s="100">
        <f>+C923-15018.5</f>
        <v>41906.107750000003</v>
      </c>
      <c r="S923" s="53">
        <f>S$16</f>
        <v>1</v>
      </c>
      <c r="Z923" s="48">
        <f>F923</f>
        <v>10396</v>
      </c>
      <c r="AA923" s="54">
        <f>AB$3+AB$4*Z923+AB$5*Z923^2+AH923</f>
        <v>0.12672483945398708</v>
      </c>
      <c r="AB923" s="54">
        <f>IF(S923&lt;&gt;0,G923-AH923, -9999)</f>
        <v>0.11753993658871577</v>
      </c>
      <c r="AC923" s="54">
        <f>+G923-P923</f>
        <v>0.12502520000998629</v>
      </c>
      <c r="AD923" s="54">
        <f>IF(S923&lt;&gt;0,G923-AA923, -9999)</f>
        <v>-1.6996394440007834E-3</v>
      </c>
      <c r="AE923" s="54">
        <f>+(G923-AA923)^2*S923</f>
        <v>2.888774239603292E-6</v>
      </c>
      <c r="AF923" s="48">
        <f>IF(S923&lt;&gt;0,G923-P923, -9999)</f>
        <v>0.12502520000998629</v>
      </c>
      <c r="AG923" s="3"/>
      <c r="AH923" s="48">
        <f>$AB$6*($AB$11/AI923*AJ923+$AB$12)</f>
        <v>7.4852634212705278E-3</v>
      </c>
      <c r="AI923" s="48">
        <f>1+$AB$7*COS(AL923)</f>
        <v>1.1955409441184217</v>
      </c>
      <c r="AJ923" s="48">
        <f>SIN(AL923+RADIANS($AB$9))</f>
        <v>0.97425106981825582</v>
      </c>
      <c r="AK923" s="48">
        <f>$AB$7*SIN(AL923)</f>
        <v>-0.27287426434344292</v>
      </c>
      <c r="AL923" s="48">
        <f>2*ATAN(AM923)</f>
        <v>-0.94901791010220893</v>
      </c>
      <c r="AM923" s="48">
        <f>SQRT((1+$AB$7)/(1-$AB$7))*TAN(AN923/2)</f>
        <v>-0.51365135542627738</v>
      </c>
      <c r="AN923" s="54">
        <f>$AU923+$AB$7*SIN(AO923)</f>
        <v>18.154484331816839</v>
      </c>
      <c r="AO923" s="54">
        <f>$AU923+$AB$7*SIN(AP923)</f>
        <v>18.154536716016601</v>
      </c>
      <c r="AP923" s="54">
        <f>$AU923+$AB$7*SIN(AQ923)</f>
        <v>18.154739869114131</v>
      </c>
      <c r="AQ923" s="54">
        <f>$AU923+$AB$7*SIN(AR923)</f>
        <v>18.155527399552341</v>
      </c>
      <c r="AR923" s="54">
        <f>$AU923+$AB$7*SIN(AS923)</f>
        <v>18.158575428830506</v>
      </c>
      <c r="AS923" s="54">
        <f>$AU923+$AB$7*SIN(AT923)</f>
        <v>18.170300943628561</v>
      </c>
      <c r="AT923" s="54">
        <f>$AU923+$AB$7*SIN(AU923)</f>
        <v>18.214422006944783</v>
      </c>
      <c r="AU923" s="54">
        <f>RADIANS($AB$9)+$AB$18*(F923-AB$15)</f>
        <v>18.369468712078209</v>
      </c>
    </row>
    <row r="924" spans="1:47" ht="12.95" customHeight="1" x14ac:dyDescent="0.2">
      <c r="A924" s="105" t="s">
        <v>1205</v>
      </c>
      <c r="B924" s="124" t="s">
        <v>1142</v>
      </c>
      <c r="C924" s="122">
        <v>56924.607799999998</v>
      </c>
      <c r="D924" s="122">
        <v>1E-4</v>
      </c>
      <c r="E924" s="107">
        <f>+(C924-C$7)/C$8</f>
        <v>10396.091504570504</v>
      </c>
      <c r="F924" s="109">
        <f>ROUND(2*E924,0)/2</f>
        <v>10396</v>
      </c>
      <c r="G924" s="48">
        <f>+C924-(C$7+F924*C$8)</f>
        <v>0.12507520000508521</v>
      </c>
      <c r="K924" s="48">
        <f>G924</f>
        <v>0.12507520000508521</v>
      </c>
      <c r="O924" s="48">
        <f ca="1">+C$11+C$12*F924</f>
        <v>0.11851569194160426</v>
      </c>
      <c r="Q924" s="100">
        <f>+C924-15018.5</f>
        <v>41906.107799999998</v>
      </c>
      <c r="S924" s="53">
        <f>S$16</f>
        <v>1</v>
      </c>
      <c r="Z924" s="48">
        <f>F924</f>
        <v>10396</v>
      </c>
      <c r="AA924" s="54">
        <f>AB$3+AB$4*Z924+AB$5*Z924^2+AH924</f>
        <v>0.12672483945398708</v>
      </c>
      <c r="AB924" s="54">
        <f>IF(S924&lt;&gt;0,G924-AH924, -9999)</f>
        <v>0.11758993658381468</v>
      </c>
      <c r="AC924" s="54">
        <f>+G924-P924</f>
        <v>0.12507520000508521</v>
      </c>
      <c r="AD924" s="54">
        <f>IF(S924&lt;&gt;0,G924-AA924, -9999)</f>
        <v>-1.6496394489018684E-3</v>
      </c>
      <c r="AE924" s="54">
        <f>+(G924-AA924)^2*S924</f>
        <v>2.7213103113732602E-6</v>
      </c>
      <c r="AF924" s="48">
        <f>IF(S924&lt;&gt;0,G924-P924, -9999)</f>
        <v>0.12507520000508521</v>
      </c>
      <c r="AG924" s="3"/>
      <c r="AH924" s="48">
        <f>$AB$6*($AB$11/AI924*AJ924+$AB$12)</f>
        <v>7.4852634212705278E-3</v>
      </c>
      <c r="AI924" s="48">
        <f>1+$AB$7*COS(AL924)</f>
        <v>1.1955409441184217</v>
      </c>
      <c r="AJ924" s="48">
        <f>SIN(AL924+RADIANS($AB$9))</f>
        <v>0.97425106981825582</v>
      </c>
      <c r="AK924" s="48">
        <f>$AB$7*SIN(AL924)</f>
        <v>-0.27287426434344292</v>
      </c>
      <c r="AL924" s="48">
        <f>2*ATAN(AM924)</f>
        <v>-0.94901791010220893</v>
      </c>
      <c r="AM924" s="48">
        <f>SQRT((1+$AB$7)/(1-$AB$7))*TAN(AN924/2)</f>
        <v>-0.51365135542627738</v>
      </c>
      <c r="AN924" s="54">
        <f>$AU924+$AB$7*SIN(AO924)</f>
        <v>18.154484331816839</v>
      </c>
      <c r="AO924" s="54">
        <f>$AU924+$AB$7*SIN(AP924)</f>
        <v>18.154536716016601</v>
      </c>
      <c r="AP924" s="54">
        <f>$AU924+$AB$7*SIN(AQ924)</f>
        <v>18.154739869114131</v>
      </c>
      <c r="AQ924" s="54">
        <f>$AU924+$AB$7*SIN(AR924)</f>
        <v>18.155527399552341</v>
      </c>
      <c r="AR924" s="54">
        <f>$AU924+$AB$7*SIN(AS924)</f>
        <v>18.158575428830506</v>
      </c>
      <c r="AS924" s="54">
        <f>$AU924+$AB$7*SIN(AT924)</f>
        <v>18.170300943628561</v>
      </c>
      <c r="AT924" s="54">
        <f>$AU924+$AB$7*SIN(AU924)</f>
        <v>18.214422006944783</v>
      </c>
      <c r="AU924" s="54">
        <f>RADIANS($AB$9)+$AB$18*(F924-AB$15)</f>
        <v>18.369468712078209</v>
      </c>
    </row>
    <row r="925" spans="1:47" ht="12.95" customHeight="1" x14ac:dyDescent="0.2">
      <c r="A925" s="102" t="s">
        <v>1134</v>
      </c>
      <c r="B925" s="102" t="s">
        <v>1122</v>
      </c>
      <c r="C925" s="103">
        <v>56943.744460000002</v>
      </c>
      <c r="D925" s="103">
        <v>1.2E-4</v>
      </c>
      <c r="E925" s="113">
        <f>+(C925-C$7)/C$8</f>
        <v>10410.091816815864</v>
      </c>
      <c r="F925" s="109">
        <f>ROUND(2*E925,0)/2</f>
        <v>10410</v>
      </c>
      <c r="G925" s="48">
        <f>+C925-(C$7+F925*C$8)</f>
        <v>0.12550200000259792</v>
      </c>
      <c r="K925" s="48">
        <f>G925</f>
        <v>0.12550200000259792</v>
      </c>
      <c r="O925" s="48">
        <f ca="1">+C$11+C$12*F925</f>
        <v>0.11872512069516002</v>
      </c>
      <c r="Q925" s="100">
        <f>+C925-15018.5</f>
        <v>41925.244460000002</v>
      </c>
      <c r="S925" s="53">
        <f>S$16</f>
        <v>1</v>
      </c>
      <c r="Z925" s="48">
        <f>F925</f>
        <v>10410</v>
      </c>
      <c r="AA925" s="54">
        <f>AB$3+AB$4*Z925+AB$5*Z925^2+AH925</f>
        <v>0.12693832087182669</v>
      </c>
      <c r="AB925" s="54">
        <f>IF(S925&lt;&gt;0,G925-AH925, -9999)</f>
        <v>0.11805832715382597</v>
      </c>
      <c r="AC925" s="54">
        <f>+G925-P925</f>
        <v>0.12550200000259792</v>
      </c>
      <c r="AD925" s="54">
        <f>IF(S925&lt;&gt;0,G925-AA925, -9999)</f>
        <v>-1.4363208692287632E-3</v>
      </c>
      <c r="AE925" s="54">
        <f>+(G925-AA925)^2*S925</f>
        <v>2.06301763938207E-6</v>
      </c>
      <c r="AF925" s="48">
        <f>IF(S925&lt;&gt;0,G925-P925, -9999)</f>
        <v>0.12550200000259792</v>
      </c>
      <c r="AG925" s="3"/>
      <c r="AH925" s="48">
        <f>$AB$6*($AB$11/AI925*AJ925+$AB$12)</f>
        <v>7.4436728487719539E-3</v>
      </c>
      <c r="AI925" s="48">
        <f>1+$AB$7*COS(AL925)</f>
        <v>1.1993713138165305</v>
      </c>
      <c r="AJ925" s="48">
        <f>SIN(AL925+RADIANS($AB$9))</f>
        <v>0.97097313073320402</v>
      </c>
      <c r="AK925" s="48">
        <f>$AB$7*SIN(AL925)</f>
        <v>-0.27008832665402149</v>
      </c>
      <c r="AL925" s="48">
        <f>2*ATAN(AM925)</f>
        <v>-0.93490899644408421</v>
      </c>
      <c r="AM925" s="48">
        <f>SQRT((1+$AB$7)/(1-$AB$7))*TAN(AN925/2)</f>
        <v>-0.50476770962962725</v>
      </c>
      <c r="AN925" s="54">
        <f>$AU925+$AB$7*SIN(AO925)</f>
        <v>18.165582957733886</v>
      </c>
      <c r="AO925" s="54">
        <f>$AU925+$AB$7*SIN(AP925)</f>
        <v>18.165637188941009</v>
      </c>
      <c r="AP925" s="54">
        <f>$AU925+$AB$7*SIN(AQ925)</f>
        <v>18.165845588930143</v>
      </c>
      <c r="AQ925" s="54">
        <f>$AU925+$AB$7*SIN(AR925)</f>
        <v>18.166646100596132</v>
      </c>
      <c r="AR925" s="54">
        <f>$AU925+$AB$7*SIN(AS925)</f>
        <v>18.169716217112612</v>
      </c>
      <c r="AS925" s="54">
        <f>$AU925+$AB$7*SIN(AT925)</f>
        <v>18.181420968034285</v>
      </c>
      <c r="AT925" s="54">
        <f>$AU925+$AB$7*SIN(AU925)</f>
        <v>18.225099117094622</v>
      </c>
      <c r="AU925" s="54">
        <f>RADIANS($AB$9)+$AB$18*(F925-AB$15)</f>
        <v>18.377692072984594</v>
      </c>
    </row>
    <row r="926" spans="1:47" ht="12.95" customHeight="1" x14ac:dyDescent="0.2">
      <c r="A926" s="125" t="s">
        <v>2225</v>
      </c>
      <c r="B926" s="126" t="s">
        <v>1142</v>
      </c>
      <c r="C926" s="127">
        <v>57266.329700000002</v>
      </c>
      <c r="D926" s="127">
        <v>1.1000000000000001E-3</v>
      </c>
      <c r="E926" s="107">
        <f>+(C926-C$7)/C$8</f>
        <v>10646.094028578209</v>
      </c>
      <c r="F926" s="109">
        <f>ROUND(2*E926,0)/2</f>
        <v>10646</v>
      </c>
      <c r="G926" s="48">
        <f>+C926-(C$7+F926*C$8)</f>
        <v>0.12852520000888035</v>
      </c>
      <c r="K926" s="48">
        <f>G926</f>
        <v>0.12852520000888035</v>
      </c>
      <c r="O926" s="48">
        <f ca="1">+C$11+C$12*F926</f>
        <v>0.12225549111224292</v>
      </c>
      <c r="Q926" s="100">
        <f>+C926-15018.5</f>
        <v>42247.829700000002</v>
      </c>
      <c r="S926" s="53">
        <f>S$16</f>
        <v>1</v>
      </c>
      <c r="Z926" s="48">
        <f>F926</f>
        <v>10646</v>
      </c>
      <c r="AA926" s="54">
        <f>AB$3+AB$4*Z926+AB$5*Z926^2+AH926</f>
        <v>0.13041323957463824</v>
      </c>
      <c r="AB926" s="54">
        <f>IF(S926&lt;&gt;0,G926-AH926, -9999)</f>
        <v>0.1219426020817253</v>
      </c>
      <c r="AC926" s="54">
        <f>+G926-P926</f>
        <v>0.12852520000888035</v>
      </c>
      <c r="AD926" s="54">
        <f>IF(S926&lt;&gt;0,G926-AA926, -9999)</f>
        <v>-1.888039565757893E-3</v>
      </c>
      <c r="AE926" s="54">
        <f>+(G926-AA926)^2*S926</f>
        <v>3.5646934018672534E-6</v>
      </c>
      <c r="AF926" s="48">
        <f>IF(S926&lt;&gt;0,G926-P926, -9999)</f>
        <v>0.12852520000888035</v>
      </c>
      <c r="AG926" s="3"/>
      <c r="AH926" s="48">
        <f>$AB$6*($AB$11/AI926*AJ926+$AB$12)</f>
        <v>6.582597927155048E-3</v>
      </c>
      <c r="AI926" s="48">
        <f>1+$AB$7*COS(AL926)</f>
        <v>1.2602492385074784</v>
      </c>
      <c r="AJ926" s="48">
        <f>SIN(AL926+RADIANS($AB$9))</f>
        <v>0.88104400132923999</v>
      </c>
      <c r="AK926" s="48">
        <f>$AB$7*SIN(AL926)</f>
        <v>-0.21205414125637004</v>
      </c>
      <c r="AL926" s="48">
        <f>2*ATAN(AM926)</f>
        <v>-0.68370747846740387</v>
      </c>
      <c r="AM926" s="48">
        <f>SQRT((1+$AB$7)/(1-$AB$7))*TAN(AN926/2)</f>
        <v>-0.35582394620946606</v>
      </c>
      <c r="AN926" s="54">
        <f>$AU926+$AB$7*SIN(AO926)</f>
        <v>18.357838941034718</v>
      </c>
      <c r="AO926" s="54">
        <f>$AU926+$AB$7*SIN(AP926)</f>
        <v>18.357918165815335</v>
      </c>
      <c r="AP926" s="54">
        <f>$AU926+$AB$7*SIN(AQ926)</f>
        <v>18.358185849651633</v>
      </c>
      <c r="AQ926" s="54">
        <f>$AU926+$AB$7*SIN(AR926)</f>
        <v>18.359090013502929</v>
      </c>
      <c r="AR926" s="54">
        <f>$AU926+$AB$7*SIN(AS926)</f>
        <v>18.362140817341711</v>
      </c>
      <c r="AS926" s="54">
        <f>$AU926+$AB$7*SIN(AT926)</f>
        <v>18.372398705042642</v>
      </c>
      <c r="AT926" s="54">
        <f>$AU926+$AB$7*SIN(AU926)</f>
        <v>18.406503281364067</v>
      </c>
      <c r="AU926" s="54">
        <f>RADIANS($AB$9)+$AB$18*(F926-AB$15)</f>
        <v>18.516314442549334</v>
      </c>
    </row>
    <row r="927" spans="1:47" ht="12.95" customHeight="1" x14ac:dyDescent="0.2">
      <c r="A927" s="102" t="s">
        <v>1134</v>
      </c>
      <c r="B927" s="102" t="s">
        <v>1122</v>
      </c>
      <c r="C927" s="103">
        <v>57278.632870000001</v>
      </c>
      <c r="D927" s="103">
        <v>1E-4</v>
      </c>
      <c r="E927" s="107">
        <f>+(C927-C$7)/C$8</f>
        <v>10655.094983896834</v>
      </c>
      <c r="F927" s="109">
        <f>ROUND(2*E927,0)/2</f>
        <v>10655</v>
      </c>
      <c r="G927" s="48">
        <f>+C927-(C$7+F927*C$8)</f>
        <v>0.12983100000565173</v>
      </c>
      <c r="K927" s="48">
        <f>G927</f>
        <v>0.12983100000565173</v>
      </c>
      <c r="O927" s="48">
        <f ca="1">+C$11+C$12*F927</f>
        <v>0.12239012388238592</v>
      </c>
      <c r="Q927" s="100">
        <f>+C927-15018.5</f>
        <v>42260.132870000001</v>
      </c>
      <c r="S927" s="53">
        <f>S$16</f>
        <v>1</v>
      </c>
      <c r="Z927" s="48">
        <f>F927</f>
        <v>10655</v>
      </c>
      <c r="AA927" s="54">
        <f>AB$3+AB$4*Z927+AB$5*Z927^2+AH927</f>
        <v>0.13054112615187249</v>
      </c>
      <c r="AB927" s="54">
        <f>IF(S927&lt;&gt;0,G927-AH927, -9999)</f>
        <v>0.1232872244117024</v>
      </c>
      <c r="AC927" s="54">
        <f>+G927-P927</f>
        <v>0.12983100000565173</v>
      </c>
      <c r="AD927" s="54">
        <f>IF(S927&lt;&gt;0,G927-AA927, -9999)</f>
        <v>-7.1012614622076309E-4</v>
      </c>
      <c r="AE927" s="54">
        <f>+(G927-AA927)^2*S927</f>
        <v>5.0427914354635258E-7</v>
      </c>
      <c r="AF927" s="48">
        <f>IF(S927&lt;&gt;0,G927-P927, -9999)</f>
        <v>0.12983100000565173</v>
      </c>
      <c r="AG927" s="3"/>
      <c r="AH927" s="48">
        <f>$AB$6*($AB$11/AI927*AJ927+$AB$12)</f>
        <v>6.543775593949335E-3</v>
      </c>
      <c r="AI927" s="48">
        <f>1+$AB$7*COS(AL927)</f>
        <v>1.2623698919606183</v>
      </c>
      <c r="AJ927" s="48">
        <f>SIN(AL927+RADIANS($AB$9))</f>
        <v>0.87623940813320456</v>
      </c>
      <c r="AK927" s="48">
        <f>$AB$7*SIN(AL927)</f>
        <v>-0.20942460399932084</v>
      </c>
      <c r="AL927" s="48">
        <f>2*ATAN(AM927)</f>
        <v>-0.67364464335609786</v>
      </c>
      <c r="AM927" s="48">
        <f>SQRT((1+$AB$7)/(1-$AB$7))*TAN(AN927/2)</f>
        <v>-0.35016557987140312</v>
      </c>
      <c r="AN927" s="54">
        <f>$AU927+$AB$7*SIN(AO927)</f>
        <v>18.365354029147738</v>
      </c>
      <c r="AO927" s="54">
        <f>$AU927+$AB$7*SIN(AP927)</f>
        <v>18.365433763761427</v>
      </c>
      <c r="AP927" s="54">
        <f>$AU927+$AB$7*SIN(AQ927)</f>
        <v>18.365702098179217</v>
      </c>
      <c r="AQ927" s="54">
        <f>$AU927+$AB$7*SIN(AR927)</f>
        <v>18.366604858147628</v>
      </c>
      <c r="AR927" s="54">
        <f>$AU927+$AB$7*SIN(AS927)</f>
        <v>18.369638893757077</v>
      </c>
      <c r="AS927" s="54">
        <f>$AU927+$AB$7*SIN(AT927)</f>
        <v>18.379801046477823</v>
      </c>
      <c r="AT927" s="54">
        <f>$AU927+$AB$7*SIN(AU927)</f>
        <v>18.413468300795223</v>
      </c>
      <c r="AU927" s="54">
        <f>RADIANS($AB$9)+$AB$18*(F927-AB$15)</f>
        <v>18.521600888846297</v>
      </c>
    </row>
    <row r="928" spans="1:47" ht="12.95" customHeight="1" x14ac:dyDescent="0.2">
      <c r="A928" s="37" t="s">
        <v>2219</v>
      </c>
      <c r="B928" s="38" t="s">
        <v>1142</v>
      </c>
      <c r="C928" s="37">
        <v>57278.633199999997</v>
      </c>
      <c r="D928" s="37">
        <v>1E-4</v>
      </c>
      <c r="E928" s="113">
        <f>+(C928-C$7)/C$8</f>
        <v>10655.095225323654</v>
      </c>
      <c r="F928" s="109">
        <f>ROUND(2*E928,0)/2</f>
        <v>10655</v>
      </c>
      <c r="G928" s="48">
        <f>+C928-(C$7+F928*C$8)</f>
        <v>0.13016100000095321</v>
      </c>
      <c r="K928" s="48">
        <f>G928</f>
        <v>0.13016100000095321</v>
      </c>
      <c r="O928" s="48">
        <f ca="1">+C$11+C$12*F928</f>
        <v>0.12239012388238592</v>
      </c>
      <c r="Q928" s="100">
        <f>+C928-15018.5</f>
        <v>42260.133199999997</v>
      </c>
      <c r="S928" s="53">
        <f>S$16</f>
        <v>1</v>
      </c>
      <c r="Z928" s="48">
        <f>F928</f>
        <v>10655</v>
      </c>
      <c r="AA928" s="54">
        <f>AB$3+AB$4*Z928+AB$5*Z928^2+AH928</f>
        <v>0.13054112615187249</v>
      </c>
      <c r="AB928" s="54">
        <f>IF(S928&lt;&gt;0,G928-AH928, -9999)</f>
        <v>0.12361722440700387</v>
      </c>
      <c r="AC928" s="54">
        <f>+G928-P928</f>
        <v>0.13016100000095321</v>
      </c>
      <c r="AD928" s="54">
        <f>IF(S928&lt;&gt;0,G928-AA928, -9999)</f>
        <v>-3.8012615091928548E-4</v>
      </c>
      <c r="AE928" s="54">
        <f>+(G928-AA928)^2*S928</f>
        <v>1.4449589061271139E-7</v>
      </c>
      <c r="AF928" s="48">
        <f>IF(S928&lt;&gt;0,G928-P928, -9999)</f>
        <v>0.13016100000095321</v>
      </c>
      <c r="AG928" s="3"/>
      <c r="AH928" s="48">
        <f>$AB$6*($AB$11/AI928*AJ928+$AB$12)</f>
        <v>6.543775593949335E-3</v>
      </c>
      <c r="AI928" s="48">
        <f>1+$AB$7*COS(AL928)</f>
        <v>1.2623698919606183</v>
      </c>
      <c r="AJ928" s="48">
        <f>SIN(AL928+RADIANS($AB$9))</f>
        <v>0.87623940813320456</v>
      </c>
      <c r="AK928" s="48">
        <f>$AB$7*SIN(AL928)</f>
        <v>-0.20942460399932084</v>
      </c>
      <c r="AL928" s="48">
        <f>2*ATAN(AM928)</f>
        <v>-0.67364464335609786</v>
      </c>
      <c r="AM928" s="48">
        <f>SQRT((1+$AB$7)/(1-$AB$7))*TAN(AN928/2)</f>
        <v>-0.35016557987140312</v>
      </c>
      <c r="AN928" s="54">
        <f>$AU928+$AB$7*SIN(AO928)</f>
        <v>18.365354029147738</v>
      </c>
      <c r="AO928" s="54">
        <f>$AU928+$AB$7*SIN(AP928)</f>
        <v>18.365433763761427</v>
      </c>
      <c r="AP928" s="54">
        <f>$AU928+$AB$7*SIN(AQ928)</f>
        <v>18.365702098179217</v>
      </c>
      <c r="AQ928" s="54">
        <f>$AU928+$AB$7*SIN(AR928)</f>
        <v>18.366604858147628</v>
      </c>
      <c r="AR928" s="54">
        <f>$AU928+$AB$7*SIN(AS928)</f>
        <v>18.369638893757077</v>
      </c>
      <c r="AS928" s="54">
        <f>$AU928+$AB$7*SIN(AT928)</f>
        <v>18.379801046477823</v>
      </c>
      <c r="AT928" s="54">
        <f>$AU928+$AB$7*SIN(AU928)</f>
        <v>18.413468300795223</v>
      </c>
      <c r="AU928" s="54">
        <f>RADIANS($AB$9)+$AB$18*(F928-AB$15)</f>
        <v>18.521600888846297</v>
      </c>
    </row>
    <row r="929" spans="1:50" ht="12.95" customHeight="1" x14ac:dyDescent="0.2">
      <c r="A929" s="102" t="s">
        <v>1134</v>
      </c>
      <c r="B929" s="102" t="s">
        <v>1122</v>
      </c>
      <c r="C929" s="103">
        <v>57330.574589999997</v>
      </c>
      <c r="D929" s="103">
        <v>9.0000000000000006E-5</v>
      </c>
      <c r="E929" s="113">
        <f>+(C929-C$7)/C$8</f>
        <v>10693.095361107953</v>
      </c>
      <c r="F929" s="109">
        <f>ROUND(2*E929,0)/2</f>
        <v>10693</v>
      </c>
      <c r="G929" s="48">
        <f>+C929-(C$7+F929*C$8)</f>
        <v>0.1303466000026674</v>
      </c>
      <c r="K929" s="48">
        <f>G929</f>
        <v>0.1303466000026674</v>
      </c>
      <c r="O929" s="48">
        <f ca="1">+C$11+C$12*F929</f>
        <v>0.122958573356323</v>
      </c>
      <c r="Q929" s="100">
        <f>+C929-15018.5</f>
        <v>42312.074589999997</v>
      </c>
      <c r="S929" s="53">
        <f>S$16</f>
        <v>1</v>
      </c>
      <c r="Z929" s="48">
        <f>F929</f>
        <v>10693</v>
      </c>
      <c r="AA929" s="54">
        <f>AB$3+AB$4*Z929+AB$5*Z929^2+AH929</f>
        <v>0.13107740050147668</v>
      </c>
      <c r="AB929" s="54">
        <f>IF(S929&lt;&gt;0,G929-AH929, -9999)</f>
        <v>0.12397152820404263</v>
      </c>
      <c r="AC929" s="54">
        <f>+G929-P929</f>
        <v>0.1303466000026674</v>
      </c>
      <c r="AD929" s="54">
        <f>IF(S929&lt;&gt;0,G929-AA929, -9999)</f>
        <v>-7.3080049880927533E-4</v>
      </c>
      <c r="AE929" s="54">
        <f>+(G929-AA929)^2*S929</f>
        <v>5.340693690598856E-7</v>
      </c>
      <c r="AF929" s="48">
        <f>IF(S929&lt;&gt;0,G929-P929, -9999)</f>
        <v>0.1303466000026674</v>
      </c>
      <c r="AG929" s="3"/>
      <c r="AH929" s="48">
        <f>$AB$6*($AB$11/AI929*AJ929+$AB$12)</f>
        <v>6.3750717986247778E-3</v>
      </c>
      <c r="AI929" s="48">
        <f>1+$AB$7*COS(AL929)</f>
        <v>1.2711012809592652</v>
      </c>
      <c r="AJ929" s="48">
        <f>SIN(AL929+RADIANS($AB$9))</f>
        <v>0.8547900705943634</v>
      </c>
      <c r="AK929" s="48">
        <f>$AB$7*SIN(AL929)</f>
        <v>-0.19799171808422797</v>
      </c>
      <c r="AL929" s="48">
        <f>2*ATAN(AM929)</f>
        <v>-0.63078895919020805</v>
      </c>
      <c r="AM929" s="48">
        <f>SQRT((1+$AB$7)/(1-$AB$7))*TAN(AN929/2)</f>
        <v>-0.32628586450586694</v>
      </c>
      <c r="AN929" s="54">
        <f>$AU929+$AB$7*SIN(AO929)</f>
        <v>18.397221401071821</v>
      </c>
      <c r="AO929" s="54">
        <f>$AU929+$AB$7*SIN(AP929)</f>
        <v>18.397302744191656</v>
      </c>
      <c r="AP929" s="54">
        <f>$AU929+$AB$7*SIN(AQ929)</f>
        <v>18.397572116410686</v>
      </c>
      <c r="AQ929" s="54">
        <f>$AU929+$AB$7*SIN(AR929)</f>
        <v>18.398463906060435</v>
      </c>
      <c r="AR929" s="54">
        <f>$AU929+$AB$7*SIN(AS929)</f>
        <v>18.401413543633598</v>
      </c>
      <c r="AS929" s="54">
        <f>$AU929+$AB$7*SIN(AT929)</f>
        <v>18.411140093455565</v>
      </c>
      <c r="AT929" s="54">
        <f>$AU929+$AB$7*SIN(AU929)</f>
        <v>18.442908919348103</v>
      </c>
      <c r="AU929" s="54">
        <f>RADIANS($AB$9)+$AB$18*(F929-AB$15)</f>
        <v>18.543921439877906</v>
      </c>
    </row>
    <row r="930" spans="1:50" ht="12.95" customHeight="1" x14ac:dyDescent="0.2">
      <c r="A930" s="37" t="s">
        <v>2220</v>
      </c>
      <c r="B930" s="38" t="s">
        <v>1142</v>
      </c>
      <c r="C930" s="37">
        <v>57330.574699999997</v>
      </c>
      <c r="D930" s="37">
        <v>1E-4</v>
      </c>
      <c r="E930" s="113">
        <f>+(C930-C$7)/C$8</f>
        <v>10693.095441583562</v>
      </c>
      <c r="F930" s="109">
        <f>ROUND(2*E930,0)/2</f>
        <v>10693</v>
      </c>
      <c r="G930" s="48">
        <f>+C930-(C$7+F930*C$8)</f>
        <v>0.13045660000352655</v>
      </c>
      <c r="K930" s="48">
        <f>G930</f>
        <v>0.13045660000352655</v>
      </c>
      <c r="O930" s="48">
        <f ca="1">+C$11+C$12*F930</f>
        <v>0.122958573356323</v>
      </c>
      <c r="Q930" s="100">
        <f>+C930-15018.5</f>
        <v>42312.074699999997</v>
      </c>
      <c r="S930" s="53">
        <f>S$16</f>
        <v>1</v>
      </c>
      <c r="Z930" s="48">
        <f>F930</f>
        <v>10693</v>
      </c>
      <c r="AA930" s="54">
        <f>AB$3+AB$4*Z930+AB$5*Z930^2+AH930</f>
        <v>0.13107740050147668</v>
      </c>
      <c r="AB930" s="54">
        <f>IF(S930&lt;&gt;0,G930-AH930, -9999)</f>
        <v>0.12408152820490177</v>
      </c>
      <c r="AC930" s="54">
        <f>+G930-P930</f>
        <v>0.13045660000352655</v>
      </c>
      <c r="AD930" s="54">
        <f>IF(S930&lt;&gt;0,G930-AA930, -9999)</f>
        <v>-6.2080049795013026E-4</v>
      </c>
      <c r="AE930" s="54">
        <f>+(G930-AA930)^2*S930</f>
        <v>3.8539325825512971E-7</v>
      </c>
      <c r="AF930" s="48">
        <f>IF(S930&lt;&gt;0,G930-P930, -9999)</f>
        <v>0.13045660000352655</v>
      </c>
      <c r="AG930" s="3"/>
      <c r="AH930" s="48">
        <f>$AB$6*($AB$11/AI930*AJ930+$AB$12)</f>
        <v>6.3750717986247778E-3</v>
      </c>
      <c r="AI930" s="48">
        <f>1+$AB$7*COS(AL930)</f>
        <v>1.2711012809592652</v>
      </c>
      <c r="AJ930" s="48">
        <f>SIN(AL930+RADIANS($AB$9))</f>
        <v>0.8547900705943634</v>
      </c>
      <c r="AK930" s="48">
        <f>$AB$7*SIN(AL930)</f>
        <v>-0.19799171808422797</v>
      </c>
      <c r="AL930" s="48">
        <f>2*ATAN(AM930)</f>
        <v>-0.63078895919020805</v>
      </c>
      <c r="AM930" s="48">
        <f>SQRT((1+$AB$7)/(1-$AB$7))*TAN(AN930/2)</f>
        <v>-0.32628586450586694</v>
      </c>
      <c r="AN930" s="54">
        <f>$AU930+$AB$7*SIN(AO930)</f>
        <v>18.397221401071821</v>
      </c>
      <c r="AO930" s="54">
        <f>$AU930+$AB$7*SIN(AP930)</f>
        <v>18.397302744191656</v>
      </c>
      <c r="AP930" s="54">
        <f>$AU930+$AB$7*SIN(AQ930)</f>
        <v>18.397572116410686</v>
      </c>
      <c r="AQ930" s="54">
        <f>$AU930+$AB$7*SIN(AR930)</f>
        <v>18.398463906060435</v>
      </c>
      <c r="AR930" s="54">
        <f>$AU930+$AB$7*SIN(AS930)</f>
        <v>18.401413543633598</v>
      </c>
      <c r="AS930" s="54">
        <f>$AU930+$AB$7*SIN(AT930)</f>
        <v>18.411140093455565</v>
      </c>
      <c r="AT930" s="54">
        <f>$AU930+$AB$7*SIN(AU930)</f>
        <v>18.442908919348103</v>
      </c>
      <c r="AU930" s="54">
        <f>RADIANS($AB$9)+$AB$18*(F930-AB$15)</f>
        <v>18.543921439877906</v>
      </c>
    </row>
    <row r="931" spans="1:50" ht="12.95" customHeight="1" x14ac:dyDescent="0.2">
      <c r="A931" s="37" t="s">
        <v>2220</v>
      </c>
      <c r="B931" s="38" t="s">
        <v>1142</v>
      </c>
      <c r="C931" s="37">
        <v>57334.674700000003</v>
      </c>
      <c r="D931" s="37">
        <v>1E-4</v>
      </c>
      <c r="E931" s="113">
        <f>+(C931-C$7)/C$8</f>
        <v>10696.094986969541</v>
      </c>
      <c r="F931" s="109">
        <f>ROUND(2*E931,0)/2</f>
        <v>10696</v>
      </c>
      <c r="G931" s="48">
        <f>+C931-(C$7+F931*C$8)</f>
        <v>0.12983520000852877</v>
      </c>
      <c r="K931" s="48">
        <f>G931</f>
        <v>0.12983520000852877</v>
      </c>
      <c r="O931" s="48">
        <f ca="1">+C$11+C$12*F931</f>
        <v>0.12300345094637065</v>
      </c>
      <c r="Q931" s="100">
        <f>+C931-15018.5</f>
        <v>42316.174700000003</v>
      </c>
      <c r="S931" s="53">
        <f>S$16</f>
        <v>1</v>
      </c>
      <c r="Z931" s="48">
        <f>F931</f>
        <v>10696</v>
      </c>
      <c r="AA931" s="54">
        <f>AB$3+AB$4*Z931+AB$5*Z931^2+AH931</f>
        <v>0.13111948531991308</v>
      </c>
      <c r="AB931" s="54">
        <f>IF(S931&lt;&gt;0,G931-AH931, -9999)</f>
        <v>0.12347377504662213</v>
      </c>
      <c r="AC931" s="54">
        <f>+G931-P931</f>
        <v>0.12983520000852877</v>
      </c>
      <c r="AD931" s="54">
        <f>IF(S931&lt;&gt;0,G931-AA931, -9999)</f>
        <v>-1.2842853113843034E-3</v>
      </c>
      <c r="AE931" s="54">
        <f>+(G931-AA931)^2*S931</f>
        <v>1.649388761037477E-6</v>
      </c>
      <c r="AF931" s="48">
        <f>IF(S931&lt;&gt;0,G931-P931, -9999)</f>
        <v>0.12983520000852877</v>
      </c>
      <c r="AG931" s="3"/>
      <c r="AH931" s="48">
        <f>$AB$6*($AB$11/AI931*AJ931+$AB$12)</f>
        <v>6.3614249619066386E-3</v>
      </c>
      <c r="AI931" s="48">
        <f>1+$AB$7*COS(AL931)</f>
        <v>1.2717745216568626</v>
      </c>
      <c r="AJ931" s="48">
        <f>SIN(AL931+RADIANS($AB$9))</f>
        <v>0.85301628650234351</v>
      </c>
      <c r="AK931" s="48">
        <f>$AB$7*SIN(AL931)</f>
        <v>-0.1970665733854487</v>
      </c>
      <c r="AL931" s="48">
        <f>2*ATAN(AM931)</f>
        <v>-0.62738065180668634</v>
      </c>
      <c r="AM931" s="48">
        <f>SQRT((1+$AB$7)/(1-$AB$7))*TAN(AN931/2)</f>
        <v>-0.32440132846617709</v>
      </c>
      <c r="AN931" s="54">
        <f>$AU931+$AB$7*SIN(AO931)</f>
        <v>18.399746506927301</v>
      </c>
      <c r="AO931" s="54">
        <f>$AU931+$AB$7*SIN(AP931)</f>
        <v>18.399827937580135</v>
      </c>
      <c r="AP931" s="54">
        <f>$AU931+$AB$7*SIN(AQ931)</f>
        <v>18.400097270218339</v>
      </c>
      <c r="AQ931" s="54">
        <f>$AU931+$AB$7*SIN(AR931)</f>
        <v>18.40098784135612</v>
      </c>
      <c r="AR931" s="54">
        <f>$AU931+$AB$7*SIN(AS931)</f>
        <v>18.403929879949541</v>
      </c>
      <c r="AS931" s="54">
        <f>$AU931+$AB$7*SIN(AT931)</f>
        <v>18.413619908754697</v>
      </c>
      <c r="AT931" s="54">
        <f>$AU931+$AB$7*SIN(AU931)</f>
        <v>18.445235368524607</v>
      </c>
      <c r="AU931" s="54">
        <f>RADIANS($AB$9)+$AB$18*(F931-AB$15)</f>
        <v>18.545683588643559</v>
      </c>
    </row>
    <row r="932" spans="1:50" ht="12.95" customHeight="1" x14ac:dyDescent="0.2">
      <c r="A932" s="37" t="s">
        <v>2221</v>
      </c>
      <c r="B932" s="38" t="s">
        <v>1142</v>
      </c>
      <c r="C932" s="37">
        <v>57640.858399999997</v>
      </c>
      <c r="D932" s="37">
        <v>2.0000000000000001E-4</v>
      </c>
      <c r="E932" s="113">
        <f>+(C932-C$7)/C$8</f>
        <v>10920.097890529471</v>
      </c>
      <c r="F932" s="109">
        <f>ROUND(2*E932,0)/2</f>
        <v>10920</v>
      </c>
      <c r="G932" s="48">
        <f>+C932-(C$7+F932*C$8)</f>
        <v>0.13380399999732617</v>
      </c>
      <c r="K932" s="48">
        <f>G932</f>
        <v>0.13380399999732617</v>
      </c>
      <c r="O932" s="48">
        <f ca="1">+C$11+C$12*F932</f>
        <v>0.12635431100326289</v>
      </c>
      <c r="Q932" s="100">
        <f>+C932-15018.5</f>
        <v>42622.358399999997</v>
      </c>
      <c r="S932" s="53">
        <f>S$16</f>
        <v>1</v>
      </c>
      <c r="Z932" s="48">
        <f>F932</f>
        <v>10920</v>
      </c>
      <c r="AA932" s="54">
        <f>AB$3+AB$4*Z932+AB$5*Z932^2+AH932</f>
        <v>0.13416283479261337</v>
      </c>
      <c r="AB932" s="54">
        <f>IF(S932&lt;&gt;0,G932-AH932, -9999)</f>
        <v>0.12859172819537634</v>
      </c>
      <c r="AC932" s="54">
        <f>+G932-P932</f>
        <v>0.13380399999732617</v>
      </c>
      <c r="AD932" s="54">
        <f>IF(S932&lt;&gt;0,G932-AA932, -9999)</f>
        <v>-3.5883479528719953E-4</v>
      </c>
      <c r="AE932" s="54">
        <f>+(G932-AA932)^2*S932</f>
        <v>1.2876241030880638E-7</v>
      </c>
      <c r="AF932" s="48">
        <f>IF(S932&lt;&gt;0,G932-P932, -9999)</f>
        <v>0.13380399999732617</v>
      </c>
      <c r="AG932" s="3"/>
      <c r="AH932" s="48">
        <f>$AB$6*($AB$11/AI932*AJ932+$AB$12)</f>
        <v>5.2122718019498408E-3</v>
      </c>
      <c r="AI932" s="48">
        <f>1+$AB$7*COS(AL932)</f>
        <v>1.3137469870789995</v>
      </c>
      <c r="AJ932" s="48">
        <f>SIN(AL932+RADIANS($AB$9))</f>
        <v>0.68749276104885493</v>
      </c>
      <c r="AK932" s="48">
        <f>$AB$7*SIN(AL932)</f>
        <v>-0.11941295183751612</v>
      </c>
      <c r="AL932" s="48">
        <f>2*ATAN(AM932)</f>
        <v>-0.36367356004601259</v>
      </c>
      <c r="AM932" s="48">
        <f>SQRT((1+$AB$7)/(1-$AB$7))*TAN(AN932/2)</f>
        <v>-0.18386776679179179</v>
      </c>
      <c r="AN932" s="54">
        <f>$AU932+$AB$7*SIN(AO932)</f>
        <v>18.591659554497994</v>
      </c>
      <c r="AO932" s="54">
        <f>$AU932+$AB$7*SIN(AP932)</f>
        <v>18.591728249432691</v>
      </c>
      <c r="AP932" s="54">
        <f>$AU932+$AB$7*SIN(AQ932)</f>
        <v>18.591939868527565</v>
      </c>
      <c r="AQ932" s="54">
        <f>$AU932+$AB$7*SIN(AR932)</f>
        <v>18.592591700440618</v>
      </c>
      <c r="AR932" s="54">
        <f>$AU932+$AB$7*SIN(AS932)</f>
        <v>18.59459878163285</v>
      </c>
      <c r="AS932" s="54">
        <f>$AU932+$AB$7*SIN(AT932)</f>
        <v>18.600772316055288</v>
      </c>
      <c r="AT932" s="54">
        <f>$AU932+$AB$7*SIN(AU932)</f>
        <v>18.619701951205208</v>
      </c>
      <c r="AU932" s="54">
        <f>RADIANS($AB$9)+$AB$18*(F932-AB$15)</f>
        <v>18.677257363145689</v>
      </c>
    </row>
    <row r="933" spans="1:50" ht="12.95" customHeight="1" x14ac:dyDescent="0.2">
      <c r="A933" s="102" t="s">
        <v>1134</v>
      </c>
      <c r="B933" s="102" t="s">
        <v>1122</v>
      </c>
      <c r="C933" s="103">
        <v>57640.859470000003</v>
      </c>
      <c r="D933" s="103">
        <v>1.7000000000000001E-4</v>
      </c>
      <c r="E933" s="107">
        <f>+(C933-C$7)/C$8</f>
        <v>10920.098673337659</v>
      </c>
      <c r="F933" s="109">
        <f>ROUND(2*E933,0)/2</f>
        <v>10920</v>
      </c>
      <c r="G933" s="48">
        <f>+C933-(C$7+F933*C$8)</f>
        <v>0.13487400000303751</v>
      </c>
      <c r="K933" s="48">
        <f>G933</f>
        <v>0.13487400000303751</v>
      </c>
      <c r="O933" s="48">
        <f ca="1">+C$11+C$12*F933</f>
        <v>0.12635431100326289</v>
      </c>
      <c r="Q933" s="100">
        <f>+C933-15018.5</f>
        <v>42622.359470000003</v>
      </c>
      <c r="S933" s="53">
        <f>S$16</f>
        <v>1</v>
      </c>
      <c r="Z933" s="48">
        <f>F933</f>
        <v>10920</v>
      </c>
      <c r="AA933" s="54">
        <f>AB$3+AB$4*Z933+AB$5*Z933^2+AH933</f>
        <v>0.13416283479261337</v>
      </c>
      <c r="AB933" s="54">
        <f>IF(S933&lt;&gt;0,G933-AH933, -9999)</f>
        <v>0.12966172820108768</v>
      </c>
      <c r="AC933" s="54">
        <f>+G933-P933</f>
        <v>0.13487400000303751</v>
      </c>
      <c r="AD933" s="54">
        <f>IF(S933&lt;&gt;0,G933-AA933, -9999)</f>
        <v>7.1116521042413616E-4</v>
      </c>
      <c r="AE933" s="54">
        <f>+(G933-AA933)^2*S933</f>
        <v>5.0575595651760584E-7</v>
      </c>
      <c r="AF933" s="48">
        <f>IF(S933&lt;&gt;0,G933-P933, -9999)</f>
        <v>0.13487400000303751</v>
      </c>
      <c r="AG933" s="3"/>
      <c r="AH933" s="48">
        <f>$AB$6*($AB$11/AI933*AJ933+$AB$12)</f>
        <v>5.2122718019498408E-3</v>
      </c>
      <c r="AI933" s="48">
        <f>1+$AB$7*COS(AL933)</f>
        <v>1.3137469870789995</v>
      </c>
      <c r="AJ933" s="48">
        <f>SIN(AL933+RADIANS($AB$9))</f>
        <v>0.68749276104885493</v>
      </c>
      <c r="AK933" s="48">
        <f>$AB$7*SIN(AL933)</f>
        <v>-0.11941295183751612</v>
      </c>
      <c r="AL933" s="48">
        <f>2*ATAN(AM933)</f>
        <v>-0.36367356004601259</v>
      </c>
      <c r="AM933" s="48">
        <f>SQRT((1+$AB$7)/(1-$AB$7))*TAN(AN933/2)</f>
        <v>-0.18386776679179179</v>
      </c>
      <c r="AN933" s="54">
        <f>$AU933+$AB$7*SIN(AO933)</f>
        <v>18.591659554497994</v>
      </c>
      <c r="AO933" s="54">
        <f>$AU933+$AB$7*SIN(AP933)</f>
        <v>18.591728249432691</v>
      </c>
      <c r="AP933" s="54">
        <f>$AU933+$AB$7*SIN(AQ933)</f>
        <v>18.591939868527565</v>
      </c>
      <c r="AQ933" s="54">
        <f>$AU933+$AB$7*SIN(AR933)</f>
        <v>18.592591700440618</v>
      </c>
      <c r="AR933" s="54">
        <f>$AU933+$AB$7*SIN(AS933)</f>
        <v>18.59459878163285</v>
      </c>
      <c r="AS933" s="54">
        <f>$AU933+$AB$7*SIN(AT933)</f>
        <v>18.600772316055288</v>
      </c>
      <c r="AT933" s="54">
        <f>$AU933+$AB$7*SIN(AU933)</f>
        <v>18.619701951205208</v>
      </c>
      <c r="AU933" s="54">
        <f>RADIANS($AB$9)+$AB$18*(F933-AB$15)</f>
        <v>18.677257363145689</v>
      </c>
    </row>
    <row r="934" spans="1:50" ht="12.95" customHeight="1" x14ac:dyDescent="0.2">
      <c r="A934" s="37" t="s">
        <v>2221</v>
      </c>
      <c r="B934" s="38" t="s">
        <v>1142</v>
      </c>
      <c r="C934" s="37">
        <v>57673.663699999997</v>
      </c>
      <c r="D934" s="37">
        <v>1E-4</v>
      </c>
      <c r="E934" s="113">
        <f>+(C934-C$7)/C$8</f>
        <v>10944.098131078377</v>
      </c>
      <c r="F934" s="109">
        <f>ROUND(2*E934,0)/2</f>
        <v>10944</v>
      </c>
      <c r="G934" s="48">
        <f>+C934-(C$7+F934*C$8)</f>
        <v>0.13413279999804217</v>
      </c>
      <c r="K934" s="48">
        <f>G934</f>
        <v>0.13413279999804217</v>
      </c>
      <c r="O934" s="48">
        <f ca="1">+C$11+C$12*F934</f>
        <v>0.12671333172364418</v>
      </c>
      <c r="Q934" s="100">
        <f>+C934-15018.5</f>
        <v>42655.163699999997</v>
      </c>
      <c r="S934" s="53">
        <f>S$16</f>
        <v>1</v>
      </c>
      <c r="Z934" s="48">
        <f>F934</f>
        <v>10944</v>
      </c>
      <c r="AA934" s="54">
        <f>AB$3+AB$4*Z934+AB$5*Z934^2+AH934</f>
        <v>0.13447816741997187</v>
      </c>
      <c r="AB934" s="54">
        <f>IF(S934&lt;&gt;0,G934-AH934, -9999)</f>
        <v>0.12905804505652341</v>
      </c>
      <c r="AC934" s="54">
        <f>+G934-P934</f>
        <v>0.13413279999804217</v>
      </c>
      <c r="AD934" s="54">
        <f>IF(S934&lt;&gt;0,G934-AA934, -9999)</f>
        <v>-3.4536742192969871E-4</v>
      </c>
      <c r="AE934" s="54">
        <f>+(G934-AA934)^2*S934</f>
        <v>1.1927865613036654E-7</v>
      </c>
      <c r="AF934" s="48">
        <f>IF(S934&lt;&gt;0,G934-P934, -9999)</f>
        <v>0.13413279999804217</v>
      </c>
      <c r="AG934" s="3"/>
      <c r="AH934" s="48">
        <f>$AB$6*($AB$11/AI934*AJ934+$AB$12)</f>
        <v>5.0747549415187622E-3</v>
      </c>
      <c r="AI934" s="48">
        <f>1+$AB$7*COS(AL934)</f>
        <v>1.3170977659914684</v>
      </c>
      <c r="AJ934" s="48">
        <f>SIN(AL934+RADIANS($AB$9))</f>
        <v>0.66601035130861475</v>
      </c>
      <c r="AK934" s="48">
        <f>$AB$7*SIN(AL934)</f>
        <v>-0.11020722195445638</v>
      </c>
      <c r="AL934" s="48">
        <f>2*ATAN(AM934)</f>
        <v>-0.33449022618252711</v>
      </c>
      <c r="AM934" s="48">
        <f>SQRT((1+$AB$7)/(1-$AB$7))*TAN(AN934/2)</f>
        <v>-0.16882209294414313</v>
      </c>
      <c r="AN934" s="54">
        <f>$AU934+$AB$7*SIN(AO934)</f>
        <v>18.612557259214704</v>
      </c>
      <c r="AO934" s="54">
        <f>$AU934+$AB$7*SIN(AP934)</f>
        <v>18.612622212345858</v>
      </c>
      <c r="AP934" s="54">
        <f>$AU934+$AB$7*SIN(AQ934)</f>
        <v>18.61282125223234</v>
      </c>
      <c r="AQ934" s="54">
        <f>$AU934+$AB$7*SIN(AR934)</f>
        <v>18.613431122956602</v>
      </c>
      <c r="AR934" s="54">
        <f>$AU934+$AB$7*SIN(AS934)</f>
        <v>18.615299249198728</v>
      </c>
      <c r="AS934" s="54">
        <f>$AU934+$AB$7*SIN(AT934)</f>
        <v>18.621016454530992</v>
      </c>
      <c r="AT934" s="54">
        <f>$AU934+$AB$7*SIN(AU934)</f>
        <v>18.638467105035339</v>
      </c>
      <c r="AU934" s="54">
        <f>RADIANS($AB$9)+$AB$18*(F934-AB$15)</f>
        <v>18.691354553270916</v>
      </c>
    </row>
    <row r="935" spans="1:50" ht="12.95" customHeight="1" x14ac:dyDescent="0.2">
      <c r="A935" s="102" t="s">
        <v>1134</v>
      </c>
      <c r="B935" s="102" t="s">
        <v>1122</v>
      </c>
      <c r="C935" s="103">
        <v>57673.663769999999</v>
      </c>
      <c r="D935" s="103">
        <v>8.0000000000000007E-5</v>
      </c>
      <c r="E935" s="113">
        <f>+(C935-C$7)/C$8</f>
        <v>10944.09818229013</v>
      </c>
      <c r="F935" s="109">
        <f>ROUND(2*E935,0)/2</f>
        <v>10944</v>
      </c>
      <c r="G935" s="48">
        <f>+C935-(C$7+F935*C$8)</f>
        <v>0.1342027999999118</v>
      </c>
      <c r="K935" s="48">
        <f>G935</f>
        <v>0.1342027999999118</v>
      </c>
      <c r="O935" s="48">
        <f ca="1">+C$11+C$12*F935</f>
        <v>0.12671333172364418</v>
      </c>
      <c r="Q935" s="100">
        <f>+C935-15018.5</f>
        <v>42655.163769999999</v>
      </c>
      <c r="S935" s="53">
        <f>S$16</f>
        <v>1</v>
      </c>
      <c r="Z935" s="48">
        <f>F935</f>
        <v>10944</v>
      </c>
      <c r="AA935" s="54">
        <f>AB$3+AB$4*Z935+AB$5*Z935^2+AH935</f>
        <v>0.13447816741997187</v>
      </c>
      <c r="AB935" s="54">
        <f>IF(S935&lt;&gt;0,G935-AH935, -9999)</f>
        <v>0.12912804505839304</v>
      </c>
      <c r="AC935" s="54">
        <f>+G935-P935</f>
        <v>0.1342027999999118</v>
      </c>
      <c r="AD935" s="54">
        <f>IF(S935&lt;&gt;0,G935-AA935, -9999)</f>
        <v>-2.7536742006006865E-4</v>
      </c>
      <c r="AE935" s="54">
        <f>+(G935-AA935)^2*S935</f>
        <v>7.5827216030538301E-8</v>
      </c>
      <c r="AF935" s="48">
        <f>IF(S935&lt;&gt;0,G935-P935, -9999)</f>
        <v>0.1342027999999118</v>
      </c>
      <c r="AG935" s="3"/>
      <c r="AH935" s="48">
        <f>$AB$6*($AB$11/AI935*AJ935+$AB$12)</f>
        <v>5.0747549415187622E-3</v>
      </c>
      <c r="AI935" s="48">
        <f>1+$AB$7*COS(AL935)</f>
        <v>1.3170977659914684</v>
      </c>
      <c r="AJ935" s="48">
        <f>SIN(AL935+RADIANS($AB$9))</f>
        <v>0.66601035130861475</v>
      </c>
      <c r="AK935" s="48">
        <f>$AB$7*SIN(AL935)</f>
        <v>-0.11020722195445638</v>
      </c>
      <c r="AL935" s="48">
        <f>2*ATAN(AM935)</f>
        <v>-0.33449022618252711</v>
      </c>
      <c r="AM935" s="48">
        <f>SQRT((1+$AB$7)/(1-$AB$7))*TAN(AN935/2)</f>
        <v>-0.16882209294414313</v>
      </c>
      <c r="AN935" s="54">
        <f>$AU935+$AB$7*SIN(AO935)</f>
        <v>18.612557259214704</v>
      </c>
      <c r="AO935" s="54">
        <f>$AU935+$AB$7*SIN(AP935)</f>
        <v>18.612622212345858</v>
      </c>
      <c r="AP935" s="54">
        <f>$AU935+$AB$7*SIN(AQ935)</f>
        <v>18.61282125223234</v>
      </c>
      <c r="AQ935" s="54">
        <f>$AU935+$AB$7*SIN(AR935)</f>
        <v>18.613431122956602</v>
      </c>
      <c r="AR935" s="54">
        <f>$AU935+$AB$7*SIN(AS935)</f>
        <v>18.615299249198728</v>
      </c>
      <c r="AS935" s="54">
        <f>$AU935+$AB$7*SIN(AT935)</f>
        <v>18.621016454530992</v>
      </c>
      <c r="AT935" s="54">
        <f>$AU935+$AB$7*SIN(AU935)</f>
        <v>18.638467105035339</v>
      </c>
      <c r="AU935" s="54">
        <f>RADIANS($AB$9)+$AB$18*(F935-AB$15)</f>
        <v>18.691354553270916</v>
      </c>
    </row>
    <row r="936" spans="1:50" ht="12.95" customHeight="1" x14ac:dyDescent="0.2">
      <c r="A936" s="39" t="s">
        <v>2222</v>
      </c>
      <c r="B936" s="40" t="s">
        <v>1142</v>
      </c>
      <c r="C936" s="39">
        <v>57684.599099999999</v>
      </c>
      <c r="D936" s="39">
        <v>1E-4</v>
      </c>
      <c r="E936" s="113">
        <f>+(C936-C$7)/C$8</f>
        <v>10952.09843074028</v>
      </c>
      <c r="F936" s="109">
        <f>ROUND(2*E936,0)/2</f>
        <v>10952</v>
      </c>
      <c r="G936" s="48">
        <f>+C936-(C$7+F936*C$8)</f>
        <v>0.1345424000028288</v>
      </c>
      <c r="K936" s="48">
        <f>G936</f>
        <v>0.1345424000028288</v>
      </c>
      <c r="O936" s="48">
        <f ca="1">+C$11+C$12*F936</f>
        <v>0.12683300529710467</v>
      </c>
      <c r="Q936" s="100">
        <f>+C936-15018.5</f>
        <v>42666.099099999999</v>
      </c>
      <c r="S936" s="53">
        <f>S$16</f>
        <v>1</v>
      </c>
      <c r="Z936" s="48">
        <f>F936</f>
        <v>10952</v>
      </c>
      <c r="AA936" s="54">
        <f>AB$3+AB$4*Z936+AB$5*Z936^2+AH936</f>
        <v>0.13458286306191442</v>
      </c>
      <c r="AB936" s="54">
        <f>IF(S936&lt;&gt;0,G936-AH936, -9999)</f>
        <v>0.12951405635732524</v>
      </c>
      <c r="AC936" s="54">
        <f>+G936-P936</f>
        <v>0.1345424000028288</v>
      </c>
      <c r="AD936" s="54">
        <f>IF(S936&lt;&gt;0,G936-AA936, -9999)</f>
        <v>-4.0463059085615871E-5</v>
      </c>
      <c r="AE936" s="54">
        <f>+(G936-AA936)^2*S936</f>
        <v>1.6372591505660411E-9</v>
      </c>
      <c r="AF936" s="48">
        <f>IF(S936&lt;&gt;0,G936-P936, -9999)</f>
        <v>0.1345424000028288</v>
      </c>
      <c r="AG936" s="3"/>
      <c r="AH936" s="48">
        <f>$AB$6*($AB$11/AI936*AJ936+$AB$12)</f>
        <v>5.0283436455035588E-3</v>
      </c>
      <c r="AI936" s="48">
        <f>1+$AB$7*COS(AL936)</f>
        <v>1.3181582760640385</v>
      </c>
      <c r="AJ936" s="48">
        <f>SIN(AL936+RADIANS($AB$9))</f>
        <v>0.65869829418879278</v>
      </c>
      <c r="AK936" s="48">
        <f>$AB$7*SIN(AL936)</f>
        <v>-0.10710712553167479</v>
      </c>
      <c r="AL936" s="48">
        <f>2*ATAN(AM936)</f>
        <v>-0.32473015588590043</v>
      </c>
      <c r="AM936" s="48">
        <f>SQRT((1+$AB$7)/(1-$AB$7))*TAN(AN936/2)</f>
        <v>-0.1638070642662556</v>
      </c>
      <c r="AN936" s="54">
        <f>$AU936+$AB$7*SIN(AO936)</f>
        <v>18.619534687519671</v>
      </c>
      <c r="AO936" s="54">
        <f>$AU936+$AB$7*SIN(AP936)</f>
        <v>18.619598295243438</v>
      </c>
      <c r="AP936" s="54">
        <f>$AU936+$AB$7*SIN(AQ936)</f>
        <v>18.619792889501248</v>
      </c>
      <c r="AQ936" s="54">
        <f>$AU936+$AB$7*SIN(AR936)</f>
        <v>18.620388154153897</v>
      </c>
      <c r="AR936" s="54">
        <f>$AU936+$AB$7*SIN(AS936)</f>
        <v>18.622208559198519</v>
      </c>
      <c r="AS936" s="54">
        <f>$AU936+$AB$7*SIN(AT936)</f>
        <v>18.627770894477973</v>
      </c>
      <c r="AT936" s="54">
        <f>$AU936+$AB$7*SIN(AU936)</f>
        <v>18.644724537781606</v>
      </c>
      <c r="AU936" s="54">
        <f>RADIANS($AB$9)+$AB$18*(F936-AB$15)</f>
        <v>18.696053616645994</v>
      </c>
    </row>
    <row r="937" spans="1:50" ht="12.95" customHeight="1" x14ac:dyDescent="0.2">
      <c r="A937" s="128" t="s">
        <v>1139</v>
      </c>
      <c r="B937" s="129" t="s">
        <v>1169</v>
      </c>
      <c r="C937" s="130">
        <v>57718.081299999998</v>
      </c>
      <c r="D937" s="130">
        <v>4.0000000000000002E-4</v>
      </c>
      <c r="E937" s="113">
        <f>+(C937-C$7)/C$8</f>
        <v>10976.593888916446</v>
      </c>
      <c r="F937" s="109">
        <f>ROUND(2*E937,0)/2</f>
        <v>10976.5</v>
      </c>
      <c r="G937" s="48">
        <f>+C937-(C$7+F937*C$8)</f>
        <v>0.12833430000318913</v>
      </c>
      <c r="K937" s="48">
        <f>G937</f>
        <v>0.12833430000318913</v>
      </c>
      <c r="O937" s="48">
        <f ca="1">+C$11+C$12*F937</f>
        <v>0.12719950561582721</v>
      </c>
      <c r="Q937" s="100">
        <f>+C937-15018.5</f>
        <v>42699.581299999998</v>
      </c>
      <c r="S937" s="53">
        <f>S$16</f>
        <v>1</v>
      </c>
      <c r="Z937" s="48">
        <f>F937</f>
        <v>10976.5</v>
      </c>
      <c r="AA937" s="54">
        <f>AB$3+AB$4*Z937+AB$5*Z937^2+AH937</f>
        <v>0.13490224108919333</v>
      </c>
      <c r="AB937" s="54">
        <f>IF(S937&lt;&gt;0,G937-AH937, -9999)</f>
        <v>0.12344983199117568</v>
      </c>
      <c r="AC937" s="54">
        <f>+G937-P937</f>
        <v>0.12833430000318913</v>
      </c>
      <c r="AD937" s="54">
        <f>IF(S937&lt;&gt;0,G937-AA937, -9999)</f>
        <v>-6.5679410860041976E-3</v>
      </c>
      <c r="AE937" s="54">
        <f>+(G937-AA937)^2*S937</f>
        <v>4.3137850109222001E-5</v>
      </c>
      <c r="AF937" s="48">
        <f>IF(S937&lt;&gt;0,G937-P937, -9999)</f>
        <v>0.12833430000318913</v>
      </c>
      <c r="AG937" s="3"/>
      <c r="AH937" s="48">
        <f>$AB$6*($AB$11/AI937*AJ937+$AB$12)</f>
        <v>4.884468012013453E-3</v>
      </c>
      <c r="AI937" s="48">
        <f>1+$AB$7*COS(AL937)</f>
        <v>1.3212263505180351</v>
      </c>
      <c r="AJ937" s="48">
        <f>SIN(AL937+RADIANS($AB$9))</f>
        <v>0.6358449197773417</v>
      </c>
      <c r="AK937" s="48">
        <f>$AB$7*SIN(AL937)</f>
        <v>-9.7520545017772603E-2</v>
      </c>
      <c r="AL937" s="48">
        <f>2*ATAN(AM937)</f>
        <v>-0.29474550549977357</v>
      </c>
      <c r="AM937" s="48">
        <f>SQRT((1+$AB$7)/(1-$AB$7))*TAN(AN937/2)</f>
        <v>-0.14844902003681554</v>
      </c>
      <c r="AN937" s="54">
        <f>$AU937+$AB$7*SIN(AO937)</f>
        <v>18.640936703382774</v>
      </c>
      <c r="AO937" s="54">
        <f>$AU937+$AB$7*SIN(AP937)</f>
        <v>18.640995895849027</v>
      </c>
      <c r="AP937" s="54">
        <f>$AU937+$AB$7*SIN(AQ937)</f>
        <v>18.641176121787019</v>
      </c>
      <c r="AQ937" s="54">
        <f>$AU937+$AB$7*SIN(AR937)</f>
        <v>18.641724821464376</v>
      </c>
      <c r="AR937" s="54">
        <f>$AU937+$AB$7*SIN(AS937)</f>
        <v>18.643394953084194</v>
      </c>
      <c r="AS937" s="54">
        <f>$AU937+$AB$7*SIN(AT937)</f>
        <v>18.648474931567048</v>
      </c>
      <c r="AT937" s="54">
        <f>$AU937+$AB$7*SIN(AU937)</f>
        <v>18.663894828845986</v>
      </c>
      <c r="AU937" s="54">
        <f>RADIANS($AB$9)+$AB$18*(F937-AB$15)</f>
        <v>18.710444498232164</v>
      </c>
    </row>
    <row r="938" spans="1:50" ht="12.95" customHeight="1" x14ac:dyDescent="0.2">
      <c r="A938" s="128" t="s">
        <v>1139</v>
      </c>
      <c r="B938" s="129" t="s">
        <v>1169</v>
      </c>
      <c r="C938" s="130">
        <v>57729.017099999997</v>
      </c>
      <c r="D938" s="130">
        <v>3.0000000000000003E-4</v>
      </c>
      <c r="E938" s="107">
        <f>+(C938-C$7)/C$8</f>
        <v>10984.59448121692</v>
      </c>
      <c r="F938" s="109">
        <f>ROUND(2*E938,0)/2</f>
        <v>10984.5</v>
      </c>
      <c r="G938" s="48">
        <f>+C938-(C$7+F938*C$8)</f>
        <v>0.1291438999978709</v>
      </c>
      <c r="K938" s="48">
        <f>G938</f>
        <v>0.1291438999978709</v>
      </c>
      <c r="O938" s="48">
        <f ca="1">+C$11+C$12*F938</f>
        <v>0.1273191791892877</v>
      </c>
      <c r="Q938" s="100">
        <f>+C938-15018.5</f>
        <v>42710.517099999997</v>
      </c>
      <c r="S938" s="53">
        <f>S$16</f>
        <v>1</v>
      </c>
      <c r="Z938" s="48">
        <f>F938</f>
        <v>10984.5</v>
      </c>
      <c r="AA938" s="54">
        <f>AB$3+AB$4*Z938+AB$5*Z938^2+AH938</f>
        <v>0.13500612838345372</v>
      </c>
      <c r="AB938" s="54">
        <f>IF(S938&lt;&gt;0,G938-AH938, -9999)</f>
        <v>0.12430697075659053</v>
      </c>
      <c r="AC938" s="54">
        <f>+G938-P938</f>
        <v>0.1291438999978709</v>
      </c>
      <c r="AD938" s="54">
        <f>IF(S938&lt;&gt;0,G938-AA938, -9999)</f>
        <v>-5.8622283855828128E-3</v>
      </c>
      <c r="AE938" s="54">
        <f>+(G938-AA938)^2*S938</f>
        <v>3.4365721644732869E-5</v>
      </c>
      <c r="AF938" s="48">
        <f>IF(S938&lt;&gt;0,G938-P938, -9999)</f>
        <v>0.1291438999978709</v>
      </c>
      <c r="AG938" s="3"/>
      <c r="AH938" s="48">
        <f>$AB$6*($AB$11/AI938*AJ938+$AB$12)</f>
        <v>4.8369292412803744E-3</v>
      </c>
      <c r="AI938" s="48">
        <f>1+$AB$7*COS(AL938)</f>
        <v>1.3221685270734171</v>
      </c>
      <c r="AJ938" s="48">
        <f>SIN(AL938+RADIANS($AB$9))</f>
        <v>0.62823490838871787</v>
      </c>
      <c r="AK938" s="48">
        <f>$AB$7*SIN(AL938)</f>
        <v>-9.4361354012348631E-2</v>
      </c>
      <c r="AL938" s="48">
        <f>2*ATAN(AM938)</f>
        <v>-0.28492520469697591</v>
      </c>
      <c r="AM938" s="48">
        <f>SQRT((1+$AB$7)/(1-$AB$7))*TAN(AN938/2)</f>
        <v>-0.14343427908199721</v>
      </c>
      <c r="AN938" s="54">
        <f>$AU938+$AB$7*SIN(AO938)</f>
        <v>18.647935574206322</v>
      </c>
      <c r="AO938" s="54">
        <f>$AU938+$AB$7*SIN(AP938)</f>
        <v>18.647993231459171</v>
      </c>
      <c r="AP938" s="54">
        <f>$AU938+$AB$7*SIN(AQ938)</f>
        <v>18.648168527965627</v>
      </c>
      <c r="AQ938" s="54">
        <f>$AU938+$AB$7*SIN(AR938)</f>
        <v>18.648701446958423</v>
      </c>
      <c r="AR938" s="54">
        <f>$AU938+$AB$7*SIN(AS938)</f>
        <v>18.650321219891609</v>
      </c>
      <c r="AS938" s="54">
        <f>$AU938+$AB$7*SIN(AT938)</f>
        <v>18.655241184194374</v>
      </c>
      <c r="AT938" s="54">
        <f>$AU938+$AB$7*SIN(AU938)</f>
        <v>18.67015665173496</v>
      </c>
      <c r="AU938" s="54">
        <f>RADIANS($AB$9)+$AB$18*(F938-AB$15)</f>
        <v>18.715143561607238</v>
      </c>
    </row>
    <row r="939" spans="1:50" ht="12.95" customHeight="1" x14ac:dyDescent="0.2">
      <c r="A939" s="102" t="s">
        <v>1134</v>
      </c>
      <c r="B939" s="102" t="s">
        <v>1122</v>
      </c>
      <c r="C939" s="103">
        <v>57736.540869999997</v>
      </c>
      <c r="D939" s="103">
        <v>8.0000000000000007E-5</v>
      </c>
      <c r="E939" s="107">
        <f>+(C939-C$7)/C$8</f>
        <v>10990.098844531221</v>
      </c>
      <c r="F939" s="109">
        <f>ROUND(2*E939,0)/2</f>
        <v>10990</v>
      </c>
      <c r="G939" s="48">
        <f>+C939-(C$7+F939*C$8)</f>
        <v>0.13510800000221934</v>
      </c>
      <c r="K939" s="48">
        <f>G939</f>
        <v>0.13510800000221934</v>
      </c>
      <c r="O939" s="48">
        <f ca="1">+C$11+C$12*F939</f>
        <v>0.1274014547710417</v>
      </c>
      <c r="Q939" s="100">
        <f>+C939-15018.5</f>
        <v>42718.040869999997</v>
      </c>
      <c r="S939" s="53">
        <f>S$16</f>
        <v>1</v>
      </c>
      <c r="Z939" s="48">
        <f>F939</f>
        <v>10990</v>
      </c>
      <c r="AA939" s="54">
        <f>AB$3+AB$4*Z939+AB$5*Z939^2+AH939</f>
        <v>0.13507743945938494</v>
      </c>
      <c r="AB939" s="54">
        <f>IF(S939&lt;&gt;0,G939-AH939, -9999)</f>
        <v>0.13030391067234923</v>
      </c>
      <c r="AC939" s="54">
        <f>+G939-P939</f>
        <v>0.13510800000221934</v>
      </c>
      <c r="AD939" s="54">
        <f>IF(S939&lt;&gt;0,G939-AA939, -9999)</f>
        <v>3.056054283440135E-5</v>
      </c>
      <c r="AE939" s="54">
        <f>+(G939-AA939)^2*S939</f>
        <v>9.3394677833327966E-10</v>
      </c>
      <c r="AF939" s="48">
        <f>IF(S939&lt;&gt;0,G939-P939, -9999)</f>
        <v>0.13510800000221934</v>
      </c>
      <c r="AG939" s="3"/>
      <c r="AH939" s="48">
        <f>$AB$6*($AB$11/AI939*AJ939+$AB$12)</f>
        <v>4.8040893298701079E-3</v>
      </c>
      <c r="AI939" s="48">
        <f>1+$AB$7*COS(AL939)</f>
        <v>1.322798993907929</v>
      </c>
      <c r="AJ939" s="48">
        <f>SIN(AL939+RADIANS($AB$9))</f>
        <v>0.62296157743534863</v>
      </c>
      <c r="AK939" s="48">
        <f>$AB$7*SIN(AL939)</f>
        <v>-9.2181530144208948E-2</v>
      </c>
      <c r="AL939" s="48">
        <f>2*ATAN(AM939)</f>
        <v>-0.27816574628242879</v>
      </c>
      <c r="AM939" s="48">
        <f>SQRT((1+$AB$7)/(1-$AB$7))*TAN(AN939/2)</f>
        <v>-0.13998667554403951</v>
      </c>
      <c r="AN939" s="54">
        <f>$AU939+$AB$7*SIN(AO939)</f>
        <v>18.652750141091971</v>
      </c>
      <c r="AO939" s="54">
        <f>$AU939+$AB$7*SIN(AP939)</f>
        <v>18.652806717014126</v>
      </c>
      <c r="AP939" s="54">
        <f>$AU939+$AB$7*SIN(AQ939)</f>
        <v>18.652978559035638</v>
      </c>
      <c r="AQ939" s="54">
        <f>$AU939+$AB$7*SIN(AR939)</f>
        <v>18.653500470842189</v>
      </c>
      <c r="AR939" s="54">
        <f>$AU939+$AB$7*SIN(AS939)</f>
        <v>18.655085269814531</v>
      </c>
      <c r="AS939" s="54">
        <f>$AU939+$AB$7*SIN(AT939)</f>
        <v>18.659894541432404</v>
      </c>
      <c r="AT939" s="54">
        <f>$AU939+$AB$7*SIN(AU939)</f>
        <v>18.674462233285272</v>
      </c>
      <c r="AU939" s="54">
        <f>RADIANS($AB$9)+$AB$18*(F939-AB$15)</f>
        <v>18.718374167677602</v>
      </c>
    </row>
    <row r="940" spans="1:50" ht="12.95" customHeight="1" x14ac:dyDescent="0.2">
      <c r="A940" s="37" t="s">
        <v>2221</v>
      </c>
      <c r="B940" s="38" t="s">
        <v>1142</v>
      </c>
      <c r="C940" s="37">
        <v>57736.540999999997</v>
      </c>
      <c r="D940" s="37">
        <v>1E-4</v>
      </c>
      <c r="E940" s="113">
        <f>+(C940-C$7)/C$8</f>
        <v>10990.098939638759</v>
      </c>
      <c r="F940" s="109">
        <f>ROUND(2*E940,0)/2</f>
        <v>10990</v>
      </c>
      <c r="G940" s="48">
        <f>+C940-(C$7+F940*C$8)</f>
        <v>0.13523800000257324</v>
      </c>
      <c r="K940" s="48">
        <f>G940</f>
        <v>0.13523800000257324</v>
      </c>
      <c r="O940" s="48">
        <f ca="1">+C$11+C$12*F940</f>
        <v>0.1274014547710417</v>
      </c>
      <c r="Q940" s="100">
        <f>+C940-15018.5</f>
        <v>42718.040999999997</v>
      </c>
      <c r="S940" s="53">
        <f>S$16</f>
        <v>1</v>
      </c>
      <c r="Z940" s="48">
        <f>F940</f>
        <v>10990</v>
      </c>
      <c r="AA940" s="54">
        <f>AB$3+AB$4*Z940+AB$5*Z940^2+AH940</f>
        <v>0.13507743945938494</v>
      </c>
      <c r="AB940" s="54">
        <f>IF(S940&lt;&gt;0,G940-AH940, -9999)</f>
        <v>0.13043391067270313</v>
      </c>
      <c r="AC940" s="54">
        <f>+G940-P940</f>
        <v>0.13523800000257324</v>
      </c>
      <c r="AD940" s="54">
        <f>IF(S940&lt;&gt;0,G940-AA940, -9999)</f>
        <v>1.6056054318830393E-4</v>
      </c>
      <c r="AE940" s="54">
        <f>+(G940-AA940)^2*S940</f>
        <v>2.577968802892321E-8</v>
      </c>
      <c r="AF940" s="48">
        <f>IF(S940&lt;&gt;0,G940-P940, -9999)</f>
        <v>0.13523800000257324</v>
      </c>
      <c r="AG940" s="3"/>
      <c r="AH940" s="48">
        <f>$AB$6*($AB$11/AI940*AJ940+$AB$12)</f>
        <v>4.8040893298701079E-3</v>
      </c>
      <c r="AI940" s="48">
        <f>1+$AB$7*COS(AL940)</f>
        <v>1.322798993907929</v>
      </c>
      <c r="AJ940" s="48">
        <f>SIN(AL940+RADIANS($AB$9))</f>
        <v>0.62296157743534863</v>
      </c>
      <c r="AK940" s="48">
        <f>$AB$7*SIN(AL940)</f>
        <v>-9.2181530144208948E-2</v>
      </c>
      <c r="AL940" s="48">
        <f>2*ATAN(AM940)</f>
        <v>-0.27816574628242879</v>
      </c>
      <c r="AM940" s="48">
        <f>SQRT((1+$AB$7)/(1-$AB$7))*TAN(AN940/2)</f>
        <v>-0.13998667554403951</v>
      </c>
      <c r="AN940" s="54">
        <f>$AU940+$AB$7*SIN(AO940)</f>
        <v>18.652750141091971</v>
      </c>
      <c r="AO940" s="54">
        <f>$AU940+$AB$7*SIN(AP940)</f>
        <v>18.652806717014126</v>
      </c>
      <c r="AP940" s="54">
        <f>$AU940+$AB$7*SIN(AQ940)</f>
        <v>18.652978559035638</v>
      </c>
      <c r="AQ940" s="54">
        <f>$AU940+$AB$7*SIN(AR940)</f>
        <v>18.653500470842189</v>
      </c>
      <c r="AR940" s="54">
        <f>$AU940+$AB$7*SIN(AS940)</f>
        <v>18.655085269814531</v>
      </c>
      <c r="AS940" s="54">
        <f>$AU940+$AB$7*SIN(AT940)</f>
        <v>18.659894541432404</v>
      </c>
      <c r="AT940" s="54">
        <f>$AU940+$AB$7*SIN(AU940)</f>
        <v>18.674462233285272</v>
      </c>
      <c r="AU940" s="54">
        <f>RADIANS($AB$9)+$AB$18*(F940-AB$15)</f>
        <v>18.718374167677602</v>
      </c>
    </row>
    <row r="941" spans="1:50" ht="12.95" customHeight="1" x14ac:dyDescent="0.2">
      <c r="A941" s="128" t="s">
        <v>1139</v>
      </c>
      <c r="B941" s="129" t="s">
        <v>1142</v>
      </c>
      <c r="C941" s="130">
        <v>57746.109479999999</v>
      </c>
      <c r="D941" s="130">
        <v>7.0000000000000007E-5</v>
      </c>
      <c r="E941" s="107">
        <f>+(C941-C$7)/C$8</f>
        <v>10997.099205500905</v>
      </c>
      <c r="F941" s="109">
        <f>ROUND(2*E941,0)/2</f>
        <v>10997</v>
      </c>
      <c r="G941" s="48">
        <f>+C941-(C$7+F941*C$8)</f>
        <v>0.13560140000481624</v>
      </c>
      <c r="K941" s="48">
        <f>G941</f>
        <v>0.13560140000481624</v>
      </c>
      <c r="O941" s="48">
        <f ca="1">+C$11+C$12*F941</f>
        <v>0.12750616914781959</v>
      </c>
      <c r="Q941" s="100">
        <f>+C941-15018.5</f>
        <v>42727.609479999999</v>
      </c>
      <c r="S941" s="53">
        <f>S$16</f>
        <v>1</v>
      </c>
      <c r="Z941" s="48">
        <f>F941</f>
        <v>10997</v>
      </c>
      <c r="AA941" s="54">
        <f>AB$3+AB$4*Z941+AB$5*Z941^2+AH941</f>
        <v>0.13516806939538684</v>
      </c>
      <c r="AB941" s="54">
        <f>IF(S941&lt;&gt;0,G941-AH941, -9999)</f>
        <v>0.13083929024027605</v>
      </c>
      <c r="AC941" s="54">
        <f>+G941-P941</f>
        <v>0.13560140000481624</v>
      </c>
      <c r="AD941" s="54">
        <f>IF(S941&lt;&gt;0,G941-AA941, -9999)</f>
        <v>4.3333060942940538E-4</v>
      </c>
      <c r="AE941" s="54">
        <f>+(G941-AA941)^2*S941</f>
        <v>1.8777541706845988E-7</v>
      </c>
      <c r="AF941" s="48">
        <f>IF(S941&lt;&gt;0,G941-P941, -9999)</f>
        <v>0.13560140000481624</v>
      </c>
      <c r="AG941" s="3"/>
      <c r="AH941" s="48">
        <f>$AB$6*($AB$11/AI941*AJ941+$AB$12)</f>
        <v>4.7621097645401938E-3</v>
      </c>
      <c r="AI941" s="48">
        <f>1+$AB$7*COS(AL941)</f>
        <v>1.3235808920513741</v>
      </c>
      <c r="AJ941" s="48">
        <f>SIN(AL941+RADIANS($AB$9))</f>
        <v>0.61620170462111046</v>
      </c>
      <c r="AK941" s="48">
        <f>$AB$7*SIN(AL941)</f>
        <v>-8.9398161429281739E-2</v>
      </c>
      <c r="AL941" s="48">
        <f>2*ATAN(AM941)</f>
        <v>-0.26955362337409428</v>
      </c>
      <c r="AM941" s="48">
        <f>SQRT((1+$AB$7)/(1-$AB$7))*TAN(AN941/2)</f>
        <v>-0.13559884917314285</v>
      </c>
      <c r="AN941" s="54">
        <f>$AU941+$AB$7*SIN(AO941)</f>
        <v>18.658881030068958</v>
      </c>
      <c r="AO941" s="54">
        <f>$AU941+$AB$7*SIN(AP941)</f>
        <v>18.658936199836845</v>
      </c>
      <c r="AP941" s="54">
        <f>$AU941+$AB$7*SIN(AQ941)</f>
        <v>18.659103569667931</v>
      </c>
      <c r="AQ941" s="54">
        <f>$AU941+$AB$7*SIN(AR941)</f>
        <v>18.659611290466266</v>
      </c>
      <c r="AR941" s="54">
        <f>$AU941+$AB$7*SIN(AS941)</f>
        <v>18.661151172322899</v>
      </c>
      <c r="AS941" s="54">
        <f>$AU941+$AB$7*SIN(AT941)</f>
        <v>18.66581877936898</v>
      </c>
      <c r="AT941" s="54">
        <f>$AU941+$AB$7*SIN(AU941)</f>
        <v>18.679942725704773</v>
      </c>
      <c r="AU941" s="54">
        <f>RADIANS($AB$9)+$AB$18*(F941-AB$15)</f>
        <v>18.722485848130795</v>
      </c>
    </row>
    <row r="942" spans="1:50" ht="12.95" customHeight="1" x14ac:dyDescent="0.2">
      <c r="A942" s="128" t="s">
        <v>1137</v>
      </c>
      <c r="B942" s="129" t="s">
        <v>1142</v>
      </c>
      <c r="C942" s="130">
        <v>57773.437479999848</v>
      </c>
      <c r="D942" s="130">
        <v>1E-4</v>
      </c>
      <c r="E942" s="107">
        <f>+(C942-C$7)/C$8</f>
        <v>11017.092272892971</v>
      </c>
      <c r="F942" s="109">
        <f>ROUND(2*E942,0)/2</f>
        <v>11017</v>
      </c>
      <c r="G942" s="48">
        <f>+C942-(C$7+F942*C$8)</f>
        <v>0.12612539985275362</v>
      </c>
      <c r="K942" s="48">
        <f>G942</f>
        <v>0.12612539985275362</v>
      </c>
      <c r="O942" s="48">
        <f ca="1">+C$11+C$12*F942</f>
        <v>0.12780535308147067</v>
      </c>
      <c r="Q942" s="100">
        <f>+C942-15018.5</f>
        <v>42754.937479999848</v>
      </c>
      <c r="S942" s="53">
        <f>S$16</f>
        <v>1</v>
      </c>
      <c r="Z942" s="48">
        <f>F942</f>
        <v>11017</v>
      </c>
      <c r="AA942" s="54">
        <f>AB$3+AB$4*Z942+AB$5*Z942^2+AH942</f>
        <v>0.13542622925858169</v>
      </c>
      <c r="AB942" s="54">
        <f>IF(S942&lt;&gt;0,G942-AH942, -9999)</f>
        <v>0.12148434591569056</v>
      </c>
      <c r="AC942" s="54">
        <f>+G942-P942</f>
        <v>0.12612539985275362</v>
      </c>
      <c r="AD942" s="54">
        <f>IF(S942&lt;&gt;0,G942-AA942, -9999)</f>
        <v>-9.300829405828076E-3</v>
      </c>
      <c r="AE942" s="54">
        <f>+(G942-AA942)^2*S942</f>
        <v>8.6505427636316236E-5</v>
      </c>
      <c r="AF942" s="48">
        <f>IF(S942&lt;&gt;0,G942-P942, -9999)</f>
        <v>0.12612539985275362</v>
      </c>
      <c r="AG942" s="3"/>
      <c r="AH942" s="48">
        <f>$AB$6*($AB$11/AI942*AJ942+$AB$12)</f>
        <v>4.6410539370630608E-3</v>
      </c>
      <c r="AI942" s="48">
        <f>1+$AB$7*COS(AL942)</f>
        <v>1.3256868594714768</v>
      </c>
      <c r="AJ942" s="48">
        <f>SIN(AL942+RADIANS($AB$9))</f>
        <v>0.59659424912919645</v>
      </c>
      <c r="AK942" s="48">
        <f>$AB$7*SIN(AL942)</f>
        <v>-8.1392226504165693E-2</v>
      </c>
      <c r="AL942" s="48">
        <f>2*ATAN(AM942)</f>
        <v>-0.24489344524201981</v>
      </c>
      <c r="AM942" s="48">
        <f>SQRT((1+$AB$7)/(1-$AB$7))*TAN(AN942/2)</f>
        <v>-0.12306237116378727</v>
      </c>
      <c r="AN942" s="54">
        <f>$AU942+$AB$7*SIN(AO942)</f>
        <v>18.676417053462341</v>
      </c>
      <c r="AO942" s="54">
        <f>$AU942+$AB$7*SIN(AP942)</f>
        <v>18.676468027028765</v>
      </c>
      <c r="AP942" s="54">
        <f>$AU942+$AB$7*SIN(AQ942)</f>
        <v>18.676622169410916</v>
      </c>
      <c r="AQ942" s="54">
        <f>$AU942+$AB$7*SIN(AR942)</f>
        <v>18.677088265651758</v>
      </c>
      <c r="AR942" s="54">
        <f>$AU942+$AB$7*SIN(AS942)</f>
        <v>18.678497419239218</v>
      </c>
      <c r="AS942" s="54">
        <f>$AU942+$AB$7*SIN(AT942)</f>
        <v>18.682755654614304</v>
      </c>
      <c r="AT942" s="54">
        <f>$AU942+$AB$7*SIN(AU942)</f>
        <v>18.695605159590002</v>
      </c>
      <c r="AU942" s="54">
        <f>RADIANS($AB$9)+$AB$18*(F942-AB$15)</f>
        <v>18.734233506568486</v>
      </c>
      <c r="AV942" s="54"/>
      <c r="AW942" s="54"/>
      <c r="AX942" s="54"/>
    </row>
    <row r="943" spans="1:50" ht="12.95" customHeight="1" x14ac:dyDescent="0.2">
      <c r="A943" s="128" t="s">
        <v>1137</v>
      </c>
      <c r="B943" s="129" t="s">
        <v>1142</v>
      </c>
      <c r="C943" s="130">
        <v>57780.271850000136</v>
      </c>
      <c r="D943" s="130">
        <v>1E-4</v>
      </c>
      <c r="E943" s="113">
        <f>+(C943-C$7)/C$8</f>
        <v>11022.092273624778</v>
      </c>
      <c r="F943" s="109">
        <f>ROUND(2*E943,0)/2</f>
        <v>11022</v>
      </c>
      <c r="G943" s="48">
        <f>+C943-(C$7+F943*C$8)</f>
        <v>0.1261264001368545</v>
      </c>
      <c r="K943" s="48">
        <f>G943</f>
        <v>0.1261264001368545</v>
      </c>
      <c r="O943" s="48">
        <f ca="1">+C$11+C$12*F943</f>
        <v>0.12788014906488349</v>
      </c>
      <c r="Q943" s="100">
        <f>+C943-15018.5</f>
        <v>42761.771850000136</v>
      </c>
      <c r="S943" s="53">
        <f>S$16</f>
        <v>1</v>
      </c>
      <c r="Z943" s="48">
        <f>F943</f>
        <v>11022</v>
      </c>
      <c r="AA943" s="54">
        <f>AB$3+AB$4*Z943+AB$5*Z943^2+AH943</f>
        <v>0.13549059199220267</v>
      </c>
      <c r="AB943" s="54">
        <f>IF(S943&lt;&gt;0,G943-AH943, -9999)</f>
        <v>0.12151586410206819</v>
      </c>
      <c r="AC943" s="54">
        <f>+G943-P943</f>
        <v>0.1261264001368545</v>
      </c>
      <c r="AD943" s="54">
        <f>IF(S943&lt;&gt;0,G943-AA943, -9999)</f>
        <v>-9.3641918553481751E-3</v>
      </c>
      <c r="AE943" s="54">
        <f>+(G943-AA943)^2*S943</f>
        <v>8.76880891037691E-5</v>
      </c>
      <c r="AF943" s="48">
        <f>IF(S943&lt;&gt;0,G943-P943, -9999)</f>
        <v>0.1261264001368545</v>
      </c>
      <c r="AG943" s="3"/>
      <c r="AH943" s="48">
        <f>$AB$6*($AB$11/AI943*AJ943+$AB$12)</f>
        <v>4.6105360347863077E-3</v>
      </c>
      <c r="AI943" s="48">
        <f>1+$AB$7*COS(AL943)</f>
        <v>1.3261834019786307</v>
      </c>
      <c r="AJ943" s="48">
        <f>SIN(AL943+RADIANS($AB$9))</f>
        <v>0.59162559847636897</v>
      </c>
      <c r="AK943" s="48">
        <f>$AB$7*SIN(AL943)</f>
        <v>-7.9378921895840254E-2</v>
      </c>
      <c r="AL943" s="48">
        <f>2*ATAN(AM943)</f>
        <v>-0.23871645473983788</v>
      </c>
      <c r="AM943" s="48">
        <f>SQRT((1+$AB$7)/(1-$AB$7))*TAN(AN943/2)</f>
        <v>-0.11992828389935152</v>
      </c>
      <c r="AN943" s="54">
        <f>$AU943+$AB$7*SIN(AO943)</f>
        <v>18.680805293630801</v>
      </c>
      <c r="AO943" s="54">
        <f>$AU943+$AB$7*SIN(AP943)</f>
        <v>18.680855178249551</v>
      </c>
      <c r="AP943" s="54">
        <f>$AU943+$AB$7*SIN(AQ943)</f>
        <v>18.681005913617359</v>
      </c>
      <c r="AQ943" s="54">
        <f>$AU943+$AB$7*SIN(AR943)</f>
        <v>18.68146136422644</v>
      </c>
      <c r="AR943" s="54">
        <f>$AU943+$AB$7*SIN(AS943)</f>
        <v>18.682837305978051</v>
      </c>
      <c r="AS943" s="54">
        <f>$AU943+$AB$7*SIN(AT943)</f>
        <v>18.686992179821488</v>
      </c>
      <c r="AT943" s="54">
        <f>$AU943+$AB$7*SIN(AU943)</f>
        <v>18.699521622141326</v>
      </c>
      <c r="AU943" s="54">
        <f>RADIANS($AB$9)+$AB$18*(F943-AB$15)</f>
        <v>18.737170421177908</v>
      </c>
    </row>
    <row r="944" spans="1:50" ht="12.95" customHeight="1" x14ac:dyDescent="0.2">
      <c r="A944" s="39" t="s">
        <v>2222</v>
      </c>
      <c r="B944" s="40" t="s">
        <v>1142</v>
      </c>
      <c r="C944" s="39">
        <v>57964.810400000002</v>
      </c>
      <c r="D944" s="39">
        <v>1E-4</v>
      </c>
      <c r="E944" s="113">
        <f>+(C944-C$7)/C$8</f>
        <v>11157.100019036143</v>
      </c>
      <c r="F944" s="109">
        <f>ROUND(2*E944,0)/2</f>
        <v>11157</v>
      </c>
      <c r="G944" s="48">
        <f>+C944-(C$7+F944*C$8)</f>
        <v>0.13671340000291821</v>
      </c>
      <c r="K944" s="48">
        <f>G944</f>
        <v>0.13671340000291821</v>
      </c>
      <c r="O944" s="48">
        <f ca="1">+C$11+C$12*F944</f>
        <v>0.12989964061702836</v>
      </c>
      <c r="Q944" s="100">
        <f>+C944-15018.5</f>
        <v>42946.310400000002</v>
      </c>
      <c r="S944" s="53">
        <f>S$16</f>
        <v>1</v>
      </c>
      <c r="Z944" s="48">
        <f>F944</f>
        <v>11157</v>
      </c>
      <c r="AA944" s="54">
        <f>AB$3+AB$4*Z944+AB$5*Z944^2+AH944</f>
        <v>0.1372048356755913</v>
      </c>
      <c r="AB944" s="54">
        <f>IF(S944&lt;&gt;0,G944-AH944, -9999)</f>
        <v>0.13296199649432047</v>
      </c>
      <c r="AC944" s="54">
        <f>+G944-P944</f>
        <v>0.13671340000291821</v>
      </c>
      <c r="AD944" s="54">
        <f>IF(S944&lt;&gt;0,G944-AA944, -9999)</f>
        <v>-4.9143567267309618E-4</v>
      </c>
      <c r="AE944" s="54">
        <f>+(G944-AA944)^2*S944</f>
        <v>2.4150902037565852E-7</v>
      </c>
      <c r="AF944" s="48">
        <f>IF(S944&lt;&gt;0,G944-P944, -9999)</f>
        <v>0.13671340000291821</v>
      </c>
      <c r="AG944" s="3"/>
      <c r="AH944" s="48">
        <f>$AB$6*($AB$11/AI944*AJ944+$AB$12)</f>
        <v>3.7514035085977407E-3</v>
      </c>
      <c r="AI944" s="48">
        <f>1+$AB$7*COS(AL944)</f>
        <v>1.3348671358825117</v>
      </c>
      <c r="AJ944" s="48">
        <f>SIN(AL944+RADIANS($AB$9))</f>
        <v>0.44837546897684405</v>
      </c>
      <c r="AK944" s="48">
        <f>$AB$7*SIN(AL944)</f>
        <v>-2.3677547878577371E-2</v>
      </c>
      <c r="AL944" s="48">
        <f>2*ATAN(AM944)</f>
        <v>-7.0589808586249442E-2</v>
      </c>
      <c r="AM944" s="48">
        <f>SQRT((1+$AB$7)/(1-$AB$7))*TAN(AN944/2)</f>
        <v>-3.5309567576640367E-2</v>
      </c>
      <c r="AN944" s="54">
        <f>$AU944+$AB$7*SIN(AO944)</f>
        <v>18.79976401428727</v>
      </c>
      <c r="AO944" s="54">
        <f>$AU944+$AB$7*SIN(AP944)</f>
        <v>18.799779804476703</v>
      </c>
      <c r="AP944" s="54">
        <f>$AU944+$AB$7*SIN(AQ944)</f>
        <v>18.799826898914382</v>
      </c>
      <c r="AQ944" s="54">
        <f>$AU944+$AB$7*SIN(AR944)</f>
        <v>18.799967358009237</v>
      </c>
      <c r="AR944" s="54">
        <f>$AU944+$AB$7*SIN(AS944)</f>
        <v>18.800386271260294</v>
      </c>
      <c r="AS944" s="54">
        <f>$AU944+$AB$7*SIN(AT944)</f>
        <v>18.801635611145336</v>
      </c>
      <c r="AT944" s="54">
        <f>$AU944+$AB$7*SIN(AU944)</f>
        <v>18.805361125131601</v>
      </c>
      <c r="AU944" s="54">
        <f>RADIANS($AB$9)+$AB$18*(F944-AB$15)</f>
        <v>18.816467115632317</v>
      </c>
    </row>
    <row r="945" spans="1:64" ht="12.95" customHeight="1" x14ac:dyDescent="0.2">
      <c r="A945" s="102" t="s">
        <v>1134</v>
      </c>
      <c r="B945" s="102" t="s">
        <v>1122</v>
      </c>
      <c r="C945" s="103">
        <v>57964.810819999999</v>
      </c>
      <c r="D945" s="103">
        <v>8.0000000000000007E-5</v>
      </c>
      <c r="E945" s="113">
        <f>+(C945-C$7)/C$8</f>
        <v>11157.100326306643</v>
      </c>
      <c r="F945" s="109">
        <f>ROUND(2*E945,0)/2</f>
        <v>11157</v>
      </c>
      <c r="G945" s="48">
        <f>+C945-(C$7+F945*C$8)</f>
        <v>0.13713339999958407</v>
      </c>
      <c r="K945" s="48">
        <f>G945</f>
        <v>0.13713339999958407</v>
      </c>
      <c r="O945" s="48">
        <f ca="1">+C$11+C$12*F945</f>
        <v>0.12989964061702836</v>
      </c>
      <c r="Q945" s="100">
        <f>+C945-15018.5</f>
        <v>42946.310819999999</v>
      </c>
      <c r="S945" s="53">
        <f>S$16</f>
        <v>1</v>
      </c>
      <c r="Z945" s="48">
        <f>F945</f>
        <v>11157</v>
      </c>
      <c r="AA945" s="54">
        <f>AB$3+AB$4*Z945+AB$5*Z945^2+AH945</f>
        <v>0.1372048356755913</v>
      </c>
      <c r="AB945" s="54">
        <f>IF(S945&lt;&gt;0,G945-AH945, -9999)</f>
        <v>0.13338199649098634</v>
      </c>
      <c r="AC945" s="54">
        <f>+G945-P945</f>
        <v>0.13713339999958407</v>
      </c>
      <c r="AD945" s="54">
        <f>IF(S945&lt;&gt;0,G945-AA945, -9999)</f>
        <v>-7.1435676007230997E-5</v>
      </c>
      <c r="AE945" s="54">
        <f>+(G945-AA945)^2*S945</f>
        <v>5.1030558066100787E-9</v>
      </c>
      <c r="AF945" s="48">
        <f>IF(S945&lt;&gt;0,G945-P945, -9999)</f>
        <v>0.13713339999958407</v>
      </c>
      <c r="AG945" s="3"/>
      <c r="AH945" s="48">
        <f>$AB$6*($AB$11/AI945*AJ945+$AB$12)</f>
        <v>3.7514035085977407E-3</v>
      </c>
      <c r="AI945" s="48">
        <f>1+$AB$7*COS(AL945)</f>
        <v>1.3348671358825117</v>
      </c>
      <c r="AJ945" s="48">
        <f>SIN(AL945+RADIANS($AB$9))</f>
        <v>0.44837546897684405</v>
      </c>
      <c r="AK945" s="48">
        <f>$AB$7*SIN(AL945)</f>
        <v>-2.3677547878577371E-2</v>
      </c>
      <c r="AL945" s="48">
        <f>2*ATAN(AM945)</f>
        <v>-7.0589808586249442E-2</v>
      </c>
      <c r="AM945" s="48">
        <f>SQRT((1+$AB$7)/(1-$AB$7))*TAN(AN945/2)</f>
        <v>-3.5309567576640367E-2</v>
      </c>
      <c r="AN945" s="54">
        <f>$AU945+$AB$7*SIN(AO945)</f>
        <v>18.79976401428727</v>
      </c>
      <c r="AO945" s="54">
        <f>$AU945+$AB$7*SIN(AP945)</f>
        <v>18.799779804476703</v>
      </c>
      <c r="AP945" s="54">
        <f>$AU945+$AB$7*SIN(AQ945)</f>
        <v>18.799826898914382</v>
      </c>
      <c r="AQ945" s="54">
        <f>$AU945+$AB$7*SIN(AR945)</f>
        <v>18.799967358009237</v>
      </c>
      <c r="AR945" s="54">
        <f>$AU945+$AB$7*SIN(AS945)</f>
        <v>18.800386271260294</v>
      </c>
      <c r="AS945" s="54">
        <f>$AU945+$AB$7*SIN(AT945)</f>
        <v>18.801635611145336</v>
      </c>
      <c r="AT945" s="54">
        <f>$AU945+$AB$7*SIN(AU945)</f>
        <v>18.805361125131601</v>
      </c>
      <c r="AU945" s="54">
        <f>RADIANS($AB$9)+$AB$18*(F945-AB$15)</f>
        <v>18.816467115632317</v>
      </c>
    </row>
    <row r="946" spans="1:64" ht="12.95" customHeight="1" x14ac:dyDescent="0.2">
      <c r="A946" s="131" t="s">
        <v>1690</v>
      </c>
      <c r="B946" s="132" t="s">
        <v>1142</v>
      </c>
      <c r="C946" s="133">
        <v>57989.415200000003</v>
      </c>
      <c r="D946" s="133">
        <v>8.0000000000000004E-4</v>
      </c>
      <c r="E946" s="113">
        <f>+(C946-C$7)/C$8</f>
        <v>11175.100803014884</v>
      </c>
      <c r="F946" s="109">
        <f>ROUND(2*E946,0)/2</f>
        <v>11175</v>
      </c>
      <c r="G946" s="48">
        <f>+C946-(C$7+F946*C$8)</f>
        <v>0.13778500000626082</v>
      </c>
      <c r="K946" s="48">
        <f>G946</f>
        <v>0.13778500000626082</v>
      </c>
      <c r="O946" s="48">
        <f ca="1">+C$11+C$12*F946</f>
        <v>0.13016890615731436</v>
      </c>
      <c r="Q946" s="100">
        <f>+C946-15018.5</f>
        <v>42970.915200000003</v>
      </c>
      <c r="S946" s="53">
        <f>S$16</f>
        <v>1</v>
      </c>
      <c r="Z946" s="48">
        <f>F946</f>
        <v>11175</v>
      </c>
      <c r="AA946" s="54">
        <f>AB$3+AB$4*Z946+AB$5*Z946^2+AH946</f>
        <v>0.13743047152622273</v>
      </c>
      <c r="AB946" s="54">
        <f>IF(S946&lt;&gt;0,G946-AH946, -9999)</f>
        <v>0.1341527676208531</v>
      </c>
      <c r="AC946" s="54">
        <f>+G946-P946</f>
        <v>0.13778500000626082</v>
      </c>
      <c r="AD946" s="54">
        <f>IF(S946&lt;&gt;0,G946-AA946, -9999)</f>
        <v>3.5452848003808546E-4</v>
      </c>
      <c r="AE946" s="54">
        <f>+(G946-AA946)^2*S946</f>
        <v>1.2569044315811517E-7</v>
      </c>
      <c r="AF946" s="48">
        <f>IF(S946&lt;&gt;0,G946-P946, -9999)</f>
        <v>0.13778500000626082</v>
      </c>
      <c r="AG946" s="3"/>
      <c r="AH946" s="48">
        <f>$AB$6*($AB$11/AI946*AJ946+$AB$12)</f>
        <v>3.6322323854077105E-3</v>
      </c>
      <c r="AI946" s="48">
        <f>1+$AB$7*COS(AL946)</f>
        <v>1.335315800104129</v>
      </c>
      <c r="AJ946" s="48">
        <f>SIN(AL946+RADIANS($AB$9))</f>
        <v>0.42811159227361689</v>
      </c>
      <c r="AK946" s="48">
        <f>$AB$7*SIN(AL946)</f>
        <v>-1.6122629073034175E-2</v>
      </c>
      <c r="AL946" s="48">
        <f>2*ATAN(AM946)</f>
        <v>-4.8044923000184966E-2</v>
      </c>
      <c r="AM946" s="48">
        <f>SQRT((1+$AB$7)/(1-$AB$7))*TAN(AN946/2)</f>
        <v>-2.4027083516938611E-2</v>
      </c>
      <c r="AN946" s="54">
        <f>$AU946+$AB$7*SIN(AO946)</f>
        <v>18.81567028863563</v>
      </c>
      <c r="AO946" s="54">
        <f>$AU946+$AB$7*SIN(AP946)</f>
        <v>18.815681073062368</v>
      </c>
      <c r="AP946" s="54">
        <f>$AU946+$AB$7*SIN(AQ946)</f>
        <v>18.815713216372483</v>
      </c>
      <c r="AQ946" s="54">
        <f>$AU946+$AB$7*SIN(AR946)</f>
        <v>18.815809020273225</v>
      </c>
      <c r="AR946" s="54">
        <f>$AU946+$AB$7*SIN(AS946)</f>
        <v>18.816094564244686</v>
      </c>
      <c r="AS946" s="54">
        <f>$AU946+$AB$7*SIN(AT946)</f>
        <v>18.816945613280378</v>
      </c>
      <c r="AT946" s="54">
        <f>$AU946+$AB$7*SIN(AU946)</f>
        <v>18.819481983178292</v>
      </c>
      <c r="AU946" s="54">
        <f>RADIANS($AB$9)+$AB$18*(F946-AB$15)</f>
        <v>18.827040008226238</v>
      </c>
    </row>
    <row r="947" spans="1:64" ht="12.95" customHeight="1" x14ac:dyDescent="0.2">
      <c r="A947" s="39" t="s">
        <v>2224</v>
      </c>
      <c r="B947" s="40" t="s">
        <v>1142</v>
      </c>
      <c r="C947" s="39">
        <v>57997.616099999999</v>
      </c>
      <c r="D947" s="39">
        <v>2.0000000000000001E-4</v>
      </c>
      <c r="E947" s="107">
        <f>+(C947-C$7)/C$8</f>
        <v>11181.100552223623</v>
      </c>
      <c r="F947" s="109">
        <f>ROUND(2*E947,0)/2</f>
        <v>11181</v>
      </c>
      <c r="G947" s="48">
        <f>+C947-(C$7+F947*C$8)</f>
        <v>0.13744220000080531</v>
      </c>
      <c r="K947" s="48">
        <f>G947</f>
        <v>0.13744220000080531</v>
      </c>
      <c r="O947" s="48">
        <f ca="1">+C$11+C$12*F947</f>
        <v>0.13025866133740965</v>
      </c>
      <c r="Q947" s="100">
        <f>+C947-15018.5</f>
        <v>42979.116099999999</v>
      </c>
      <c r="S947" s="53">
        <f>S$16</f>
        <v>1</v>
      </c>
      <c r="Z947" s="48">
        <f>F947</f>
        <v>11181</v>
      </c>
      <c r="AA947" s="54">
        <f>AB$3+AB$4*Z947+AB$5*Z947^2+AH947</f>
        <v>0.13750555817503063</v>
      </c>
      <c r="AB947" s="54">
        <f>IF(S947&lt;&gt;0,G947-AH947, -9999)</f>
        <v>0.13384990499817087</v>
      </c>
      <c r="AC947" s="54">
        <f>+G947-P947</f>
        <v>0.13744220000080531</v>
      </c>
      <c r="AD947" s="54">
        <f>IF(S947&lt;&gt;0,G947-AA947, -9999)</f>
        <v>-6.3358174225314201E-5</v>
      </c>
      <c r="AE947" s="54">
        <f>+(G947-AA947)^2*S947</f>
        <v>4.0142582411652685E-9</v>
      </c>
      <c r="AF947" s="48">
        <f>IF(S947&lt;&gt;0,G947-P947, -9999)</f>
        <v>0.13744220000080531</v>
      </c>
      <c r="AG947" s="3"/>
      <c r="AH947" s="48">
        <f>$AB$6*($AB$11/AI947*AJ947+$AB$12)</f>
        <v>3.5922950026344301E-3</v>
      </c>
      <c r="AI947" s="48">
        <f>1+$AB$7*COS(AL947)</f>
        <v>1.3354275323817548</v>
      </c>
      <c r="AJ947" s="48">
        <f>SIN(AL947+RADIANS($AB$9))</f>
        <v>0.42130537812561147</v>
      </c>
      <c r="AK947" s="48">
        <f>$AB$7*SIN(AL947)</f>
        <v>-1.3601304642780815E-2</v>
      </c>
      <c r="AL947" s="48">
        <f>2*ATAN(AM947)</f>
        <v>-4.0526957683999977E-2</v>
      </c>
      <c r="AM947" s="48">
        <f>SQRT((1+$AB$7)/(1-$AB$7))*TAN(AN947/2)</f>
        <v>-2.0266252750319562E-2</v>
      </c>
      <c r="AN947" s="54">
        <f>$AU947+$AB$7*SIN(AO947)</f>
        <v>18.820973436224019</v>
      </c>
      <c r="AO947" s="54">
        <f>$AU947+$AB$7*SIN(AP947)</f>
        <v>18.82098254096972</v>
      </c>
      <c r="AP947" s="54">
        <f>$AU947+$AB$7*SIN(AQ947)</f>
        <v>18.821009673450771</v>
      </c>
      <c r="AQ947" s="54">
        <f>$AU947+$AB$7*SIN(AR947)</f>
        <v>18.821090529129538</v>
      </c>
      <c r="AR947" s="54">
        <f>$AU947+$AB$7*SIN(AS947)</f>
        <v>18.821331480588469</v>
      </c>
      <c r="AS947" s="54">
        <f>$AU947+$AB$7*SIN(AT947)</f>
        <v>18.822049510848753</v>
      </c>
      <c r="AT947" s="54">
        <f>$AU947+$AB$7*SIN(AU947)</f>
        <v>18.824189143199085</v>
      </c>
      <c r="AU947" s="54">
        <f>RADIANS($AB$9)+$AB$18*(F947-AB$15)</f>
        <v>18.830564305757544</v>
      </c>
      <c r="AV947" s="54"/>
      <c r="AW947" s="54"/>
      <c r="AX947" s="54"/>
    </row>
    <row r="948" spans="1:64" ht="12.95" customHeight="1" x14ac:dyDescent="0.2">
      <c r="A948" s="102" t="s">
        <v>1134</v>
      </c>
      <c r="B948" s="102" t="s">
        <v>1122</v>
      </c>
      <c r="C948" s="103">
        <v>57997.616869999998</v>
      </c>
      <c r="D948" s="103">
        <v>1.2E-4</v>
      </c>
      <c r="E948" s="107">
        <f>+(C948-C$7)/C$8</f>
        <v>11181.101115552878</v>
      </c>
      <c r="F948" s="109">
        <f>ROUND(2*E948,0)/2</f>
        <v>11181</v>
      </c>
      <c r="G948" s="48">
        <f>+C948-(C$7+F948*C$8)</f>
        <v>0.13821219999954337</v>
      </c>
      <c r="K948" s="48">
        <f>G948</f>
        <v>0.13821219999954337</v>
      </c>
      <c r="O948" s="48">
        <f ca="1">+C$11+C$12*F948</f>
        <v>0.13025866133740965</v>
      </c>
      <c r="Q948" s="100">
        <f>+C948-15018.5</f>
        <v>42979.116869999998</v>
      </c>
      <c r="S948" s="53">
        <f>S$16</f>
        <v>1</v>
      </c>
      <c r="Z948" s="48">
        <f>F948</f>
        <v>11181</v>
      </c>
      <c r="AA948" s="54">
        <f>AB$3+AB$4*Z948+AB$5*Z948^2+AH948</f>
        <v>0.13750555817503063</v>
      </c>
      <c r="AB948" s="54">
        <f>IF(S948&lt;&gt;0,G948-AH948, -9999)</f>
        <v>0.13461990499690893</v>
      </c>
      <c r="AC948" s="54">
        <f>+G948-P948</f>
        <v>0.13821219999954337</v>
      </c>
      <c r="AD948" s="54">
        <f>IF(S948&lt;&gt;0,G948-AA948, -9999)</f>
        <v>7.0664182451274371E-4</v>
      </c>
      <c r="AE948" s="54">
        <f>+(G948-AA948)^2*S948</f>
        <v>4.9934266815069924E-7</v>
      </c>
      <c r="AF948" s="48">
        <f>IF(S948&lt;&gt;0,G948-P948, -9999)</f>
        <v>0.13821219999954337</v>
      </c>
      <c r="AG948" s="3"/>
      <c r="AH948" s="48">
        <f>$AB$6*($AB$11/AI948*AJ948+$AB$12)</f>
        <v>3.5922950026344301E-3</v>
      </c>
      <c r="AI948" s="48">
        <f>1+$AB$7*COS(AL948)</f>
        <v>1.3354275323817548</v>
      </c>
      <c r="AJ948" s="48">
        <f>SIN(AL948+RADIANS($AB$9))</f>
        <v>0.42130537812561147</v>
      </c>
      <c r="AK948" s="48">
        <f>$AB$7*SIN(AL948)</f>
        <v>-1.3601304642780815E-2</v>
      </c>
      <c r="AL948" s="48">
        <f>2*ATAN(AM948)</f>
        <v>-4.0526957683999977E-2</v>
      </c>
      <c r="AM948" s="48">
        <f>SQRT((1+$AB$7)/(1-$AB$7))*TAN(AN948/2)</f>
        <v>-2.0266252750319562E-2</v>
      </c>
      <c r="AN948" s="54">
        <f>$AU948+$AB$7*SIN(AO948)</f>
        <v>18.820973436224019</v>
      </c>
      <c r="AO948" s="54">
        <f>$AU948+$AB$7*SIN(AP948)</f>
        <v>18.82098254096972</v>
      </c>
      <c r="AP948" s="54">
        <f>$AU948+$AB$7*SIN(AQ948)</f>
        <v>18.821009673450771</v>
      </c>
      <c r="AQ948" s="54">
        <f>$AU948+$AB$7*SIN(AR948)</f>
        <v>18.821090529129538</v>
      </c>
      <c r="AR948" s="54">
        <f>$AU948+$AB$7*SIN(AS948)</f>
        <v>18.821331480588469</v>
      </c>
      <c r="AS948" s="54">
        <f>$AU948+$AB$7*SIN(AT948)</f>
        <v>18.822049510848753</v>
      </c>
      <c r="AT948" s="54">
        <f>$AU948+$AB$7*SIN(AU948)</f>
        <v>18.824189143199085</v>
      </c>
      <c r="AU948" s="54">
        <f>RADIANS($AB$9)+$AB$18*(F948-AB$15)</f>
        <v>18.830564305757544</v>
      </c>
    </row>
    <row r="949" spans="1:64" ht="12.95" customHeight="1" x14ac:dyDescent="0.2">
      <c r="A949" s="128" t="s">
        <v>1139</v>
      </c>
      <c r="B949" s="129" t="s">
        <v>1142</v>
      </c>
      <c r="C949" s="130">
        <v>58052.291259999998</v>
      </c>
      <c r="D949" s="130">
        <v>6.0000000000000008E-5</v>
      </c>
      <c r="E949" s="113">
        <f>+(C949-C$7)/C$8</f>
        <v>11221.100704395682</v>
      </c>
      <c r="F949" s="109">
        <f>ROUND(2*E949,0)/2</f>
        <v>11221</v>
      </c>
      <c r="G949" s="48">
        <f>+C949-(C$7+F949*C$8)</f>
        <v>0.13765020000573713</v>
      </c>
      <c r="K949" s="48">
        <f>G949</f>
        <v>0.13765020000573713</v>
      </c>
      <c r="O949" s="48">
        <f ca="1">+C$11+C$12*F949</f>
        <v>0.13085702920471187</v>
      </c>
      <c r="Q949" s="100">
        <f>+C949-15018.5</f>
        <v>43033.791259999998</v>
      </c>
      <c r="S949" s="53">
        <f>S$16</f>
        <v>1</v>
      </c>
      <c r="Z949" s="48">
        <f>F949</f>
        <v>11221</v>
      </c>
      <c r="AA949" s="54">
        <f>AB$3+AB$4*Z949+AB$5*Z949^2+AH949</f>
        <v>0.13800468641571811</v>
      </c>
      <c r="AB949" s="54">
        <f>IF(S949&lt;&gt;0,G949-AH949, -9999)</f>
        <v>0.13432673285836486</v>
      </c>
      <c r="AC949" s="54">
        <f>+G949-P949</f>
        <v>0.13765020000573713</v>
      </c>
      <c r="AD949" s="54">
        <f>IF(S949&lt;&gt;0,G949-AA949, -9999)</f>
        <v>-3.544864099809808E-4</v>
      </c>
      <c r="AE949" s="54">
        <f>+(G949-AA949)^2*S949</f>
        <v>1.25660614861204E-7</v>
      </c>
      <c r="AF949" s="48">
        <f>IF(S949&lt;&gt;0,G949-P949, -9999)</f>
        <v>0.13765020000573713</v>
      </c>
      <c r="AG949" s="3"/>
      <c r="AH949" s="48">
        <f>$AB$6*($AB$11/AI949*AJ949+$AB$12)</f>
        <v>3.3234671473722902E-3</v>
      </c>
      <c r="AI949" s="48">
        <f>1+$AB$7*COS(AL949)</f>
        <v>1.3356876724999298</v>
      </c>
      <c r="AJ949" s="48">
        <f>SIN(AL949+RADIANS($AB$9))</f>
        <v>0.37532313146265905</v>
      </c>
      <c r="AK949" s="48">
        <f>$AB$7*SIN(AL949)</f>
        <v>3.2266854942488003E-3</v>
      </c>
      <c r="AL949" s="48">
        <f>2*ATAN(AM949)</f>
        <v>9.6118695707884255E-3</v>
      </c>
      <c r="AM949" s="48">
        <f>SQRT((1+$AB$7)/(1-$AB$7))*TAN(AN949/2)</f>
        <v>4.8059717866426495E-3</v>
      </c>
      <c r="AN949" s="54">
        <f>$AU949+$AB$7*SIN(AO949)</f>
        <v>18.85633445363122</v>
      </c>
      <c r="AO949" s="54">
        <f>$AU949+$AB$7*SIN(AP949)</f>
        <v>18.856332289904014</v>
      </c>
      <c r="AP949" s="54">
        <f>$AU949+$AB$7*SIN(AQ949)</f>
        <v>18.856325844398075</v>
      </c>
      <c r="AQ949" s="54">
        <f>$AU949+$AB$7*SIN(AR949)</f>
        <v>18.856306643944777</v>
      </c>
      <c r="AR949" s="54">
        <f>$AU949+$AB$7*SIN(AS949)</f>
        <v>18.856249447920828</v>
      </c>
      <c r="AS949" s="54">
        <f>$AU949+$AB$7*SIN(AT949)</f>
        <v>18.856079067428922</v>
      </c>
      <c r="AT949" s="54">
        <f>$AU949+$AB$7*SIN(AU949)</f>
        <v>18.855571524300295</v>
      </c>
      <c r="AU949" s="54">
        <f>RADIANS($AB$9)+$AB$18*(F949-AB$15)</f>
        <v>18.854059622632924</v>
      </c>
    </row>
    <row r="950" spans="1:64" ht="12.95" customHeight="1" x14ac:dyDescent="0.2">
      <c r="A950" s="102" t="s">
        <v>1134</v>
      </c>
      <c r="B950" s="102" t="s">
        <v>1122</v>
      </c>
      <c r="C950" s="103">
        <v>58385.811659999999</v>
      </c>
      <c r="D950" s="103">
        <v>9.0000000000000006E-5</v>
      </c>
      <c r="E950" s="113">
        <f>+(C950-C$7)/C$8</f>
        <v>11465.103040236781</v>
      </c>
      <c r="F950" s="109">
        <f>ROUND(2*E950,0)/2</f>
        <v>11465</v>
      </c>
      <c r="G950" s="48">
        <f>+C950-(C$7+F950*C$8)</f>
        <v>0.14084300000104122</v>
      </c>
      <c r="K950" s="48">
        <f>G950</f>
        <v>0.14084300000104122</v>
      </c>
      <c r="O950" s="48">
        <f ca="1">+C$11+C$12*F950</f>
        <v>0.13450707319525518</v>
      </c>
      <c r="Q950" s="100">
        <f>+C950-15018.5</f>
        <v>43367.311659999999</v>
      </c>
      <c r="S950" s="53">
        <f>S$16</f>
        <v>1</v>
      </c>
      <c r="Z950" s="48">
        <f>F950</f>
        <v>11465</v>
      </c>
      <c r="AA950" s="54">
        <f>AB$3+AB$4*Z950+AB$5*Z950^2+AH950</f>
        <v>0.14102199723155387</v>
      </c>
      <c r="AB950" s="54">
        <f>IF(S950&lt;&gt;0,G950-AH950, -9999)</f>
        <v>0.13922928158287584</v>
      </c>
      <c r="AC950" s="54">
        <f>+G950-P950</f>
        <v>0.14084300000104122</v>
      </c>
      <c r="AD950" s="54">
        <f>IF(S950&lt;&gt;0,G950-AA950, -9999)</f>
        <v>-1.7899723051265082E-4</v>
      </c>
      <c r="AE950" s="54">
        <f>+(G950-AA950)^2*S950</f>
        <v>3.2040008531199054E-8</v>
      </c>
      <c r="AF950" s="48">
        <f>IF(S950&lt;&gt;0,G950-P950, -9999)</f>
        <v>0.14084300000104122</v>
      </c>
      <c r="AG950" s="3"/>
      <c r="AH950" s="48">
        <f>$AB$6*($AB$11/AI950*AJ950+$AB$12)</f>
        <v>1.6137184181653718E-3</v>
      </c>
      <c r="AI950" s="48">
        <f>1+$AB$7*COS(AL950)</f>
        <v>1.319401223419904</v>
      </c>
      <c r="AJ950" s="48">
        <f>SIN(AL950+RADIANS($AB$9))</f>
        <v>8.1349305260911151E-2</v>
      </c>
      <c r="AK950" s="48">
        <f>$AB$7*SIN(AL950)</f>
        <v>0.10334158623500728</v>
      </c>
      <c r="AL950" s="48">
        <f>2*ATAN(AM950)</f>
        <v>0.31291793909268534</v>
      </c>
      <c r="AM950" s="48">
        <f>SQRT((1+$AB$7)/(1-$AB$7))*TAN(AN950/2)</f>
        <v>0.15774826992110874</v>
      </c>
      <c r="AN950" s="54">
        <f>$AU950+$AB$7*SIN(AO950)</f>
        <v>19.071140039609013</v>
      </c>
      <c r="AO950" s="54">
        <f>$AU950+$AB$7*SIN(AP950)</f>
        <v>19.071078121225856</v>
      </c>
      <c r="AP950" s="54">
        <f>$AU950+$AB$7*SIN(AQ950)</f>
        <v>19.070889061473178</v>
      </c>
      <c r="AQ950" s="54">
        <f>$AU950+$AB$7*SIN(AR950)</f>
        <v>19.070311841774654</v>
      </c>
      <c r="AR950" s="54">
        <f>$AU950+$AB$7*SIN(AS950)</f>
        <v>19.068549989768368</v>
      </c>
      <c r="AS950" s="54">
        <f>$AU950+$AB$7*SIN(AT950)</f>
        <v>19.063176520149838</v>
      </c>
      <c r="AT950" s="54">
        <f>$AU950+$AB$7*SIN(AU950)</f>
        <v>19.046825882681087</v>
      </c>
      <c r="AU950" s="54">
        <f>RADIANS($AB$9)+$AB$18*(F950-AB$15)</f>
        <v>18.997381055572742</v>
      </c>
    </row>
    <row r="951" spans="1:64" ht="12.95" customHeight="1" x14ac:dyDescent="0.2">
      <c r="A951" s="134" t="s">
        <v>1140</v>
      </c>
      <c r="B951" s="135" t="s">
        <v>1142</v>
      </c>
      <c r="C951" s="134">
        <v>58385.8125</v>
      </c>
      <c r="D951" s="134">
        <v>1E-4</v>
      </c>
      <c r="E951" s="107">
        <f>+(C951-C$7)/C$8</f>
        <v>11465.103654777788</v>
      </c>
      <c r="F951" s="109">
        <f>ROUND(2*E951,0)/2</f>
        <v>11465</v>
      </c>
      <c r="G951" s="48">
        <f>+C951-(C$7+F951*C$8)</f>
        <v>0.14168300000164891</v>
      </c>
      <c r="K951" s="48">
        <f>G951</f>
        <v>0.14168300000164891</v>
      </c>
      <c r="O951" s="48">
        <f ca="1">+C$11+C$12*F951</f>
        <v>0.13450707319525518</v>
      </c>
      <c r="Q951" s="100">
        <f>+C951-15018.5</f>
        <v>43367.3125</v>
      </c>
      <c r="S951" s="53">
        <f>S$16</f>
        <v>1</v>
      </c>
      <c r="Z951" s="48">
        <f>F951</f>
        <v>11465</v>
      </c>
      <c r="AA951" s="54">
        <f>AB$3+AB$4*Z951+AB$5*Z951^2+AH951</f>
        <v>0.14102199723155387</v>
      </c>
      <c r="AB951" s="54">
        <f>IF(S951&lt;&gt;0,G951-AH951, -9999)</f>
        <v>0.14006928158348353</v>
      </c>
      <c r="AC951" s="54">
        <f>+G951-P951</f>
        <v>0.14168300000164891</v>
      </c>
      <c r="AD951" s="54">
        <f>IF(S951&lt;&gt;0,G951-AA951, -9999)</f>
        <v>6.6100277009503716E-4</v>
      </c>
      <c r="AE951" s="54">
        <f>+(G951-AA951)^2*S951</f>
        <v>4.3692466207331255E-7</v>
      </c>
      <c r="AF951" s="48">
        <f>IF(S951&lt;&gt;0,G951-P951, -9999)</f>
        <v>0.14168300000164891</v>
      </c>
      <c r="AG951" s="3"/>
      <c r="AH951" s="48">
        <f>$AB$6*($AB$11/AI951*AJ951+$AB$12)</f>
        <v>1.6137184181653718E-3</v>
      </c>
      <c r="AI951" s="48">
        <f>1+$AB$7*COS(AL951)</f>
        <v>1.319401223419904</v>
      </c>
      <c r="AJ951" s="48">
        <f>SIN(AL951+RADIANS($AB$9))</f>
        <v>8.1349305260911151E-2</v>
      </c>
      <c r="AK951" s="48">
        <f>$AB$7*SIN(AL951)</f>
        <v>0.10334158623500728</v>
      </c>
      <c r="AL951" s="48">
        <f>2*ATAN(AM951)</f>
        <v>0.31291793909268534</v>
      </c>
      <c r="AM951" s="48">
        <f>SQRT((1+$AB$7)/(1-$AB$7))*TAN(AN951/2)</f>
        <v>0.15774826992110874</v>
      </c>
      <c r="AN951" s="54">
        <f>$AU951+$AB$7*SIN(AO951)</f>
        <v>19.071140039609013</v>
      </c>
      <c r="AO951" s="54">
        <f>$AU951+$AB$7*SIN(AP951)</f>
        <v>19.071078121225856</v>
      </c>
      <c r="AP951" s="54">
        <f>$AU951+$AB$7*SIN(AQ951)</f>
        <v>19.070889061473178</v>
      </c>
      <c r="AQ951" s="54">
        <f>$AU951+$AB$7*SIN(AR951)</f>
        <v>19.070311841774654</v>
      </c>
      <c r="AR951" s="54">
        <f>$AU951+$AB$7*SIN(AS951)</f>
        <v>19.068549989768368</v>
      </c>
      <c r="AS951" s="54">
        <f>$AU951+$AB$7*SIN(AT951)</f>
        <v>19.063176520149838</v>
      </c>
      <c r="AT951" s="54">
        <f>$AU951+$AB$7*SIN(AU951)</f>
        <v>19.046825882681087</v>
      </c>
      <c r="AU951" s="54">
        <f>RADIANS($AB$9)+$AB$18*(F951-AB$15)</f>
        <v>18.997381055572742</v>
      </c>
    </row>
    <row r="952" spans="1:64" ht="12.95" customHeight="1" x14ac:dyDescent="0.2">
      <c r="A952" s="134" t="s">
        <v>1140</v>
      </c>
      <c r="B952" s="135" t="s">
        <v>1142</v>
      </c>
      <c r="C952" s="134">
        <v>58396.746800000001</v>
      </c>
      <c r="D952" s="134">
        <v>2.9999999999999997E-4</v>
      </c>
      <c r="E952" s="113">
        <f>+(C952-C$7)/C$8</f>
        <v>11473.103149683609</v>
      </c>
      <c r="F952" s="109">
        <f>ROUND(2*E952,0)/2</f>
        <v>11473</v>
      </c>
      <c r="G952" s="48">
        <f>+C952-(C$7+F952*C$8)</f>
        <v>0.14099260000512004</v>
      </c>
      <c r="K952" s="48">
        <f>G952</f>
        <v>0.14099260000512004</v>
      </c>
      <c r="O952" s="48">
        <f ca="1">+C$11+C$12*F952</f>
        <v>0.13462674676871561</v>
      </c>
      <c r="Q952" s="100">
        <f>+C952-15018.5</f>
        <v>43378.246800000001</v>
      </c>
      <c r="S952" s="53">
        <f>S$16</f>
        <v>1</v>
      </c>
      <c r="Z952" s="48">
        <f>F952</f>
        <v>11473</v>
      </c>
      <c r="AA952" s="54">
        <f>AB$3+AB$4*Z952+AB$5*Z952^2+AH952</f>
        <v>0.14112094635594818</v>
      </c>
      <c r="AB952" s="54">
        <f>IF(S952&lt;&gt;0,G952-AH952, -9999)</f>
        <v>0.13943615525238359</v>
      </c>
      <c r="AC952" s="54">
        <f>+G952-P952</f>
        <v>0.14099260000512004</v>
      </c>
      <c r="AD952" s="54">
        <f>IF(S952&lt;&gt;0,G952-AA952, -9999)</f>
        <v>-1.2834635082814572E-4</v>
      </c>
      <c r="AE952" s="54">
        <f>+(G952-AA952)^2*S952</f>
        <v>1.6472785770901459E-8</v>
      </c>
      <c r="AF952" s="48">
        <f>IF(S952&lt;&gt;0,G952-P952, -9999)</f>
        <v>0.14099260000512004</v>
      </c>
      <c r="AG952" s="3"/>
      <c r="AH952" s="48">
        <f>$AB$6*($AB$11/AI952*AJ952+$AB$12)</f>
        <v>1.5564447527364445E-3</v>
      </c>
      <c r="AI952" s="48">
        <f>1+$AB$7*COS(AL952)</f>
        <v>1.3183754217025645</v>
      </c>
      <c r="AJ952" s="48">
        <f>SIN(AL952+RADIANS($AB$9))</f>
        <v>7.1599276252865288E-2</v>
      </c>
      <c r="AK952" s="48">
        <f>$AB$7*SIN(AL952)</f>
        <v>0.1064599259036616</v>
      </c>
      <c r="AL952" s="48">
        <f>2*ATAN(AM952)</f>
        <v>0.3226966440474523</v>
      </c>
      <c r="AM952" s="48">
        <f>SQRT((1+$AB$7)/(1-$AB$7))*TAN(AN952/2)</f>
        <v>0.16276319948311196</v>
      </c>
      <c r="AN952" s="54">
        <f>$AU952+$AB$7*SIN(AO952)</f>
        <v>19.078124109415327</v>
      </c>
      <c r="AO952" s="54">
        <f>$AU952+$AB$7*SIN(AP952)</f>
        <v>19.078060787790609</v>
      </c>
      <c r="AP952" s="54">
        <f>$AU952+$AB$7*SIN(AQ952)</f>
        <v>19.077867134396776</v>
      </c>
      <c r="AQ952" s="54">
        <f>$AU952+$AB$7*SIN(AR952)</f>
        <v>19.077274947834827</v>
      </c>
      <c r="AR952" s="54">
        <f>$AU952+$AB$7*SIN(AS952)</f>
        <v>19.075464561332208</v>
      </c>
      <c r="AS952" s="54">
        <f>$AU952+$AB$7*SIN(AT952)</f>
        <v>19.069934629521626</v>
      </c>
      <c r="AT952" s="54">
        <f>$AU952+$AB$7*SIN(AU952)</f>
        <v>19.053084680421424</v>
      </c>
      <c r="AU952" s="54">
        <f>RADIANS($AB$9)+$AB$18*(F952-AB$15)</f>
        <v>19.00208011894782</v>
      </c>
    </row>
    <row r="953" spans="1:64" ht="12.95" customHeight="1" x14ac:dyDescent="0.2">
      <c r="A953" s="136" t="s">
        <v>2364</v>
      </c>
      <c r="B953" s="137" t="s">
        <v>1142</v>
      </c>
      <c r="C953" s="138">
        <v>58422.715799999998</v>
      </c>
      <c r="D953" s="138">
        <v>2.0000000000000001E-4</v>
      </c>
      <c r="E953" s="107">
        <f>+(C953-C$7)/C$8</f>
        <v>11492.101977519798</v>
      </c>
      <c r="F953" s="109">
        <f>ROUND(2*E953,0)/2</f>
        <v>11492</v>
      </c>
      <c r="G953" s="48">
        <f>+C953-(C$7+F953*C$8)</f>
        <v>0.13939039999968372</v>
      </c>
      <c r="K953" s="48">
        <f>G953</f>
        <v>0.13939039999968372</v>
      </c>
      <c r="O953" s="48">
        <f ca="1">+C$11+C$12*F953</f>
        <v>0.13491097150568415</v>
      </c>
      <c r="Q953" s="100">
        <f>+C953-15018.5</f>
        <v>43404.215799999998</v>
      </c>
      <c r="S953" s="53">
        <f>S$16</f>
        <v>1</v>
      </c>
      <c r="Z953" s="48">
        <f>F953</f>
        <v>11492</v>
      </c>
      <c r="AA953" s="54">
        <f>AB$3+AB$4*Z953+AB$5*Z953^2+AH953</f>
        <v>0.14135614933278079</v>
      </c>
      <c r="AB953" s="54">
        <f>IF(S953&lt;&gt;0,G953-AH953, -9999)</f>
        <v>0.13797009622703979</v>
      </c>
      <c r="AC953" s="54">
        <f>+G953-P953</f>
        <v>0.13939039999968372</v>
      </c>
      <c r="AD953" s="54">
        <f>IF(S953&lt;&gt;0,G953-AA953, -9999)</f>
        <v>-1.9657493330970666E-3</v>
      </c>
      <c r="AE953" s="54">
        <f>+(G953-AA953)^2*S953</f>
        <v>3.8641704405715623E-6</v>
      </c>
      <c r="AF953" s="48">
        <f>IF(S953&lt;&gt;0,G953-P953, -9999)</f>
        <v>0.13939039999968372</v>
      </c>
      <c r="AG953" s="3"/>
      <c r="AH953" s="48">
        <f>$AB$6*($AB$11/AI953*AJ953+$AB$12)</f>
        <v>1.420303772643919E-3</v>
      </c>
      <c r="AI953" s="48">
        <f>1+$AB$7*COS(AL953)</f>
        <v>1.3158244176015064</v>
      </c>
      <c r="AJ953" s="48">
        <f>SIN(AL953+RADIANS($AB$9))</f>
        <v>4.8479557825986508E-2</v>
      </c>
      <c r="AK953" s="48">
        <f>$AB$7*SIN(AL953)</f>
        <v>0.11380493053628304</v>
      </c>
      <c r="AL953" s="48">
        <f>2*ATAN(AM953)</f>
        <v>0.34585866902506102</v>
      </c>
      <c r="AM953" s="48">
        <f>SQRT((1+$AB$7)/(1-$AB$7))*TAN(AN953/2)</f>
        <v>0.1746739984304583</v>
      </c>
      <c r="AN953" s="54">
        <f>$AU953+$AB$7*SIN(AO953)</f>
        <v>19.094689028932532</v>
      </c>
      <c r="AO953" s="54">
        <f>$AU953+$AB$7*SIN(AP953)</f>
        <v>19.094622567461752</v>
      </c>
      <c r="AP953" s="54">
        <f>$AU953+$AB$7*SIN(AQ953)</f>
        <v>19.094418498273278</v>
      </c>
      <c r="AQ953" s="54">
        <f>$AU953+$AB$7*SIN(AR953)</f>
        <v>19.093791971137971</v>
      </c>
      <c r="AR953" s="54">
        <f>$AU953+$AB$7*SIN(AS953)</f>
        <v>19.091869036076517</v>
      </c>
      <c r="AS953" s="54">
        <f>$AU953+$AB$7*SIN(AT953)</f>
        <v>19.085972838452147</v>
      </c>
      <c r="AT953" s="54">
        <f>$AU953+$AB$7*SIN(AU953)</f>
        <v>19.06794474808266</v>
      </c>
      <c r="AU953" s="54">
        <f>RADIANS($AB$9)+$AB$18*(F953-AB$15)</f>
        <v>19.013240394463626</v>
      </c>
    </row>
    <row r="954" spans="1:64" ht="12.95" customHeight="1" x14ac:dyDescent="0.2">
      <c r="A954" s="128" t="s">
        <v>1139</v>
      </c>
      <c r="B954" s="129" t="s">
        <v>1142</v>
      </c>
      <c r="C954" s="130">
        <v>58428.184699999998</v>
      </c>
      <c r="D954" s="130">
        <v>1E-4</v>
      </c>
      <c r="E954" s="113">
        <f>+(C954-C$7)/C$8</f>
        <v>11496.103005266472</v>
      </c>
      <c r="F954" s="109">
        <f>ROUND(2*E954,0)/2</f>
        <v>11496</v>
      </c>
      <c r="G954" s="48">
        <f>+C954-(C$7+F954*C$8)</f>
        <v>0.14079520000086632</v>
      </c>
      <c r="K954" s="48">
        <f>G954</f>
        <v>0.14079520000086632</v>
      </c>
      <c r="O954" s="48">
        <f ca="1">+C$11+C$12*F954</f>
        <v>0.13497080829241437</v>
      </c>
      <c r="Q954" s="100">
        <f>+C954-15018.5</f>
        <v>43409.684699999998</v>
      </c>
      <c r="S954" s="53">
        <f>S$16</f>
        <v>1</v>
      </c>
      <c r="Z954" s="48">
        <f>F954</f>
        <v>11496</v>
      </c>
      <c r="AA954" s="54">
        <f>AB$3+AB$4*Z954+AB$5*Z954^2+AH954</f>
        <v>0.14140570530275143</v>
      </c>
      <c r="AB954" s="54">
        <f>IF(S954&lt;&gt;0,G954-AH954, -9999)</f>
        <v>0.13940357439433099</v>
      </c>
      <c r="AC954" s="54">
        <f>+G954-P954</f>
        <v>0.14079520000086632</v>
      </c>
      <c r="AD954" s="54">
        <f>IF(S954&lt;&gt;0,G954-AA954, -9999)</f>
        <v>-6.1050530188511143E-4</v>
      </c>
      <c r="AE954" s="54">
        <f>+(G954-AA954)^2*S954</f>
        <v>3.7271672362983103E-7</v>
      </c>
      <c r="AF954" s="48">
        <f>IF(S954&lt;&gt;0,G954-P954, -9999)</f>
        <v>0.14079520000086632</v>
      </c>
      <c r="AG954" s="3"/>
      <c r="AH954" s="48">
        <f>$AB$6*($AB$11/AI954*AJ954+$AB$12)</f>
        <v>1.3916256065353431E-3</v>
      </c>
      <c r="AI954" s="48">
        <f>1+$AB$7*COS(AL954)</f>
        <v>1.3152670620954359</v>
      </c>
      <c r="AJ954" s="48">
        <f>SIN(AL954+RADIANS($AB$9))</f>
        <v>4.3620076996348511E-2</v>
      </c>
      <c r="AK954" s="48">
        <f>$AB$7*SIN(AL954)</f>
        <v>0.1153399519915432</v>
      </c>
      <c r="AL954" s="48">
        <f>2*ATAN(AM954)</f>
        <v>0.35072331536391987</v>
      </c>
      <c r="AM954" s="48">
        <f>SQRT((1+$AB$7)/(1-$AB$7))*TAN(AN954/2)</f>
        <v>0.17718160456180898</v>
      </c>
      <c r="AN954" s="54">
        <f>$AU954+$AB$7*SIN(AO954)</f>
        <v>19.098172251196857</v>
      </c>
      <c r="AO954" s="54">
        <f>$AU954+$AB$7*SIN(AP954)</f>
        <v>19.09810516392454</v>
      </c>
      <c r="AP954" s="54">
        <f>$AU954+$AB$7*SIN(AQ954)</f>
        <v>19.097898992532379</v>
      </c>
      <c r="AQ954" s="54">
        <f>$AU954+$AB$7*SIN(AR954)</f>
        <v>19.097265457751522</v>
      </c>
      <c r="AR954" s="54">
        <f>$AU954+$AB$7*SIN(AS954)</f>
        <v>19.095319331054903</v>
      </c>
      <c r="AS954" s="54">
        <f>$AU954+$AB$7*SIN(AT954)</f>
        <v>19.089347013763042</v>
      </c>
      <c r="AT954" s="54">
        <f>$AU954+$AB$7*SIN(AU954)</f>
        <v>19.07107233062046</v>
      </c>
      <c r="AU954" s="54">
        <f>RADIANS($AB$9)+$AB$18*(F954-AB$15)</f>
        <v>19.015589926151161</v>
      </c>
    </row>
    <row r="955" spans="1:64" ht="12.95" customHeight="1" x14ac:dyDescent="0.2">
      <c r="A955" s="128" t="s">
        <v>1139</v>
      </c>
      <c r="B955" s="129" t="s">
        <v>1169</v>
      </c>
      <c r="C955" s="130">
        <v>58430.235399999998</v>
      </c>
      <c r="D955" s="130">
        <v>3.0000000000000003E-4</v>
      </c>
      <c r="E955" s="107">
        <f>+(C955-C$7)/C$8</f>
        <v>11497.603290076962</v>
      </c>
      <c r="F955" s="109">
        <f>ROUND(2*E955,0)/2</f>
        <v>11497.5</v>
      </c>
      <c r="G955" s="48">
        <f>+C955-(C$7+F955*C$8)</f>
        <v>0.14118450000387384</v>
      </c>
      <c r="K955" s="48">
        <f>G955</f>
        <v>0.14118450000387384</v>
      </c>
      <c r="O955" s="48">
        <f ca="1">+C$11+C$12*F955</f>
        <v>0.13499324708743821</v>
      </c>
      <c r="Q955" s="100">
        <f>+C955-15018.5</f>
        <v>43411.735399999998</v>
      </c>
      <c r="S955" s="53">
        <f>S$16</f>
        <v>1</v>
      </c>
      <c r="Z955" s="48">
        <f>F955</f>
        <v>11497.5</v>
      </c>
      <c r="AA955" s="54">
        <f>AB$3+AB$4*Z955+AB$5*Z955^2+AH955</f>
        <v>0.14142429261374281</v>
      </c>
      <c r="AB955" s="54">
        <f>IF(S955&lt;&gt;0,G955-AH955, -9999)</f>
        <v>0.13980362995045001</v>
      </c>
      <c r="AC955" s="54">
        <f>+G955-P955</f>
        <v>0.14118450000387384</v>
      </c>
      <c r="AD955" s="54">
        <f>IF(S955&lt;&gt;0,G955-AA955, -9999)</f>
        <v>-2.3979260986897732E-4</v>
      </c>
      <c r="AE955" s="54">
        <f>+(G955-AA955)^2*S955</f>
        <v>5.7500495747775563E-8</v>
      </c>
      <c r="AF955" s="48">
        <f>IF(S955&lt;&gt;0,G955-P955, -9999)</f>
        <v>0.14118450000387384</v>
      </c>
      <c r="AG955" s="3"/>
      <c r="AH955" s="48">
        <f>$AB$6*($AB$11/AI955*AJ955+$AB$12)</f>
        <v>1.3808700534238213E-3</v>
      </c>
      <c r="AI955" s="48">
        <f>1+$AB$7*COS(AL955)</f>
        <v>1.3150562529320786</v>
      </c>
      <c r="AJ955" s="48">
        <f>SIN(AL955+RADIANS($AB$9))</f>
        <v>4.1798562423922186E-2</v>
      </c>
      <c r="AK955" s="48">
        <f>$AB$7*SIN(AL955)</f>
        <v>0.11591454807787045</v>
      </c>
      <c r="AL955" s="48">
        <f>2*ATAN(AM955)</f>
        <v>0.35254649376607056</v>
      </c>
      <c r="AM955" s="48">
        <f>SQRT((1+$AB$7)/(1-$AB$7))*TAN(AN955/2)</f>
        <v>0.1781219637196044</v>
      </c>
      <c r="AN955" s="54">
        <f>$AU955+$AB$7*SIN(AO955)</f>
        <v>19.099478079469673</v>
      </c>
      <c r="AO955" s="54">
        <f>$AU955+$AB$7*SIN(AP955)</f>
        <v>19.099410760720904</v>
      </c>
      <c r="AP955" s="54">
        <f>$AU955+$AB$7*SIN(AQ955)</f>
        <v>19.099203809258597</v>
      </c>
      <c r="AQ955" s="54">
        <f>$AU955+$AB$7*SIN(AR955)</f>
        <v>19.098567666902749</v>
      </c>
      <c r="AR955" s="54">
        <f>$AU955+$AB$7*SIN(AS955)</f>
        <v>19.096612889457052</v>
      </c>
      <c r="AS955" s="54">
        <f>$AU955+$AB$7*SIN(AT955)</f>
        <v>19.090612118259674</v>
      </c>
      <c r="AT955" s="54">
        <f>$AU955+$AB$7*SIN(AU955)</f>
        <v>19.07224509534014</v>
      </c>
      <c r="AU955" s="54">
        <f>RADIANS($AB$9)+$AB$18*(F955-AB$15)</f>
        <v>19.01647100053399</v>
      </c>
    </row>
    <row r="956" spans="1:64" ht="12.95" customHeight="1" x14ac:dyDescent="0.2">
      <c r="A956" s="128" t="s">
        <v>1139</v>
      </c>
      <c r="B956" s="129" t="s">
        <v>1142</v>
      </c>
      <c r="C956" s="130">
        <v>58432.28572</v>
      </c>
      <c r="D956" s="130">
        <v>7.0000000000000007E-5</v>
      </c>
      <c r="E956" s="107">
        <f>+(C956-C$7)/C$8</f>
        <v>11499.103296880812</v>
      </c>
      <c r="F956" s="109">
        <f>ROUND(2*E956,0)/2</f>
        <v>11499</v>
      </c>
      <c r="G956" s="48">
        <f>+C956-(C$7+F956*C$8)</f>
        <v>0.14119380000192905</v>
      </c>
      <c r="K956" s="48">
        <f>G956</f>
        <v>0.14119380000192905</v>
      </c>
      <c r="O956" s="48">
        <f ca="1">+C$11+C$12*F956</f>
        <v>0.13501568588246204</v>
      </c>
      <c r="Q956" s="100">
        <f>+C956-15018.5</f>
        <v>43413.78572</v>
      </c>
      <c r="S956" s="53">
        <f>S$16</f>
        <v>1</v>
      </c>
      <c r="Z956" s="48">
        <f>F956</f>
        <v>11499</v>
      </c>
      <c r="AA956" s="54">
        <f>AB$3+AB$4*Z956+AB$5*Z956^2+AH956</f>
        <v>0.14144288205235725</v>
      </c>
      <c r="AB956" s="54">
        <f>IF(S956&lt;&gt;0,G956-AH956, -9999)</f>
        <v>0.13982368613566992</v>
      </c>
      <c r="AC956" s="54">
        <f>+G956-P956</f>
        <v>0.14119380000192905</v>
      </c>
      <c r="AD956" s="54">
        <f>IF(S956&lt;&gt;0,G956-AA956, -9999)</f>
        <v>-2.4908205042820097E-4</v>
      </c>
      <c r="AE956" s="54">
        <f>+(G956-AA956)^2*S956</f>
        <v>6.2041867845516852E-8</v>
      </c>
      <c r="AF956" s="48">
        <f>IF(S956&lt;&gt;0,G956-P956, -9999)</f>
        <v>0.14119380000192905</v>
      </c>
      <c r="AG956" s="3"/>
      <c r="AH956" s="48">
        <f>$AB$6*($AB$11/AI956*AJ956+$AB$12)</f>
        <v>1.3701138662591246E-3</v>
      </c>
      <c r="AI956" s="48">
        <f>1+$AB$7*COS(AL956)</f>
        <v>1.3148444646084392</v>
      </c>
      <c r="AJ956" s="48">
        <f>SIN(AL956+RADIANS($AB$9))</f>
        <v>3.9977492880868895E-2</v>
      </c>
      <c r="AK956" s="48">
        <f>$AB$7*SIN(AL956)</f>
        <v>0.11648857486090305</v>
      </c>
      <c r="AL956" s="48">
        <f>2*ATAN(AM956)</f>
        <v>0.35436908773412129</v>
      </c>
      <c r="AM956" s="48">
        <f>SQRT((1+$AB$7)/(1-$AB$7))*TAN(AN956/2)</f>
        <v>0.1790623267204306</v>
      </c>
      <c r="AN956" s="54">
        <f>$AU956+$AB$7*SIN(AO956)</f>
        <v>19.100783698914803</v>
      </c>
      <c r="AO956" s="54">
        <f>$AU956+$AB$7*SIN(AP956)</f>
        <v>19.100716150440444</v>
      </c>
      <c r="AP956" s="54">
        <f>$AU956+$AB$7*SIN(AQ956)</f>
        <v>19.100508423430941</v>
      </c>
      <c r="AQ956" s="54">
        <f>$AU956+$AB$7*SIN(AR956)</f>
        <v>19.099869684627105</v>
      </c>
      <c r="AR956" s="54">
        <f>$AU956+$AB$7*SIN(AS956)</f>
        <v>19.09790628174213</v>
      </c>
      <c r="AS956" s="54">
        <f>$AU956+$AB$7*SIN(AT956)</f>
        <v>19.09187710661207</v>
      </c>
      <c r="AT956" s="54">
        <f>$AU956+$AB$7*SIN(AU956)</f>
        <v>19.073417816762831</v>
      </c>
      <c r="AU956" s="54">
        <f>RADIANS($AB$9)+$AB$18*(F956-AB$15)</f>
        <v>19.017352074916818</v>
      </c>
    </row>
    <row r="957" spans="1:64" ht="12.95" customHeight="1" x14ac:dyDescent="0.2">
      <c r="A957" s="128" t="s">
        <v>1139</v>
      </c>
      <c r="B957" s="129" t="s">
        <v>1169</v>
      </c>
      <c r="C957" s="130">
        <v>58432.9666</v>
      </c>
      <c r="D957" s="130">
        <v>3.0000000000000003E-4</v>
      </c>
      <c r="E957" s="113">
        <f>+(C957-C$7)/C$8</f>
        <v>11499.601426261885</v>
      </c>
      <c r="F957" s="109">
        <f>ROUND(2*E957,0)/2</f>
        <v>11499.5</v>
      </c>
      <c r="G957" s="48">
        <f>+C957-(C$7+F957*C$8)</f>
        <v>0.13863690000289353</v>
      </c>
      <c r="K957" s="48">
        <f>G957</f>
        <v>0.13863690000289353</v>
      </c>
      <c r="O957" s="48">
        <f ca="1">+C$11+C$12*F957</f>
        <v>0.13502316548080334</v>
      </c>
      <c r="Q957" s="100">
        <f>+C957-15018.5</f>
        <v>43414.4666</v>
      </c>
      <c r="S957" s="53">
        <f>S$16</f>
        <v>1</v>
      </c>
      <c r="Z957" s="48">
        <f>F957</f>
        <v>11499.5</v>
      </c>
      <c r="AA957" s="54">
        <f>AB$3+AB$4*Z957+AB$5*Z957^2+AH957</f>
        <v>0.14144907900944659</v>
      </c>
      <c r="AB957" s="54">
        <f>IF(S957&lt;&gt;0,G957-AH957, -9999)</f>
        <v>0.13727037166851061</v>
      </c>
      <c r="AC957" s="54">
        <f>+G957-P957</f>
        <v>0.13863690000289353</v>
      </c>
      <c r="AD957" s="54">
        <f>IF(S957&lt;&gt;0,G957-AA957, -9999)</f>
        <v>-2.8121790065530616E-3</v>
      </c>
      <c r="AE957" s="54">
        <f>+(G957-AA957)^2*S957</f>
        <v>7.9083507648977652E-6</v>
      </c>
      <c r="AF957" s="48">
        <f>IF(S957&lt;&gt;0,G957-P957, -9999)</f>
        <v>0.13863690000289353</v>
      </c>
      <c r="AG957" s="3"/>
      <c r="AH957" s="48">
        <f>$AB$6*($AB$11/AI957*AJ957+$AB$12)</f>
        <v>1.3665283343829095E-3</v>
      </c>
      <c r="AI957" s="48">
        <f>1+$AB$7*COS(AL957)</f>
        <v>1.314773651257662</v>
      </c>
      <c r="AJ957" s="48">
        <f>SIN(AL957+RADIANS($AB$9))</f>
        <v>3.937057011571659E-2</v>
      </c>
      <c r="AK957" s="48">
        <f>$AB$7*SIN(AL957)</f>
        <v>0.11667979020215401</v>
      </c>
      <c r="AL957" s="48">
        <f>2*ATAN(AM957)</f>
        <v>0.35497648873022847</v>
      </c>
      <c r="AM957" s="48">
        <f>SQRT((1+$AB$7)/(1-$AB$7))*TAN(AN957/2)</f>
        <v>0.17937578191952483</v>
      </c>
      <c r="AN957" s="54">
        <f>$AU957+$AB$7*SIN(AO957)</f>
        <v>19.101218858822627</v>
      </c>
      <c r="AO957" s="54">
        <f>$AU957+$AB$7*SIN(AP957)</f>
        <v>19.101151234162788</v>
      </c>
      <c r="AP957" s="54">
        <f>$AU957+$AB$7*SIN(AQ957)</f>
        <v>19.100943249644789</v>
      </c>
      <c r="AQ957" s="54">
        <f>$AU957+$AB$7*SIN(AR957)</f>
        <v>19.100303647837407</v>
      </c>
      <c r="AR957" s="54">
        <f>$AU957+$AB$7*SIN(AS957)</f>
        <v>19.098337375447706</v>
      </c>
      <c r="AS957" s="54">
        <f>$AU957+$AB$7*SIN(AT957)</f>
        <v>19.09229874348425</v>
      </c>
      <c r="AT957" s="54">
        <f>$AU957+$AB$7*SIN(AU957)</f>
        <v>19.073808714243039</v>
      </c>
      <c r="AU957" s="54">
        <f>RADIANS($AB$9)+$AB$18*(F957-AB$15)</f>
        <v>19.017645766377758</v>
      </c>
    </row>
    <row r="958" spans="1:64" ht="12.95" customHeight="1" x14ac:dyDescent="0.2">
      <c r="A958" s="134" t="s">
        <v>1140</v>
      </c>
      <c r="B958" s="135" t="s">
        <v>1142</v>
      </c>
      <c r="C958" s="134">
        <v>58470.558199999999</v>
      </c>
      <c r="D958" s="134">
        <v>1E-4</v>
      </c>
      <c r="E958" s="107">
        <f>+(C958-C$7)/C$8</f>
        <v>11527.103306830522</v>
      </c>
      <c r="F958" s="109">
        <f>ROUND(2*E958,0)/2</f>
        <v>11527</v>
      </c>
      <c r="G958" s="48">
        <f>+C958-(C$7+F958*C$8)</f>
        <v>0.14120740000362275</v>
      </c>
      <c r="K958" s="48">
        <f>G958</f>
        <v>0.14120740000362275</v>
      </c>
      <c r="O958" s="48">
        <f ca="1">+C$11+C$12*F958</f>
        <v>0.13543454338957356</v>
      </c>
      <c r="Q958" s="100">
        <f>+C958-15018.5</f>
        <v>43452.058199999999</v>
      </c>
      <c r="S958" s="53">
        <f>S$16</f>
        <v>1</v>
      </c>
      <c r="Z958" s="48">
        <f>F958</f>
        <v>11527</v>
      </c>
      <c r="AA958" s="54">
        <f>AB$3+AB$4*Z958+AB$5*Z958^2+AH958</f>
        <v>0.14179031002721332</v>
      </c>
      <c r="AB958" s="54">
        <f>IF(S958&lt;&gt;0,G958-AH958, -9999)</f>
        <v>0.14003815009807377</v>
      </c>
      <c r="AC958" s="54">
        <f>+G958-P958</f>
        <v>0.14120740000362275</v>
      </c>
      <c r="AD958" s="54">
        <f>IF(S958&lt;&gt;0,G958-AA958, -9999)</f>
        <v>-5.8291002359056598E-4</v>
      </c>
      <c r="AE958" s="54">
        <f>+(G958-AA958)^2*S958</f>
        <v>3.3978409560235421E-7</v>
      </c>
      <c r="AF958" s="48">
        <f>IF(S958&lt;&gt;0,G958-P958, -9999)</f>
        <v>0.14120740000362275</v>
      </c>
      <c r="AG958" s="3"/>
      <c r="AH958" s="48">
        <f>$AB$6*($AB$11/AI958*AJ958+$AB$12)</f>
        <v>1.1692499055489707E-3</v>
      </c>
      <c r="AI958" s="48">
        <f>1+$AB$7*COS(AL958)</f>
        <v>1.3107139397901839</v>
      </c>
      <c r="AJ958" s="48">
        <f>SIN(AL958+RADIANS($AB$9))</f>
        <v>6.076903053409858E-3</v>
      </c>
      <c r="AK958" s="48">
        <f>$AB$7*SIN(AL958)</f>
        <v>0.12709631225083137</v>
      </c>
      <c r="AL958" s="48">
        <f>2*ATAN(AM958)</f>
        <v>0.38828029649569767</v>
      </c>
      <c r="AM958" s="48">
        <f>SQRT((1+$AB$7)/(1-$AB$7))*TAN(AN958/2)</f>
        <v>0.19661656287774837</v>
      </c>
      <c r="AN958" s="54">
        <f>$AU958+$AB$7*SIN(AO958)</f>
        <v>19.125115714766945</v>
      </c>
      <c r="AO958" s="54">
        <f>$AU958+$AB$7*SIN(AP958)</f>
        <v>19.125044203703041</v>
      </c>
      <c r="AP958" s="54">
        <f>$AU958+$AB$7*SIN(AQ958)</f>
        <v>19.124822844744195</v>
      </c>
      <c r="AQ958" s="54">
        <f>$AU958+$AB$7*SIN(AR958)</f>
        <v>19.124137726700862</v>
      </c>
      <c r="AR958" s="54">
        <f>$AU958+$AB$7*SIN(AS958)</f>
        <v>19.122018085028792</v>
      </c>
      <c r="AS958" s="54">
        <f>$AU958+$AB$7*SIN(AT958)</f>
        <v>19.115468158578061</v>
      </c>
      <c r="AT958" s="54">
        <f>$AU958+$AB$7*SIN(AU958)</f>
        <v>19.095300383157426</v>
      </c>
      <c r="AU958" s="54">
        <f>RADIANS($AB$9)+$AB$18*(F958-AB$15)</f>
        <v>19.033798796729581</v>
      </c>
    </row>
    <row r="959" spans="1:64" ht="12.95" customHeight="1" x14ac:dyDescent="0.2">
      <c r="A959" s="102" t="s">
        <v>1134</v>
      </c>
      <c r="B959" s="102" t="s">
        <v>1122</v>
      </c>
      <c r="C959" s="103">
        <v>58470.558250000002</v>
      </c>
      <c r="D959" s="103">
        <v>1E-4</v>
      </c>
      <c r="E959" s="107">
        <f>+(C959-C$7)/C$8</f>
        <v>11527.103343410346</v>
      </c>
      <c r="F959" s="109">
        <f>ROUND(2*E959,0)/2</f>
        <v>11527</v>
      </c>
      <c r="G959" s="48">
        <f>+C959-(C$7+F959*C$8)</f>
        <v>0.14125740000599762</v>
      </c>
      <c r="K959" s="48">
        <f>G959</f>
        <v>0.14125740000599762</v>
      </c>
      <c r="O959" s="48">
        <f ca="1">+C$11+C$12*F959</f>
        <v>0.13543454338957356</v>
      </c>
      <c r="Q959" s="100">
        <f>+C959-15018.5</f>
        <v>43452.058250000002</v>
      </c>
      <c r="S959" s="53">
        <f>S$16</f>
        <v>1</v>
      </c>
      <c r="Z959" s="48">
        <f>F959</f>
        <v>11527</v>
      </c>
      <c r="AA959" s="54">
        <f>AB$3+AB$4*Z959+AB$5*Z959^2+AH959</f>
        <v>0.14179031002721332</v>
      </c>
      <c r="AB959" s="54">
        <f>IF(S959&lt;&gt;0,G959-AH959, -9999)</f>
        <v>0.14008815010044864</v>
      </c>
      <c r="AC959" s="54">
        <f>+G959-P959</f>
        <v>0.14125740000599762</v>
      </c>
      <c r="AD959" s="54">
        <f>IF(S959&lt;&gt;0,G959-AA959, -9999)</f>
        <v>-5.3291002121569342E-4</v>
      </c>
      <c r="AE959" s="54">
        <f>+(G959-AA959)^2*S959</f>
        <v>2.8399309071211079E-7</v>
      </c>
      <c r="AF959" s="48">
        <f>IF(S959&lt;&gt;0,G959-P959, -9999)</f>
        <v>0.14125740000599762</v>
      </c>
      <c r="AG959" s="3"/>
      <c r="AH959" s="48">
        <f>$AB$6*($AB$11/AI959*AJ959+$AB$12)</f>
        <v>1.1692499055489707E-3</v>
      </c>
      <c r="AI959" s="48">
        <f>1+$AB$7*COS(AL959)</f>
        <v>1.3107139397901839</v>
      </c>
      <c r="AJ959" s="48">
        <f>SIN(AL959+RADIANS($AB$9))</f>
        <v>6.076903053409858E-3</v>
      </c>
      <c r="AK959" s="48">
        <f>$AB$7*SIN(AL959)</f>
        <v>0.12709631225083137</v>
      </c>
      <c r="AL959" s="48">
        <f>2*ATAN(AM959)</f>
        <v>0.38828029649569767</v>
      </c>
      <c r="AM959" s="48">
        <f>SQRT((1+$AB$7)/(1-$AB$7))*TAN(AN959/2)</f>
        <v>0.19661656287774837</v>
      </c>
      <c r="AN959" s="54">
        <f>$AU959+$AB$7*SIN(AO959)</f>
        <v>19.125115714766945</v>
      </c>
      <c r="AO959" s="54">
        <f>$AU959+$AB$7*SIN(AP959)</f>
        <v>19.125044203703041</v>
      </c>
      <c r="AP959" s="54">
        <f>$AU959+$AB$7*SIN(AQ959)</f>
        <v>19.124822844744195</v>
      </c>
      <c r="AQ959" s="54">
        <f>$AU959+$AB$7*SIN(AR959)</f>
        <v>19.124137726700862</v>
      </c>
      <c r="AR959" s="54">
        <f>$AU959+$AB$7*SIN(AS959)</f>
        <v>19.122018085028792</v>
      </c>
      <c r="AS959" s="54">
        <f>$AU959+$AB$7*SIN(AT959)</f>
        <v>19.115468158578061</v>
      </c>
      <c r="AT959" s="54">
        <f>$AU959+$AB$7*SIN(AU959)</f>
        <v>19.095300383157426</v>
      </c>
      <c r="AU959" s="54">
        <f>RADIANS($AB$9)+$AB$18*(F959-AB$15)</f>
        <v>19.033798796729581</v>
      </c>
    </row>
    <row r="960" spans="1:64" ht="12.95" customHeight="1" x14ac:dyDescent="0.2">
      <c r="A960" s="128" t="s">
        <v>1135</v>
      </c>
      <c r="B960" s="129" t="s">
        <v>1142</v>
      </c>
      <c r="C960" s="130">
        <v>58750.7693</v>
      </c>
      <c r="D960" s="130">
        <v>1E-4</v>
      </c>
      <c r="E960" s="113">
        <f>+(C960-C$7)/C$8</f>
        <v>11732.104748807098</v>
      </c>
      <c r="F960" s="109">
        <f>ROUND(2*E960,0)/2</f>
        <v>11732</v>
      </c>
      <c r="G960" s="48">
        <f>+C960-(C$7+F960*C$8)</f>
        <v>0.14317840000148863</v>
      </c>
      <c r="K960" s="48">
        <f>G960</f>
        <v>0.14317840000148863</v>
      </c>
      <c r="O960" s="48">
        <f ca="1">+C$11+C$12*F960</f>
        <v>0.1385011787094973</v>
      </c>
      <c r="Q960" s="100">
        <f>+C960-15018.5</f>
        <v>43732.2693</v>
      </c>
      <c r="S960" s="53">
        <f>S$16</f>
        <v>1</v>
      </c>
      <c r="Z960" s="48">
        <f>F960</f>
        <v>11732</v>
      </c>
      <c r="AA960" s="54">
        <f>AB$3+AB$4*Z960+AB$5*Z960^2+AH960</f>
        <v>0.1443730253939452</v>
      </c>
      <c r="AB960" s="54">
        <f>IF(S960&lt;&gt;0,G960-AH960, -9999)</f>
        <v>0.14347002863109806</v>
      </c>
      <c r="AC960" s="54">
        <f>+G960-P960</f>
        <v>0.14317840000148863</v>
      </c>
      <c r="AD960" s="54">
        <f>IF(S960&lt;&gt;0,G960-AA960, -9999)</f>
        <v>-1.194625392456572E-3</v>
      </c>
      <c r="AE960" s="54">
        <f>+(G960-AA960)^2*S960</f>
        <v>1.4271298283020186E-6</v>
      </c>
      <c r="AF960" s="48">
        <f>IF(S960&lt;&gt;0,G960-P960, -9999)</f>
        <v>0.14317840000148863</v>
      </c>
      <c r="AG960" s="3"/>
      <c r="AH960" s="48">
        <f>$AB$6*($AB$11/AI960*AJ960+$AB$12)</f>
        <v>-2.9162862960943609E-4</v>
      </c>
      <c r="AI960" s="48">
        <f>1+$AB$7*COS(AL960)</f>
        <v>1.2714752749118545</v>
      </c>
      <c r="AJ960" s="48">
        <f>SIN(AL960+RADIANS($AB$9))</f>
        <v>-0.23239592973877773</v>
      </c>
      <c r="AK960" s="48">
        <f>$AB$7*SIN(AL960)</f>
        <v>0.19747860663685049</v>
      </c>
      <c r="AL960" s="48">
        <f>2*ATAN(AM960)</f>
        <v>0.62889757155518999</v>
      </c>
      <c r="AM960" s="48">
        <f>SQRT((1+$AB$7)/(1-$AB$7))*TAN(AN960/2)</f>
        <v>0.32523981225792065</v>
      </c>
      <c r="AN960" s="54">
        <f>$AU960+$AB$7*SIN(AO960)</f>
        <v>19.300489008342787</v>
      </c>
      <c r="AO960" s="54">
        <f>$AU960+$AB$7*SIN(AP960)</f>
        <v>19.300407615896262</v>
      </c>
      <c r="AP960" s="54">
        <f>$AU960+$AB$7*SIN(AQ960)</f>
        <v>19.300138263400516</v>
      </c>
      <c r="AQ960" s="54">
        <f>$AU960+$AB$7*SIN(AR960)</f>
        <v>19.299247143671817</v>
      </c>
      <c r="AR960" s="54">
        <f>$AU960+$AB$7*SIN(AS960)</f>
        <v>19.296301707143002</v>
      </c>
      <c r="AS960" s="54">
        <f>$AU960+$AB$7*SIN(AT960)</f>
        <v>19.286595390818157</v>
      </c>
      <c r="AT960" s="54">
        <f>$AU960+$AB$7*SIN(AU960)</f>
        <v>19.254911631336682</v>
      </c>
      <c r="AU960" s="54">
        <f>RADIANS($AB$9)+$AB$18*(F960-AB$15)</f>
        <v>19.154212295715904</v>
      </c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</row>
    <row r="961" spans="1:50" ht="12.95" customHeight="1" x14ac:dyDescent="0.2">
      <c r="A961" s="102" t="s">
        <v>1134</v>
      </c>
      <c r="B961" s="102" t="s">
        <v>1122</v>
      </c>
      <c r="C961" s="103">
        <v>58750.76971</v>
      </c>
      <c r="D961" s="103">
        <v>6.0000000000000002E-5</v>
      </c>
      <c r="E961" s="113">
        <f>+(C961-C$7)/C$8</f>
        <v>11732.105048761638</v>
      </c>
      <c r="F961" s="109">
        <f>ROUND(2*E961,0)/2</f>
        <v>11732</v>
      </c>
      <c r="G961" s="48">
        <f>+C961-(C$7+F961*C$8)</f>
        <v>0.14358840000204509</v>
      </c>
      <c r="K961" s="48">
        <f>G961</f>
        <v>0.14358840000204509</v>
      </c>
      <c r="O961" s="48">
        <f ca="1">+C$11+C$12*F961</f>
        <v>0.1385011787094973</v>
      </c>
      <c r="Q961" s="100">
        <f>+C961-15018.5</f>
        <v>43732.26971</v>
      </c>
      <c r="S961" s="53">
        <f>S$16</f>
        <v>1</v>
      </c>
      <c r="Z961" s="48">
        <f>F961</f>
        <v>11732</v>
      </c>
      <c r="AA961" s="54">
        <f>AB$3+AB$4*Z961+AB$5*Z961^2+AH961</f>
        <v>0.1443730253939452</v>
      </c>
      <c r="AB961" s="54">
        <f>IF(S961&lt;&gt;0,G961-AH961, -9999)</f>
        <v>0.14388002863165453</v>
      </c>
      <c r="AC961" s="54">
        <f>+G961-P961</f>
        <v>0.14358840000204509</v>
      </c>
      <c r="AD961" s="54">
        <f>IF(S961&lt;&gt;0,G961-AA961, -9999)</f>
        <v>-7.8462539190010672E-4</v>
      </c>
      <c r="AE961" s="54">
        <f>+(G961-AA961)^2*S961</f>
        <v>6.1563700561439605E-7</v>
      </c>
      <c r="AF961" s="48">
        <f>IF(S961&lt;&gt;0,G961-P961, -9999)</f>
        <v>0.14358840000204509</v>
      </c>
      <c r="AG961" s="3"/>
      <c r="AH961" s="48">
        <f>$AB$6*($AB$11/AI961*AJ961+$AB$12)</f>
        <v>-2.9162862960943609E-4</v>
      </c>
      <c r="AI961" s="48">
        <f>1+$AB$7*COS(AL961)</f>
        <v>1.2714752749118545</v>
      </c>
      <c r="AJ961" s="48">
        <f>SIN(AL961+RADIANS($AB$9))</f>
        <v>-0.23239592973877773</v>
      </c>
      <c r="AK961" s="48">
        <f>$AB$7*SIN(AL961)</f>
        <v>0.19747860663685049</v>
      </c>
      <c r="AL961" s="48">
        <f>2*ATAN(AM961)</f>
        <v>0.62889757155518999</v>
      </c>
      <c r="AM961" s="48">
        <f>SQRT((1+$AB$7)/(1-$AB$7))*TAN(AN961/2)</f>
        <v>0.32523981225792065</v>
      </c>
      <c r="AN961" s="54">
        <f>$AU961+$AB$7*SIN(AO961)</f>
        <v>19.300489008342787</v>
      </c>
      <c r="AO961" s="54">
        <f>$AU961+$AB$7*SIN(AP961)</f>
        <v>19.300407615896262</v>
      </c>
      <c r="AP961" s="54">
        <f>$AU961+$AB$7*SIN(AQ961)</f>
        <v>19.300138263400516</v>
      </c>
      <c r="AQ961" s="54">
        <f>$AU961+$AB$7*SIN(AR961)</f>
        <v>19.299247143671817</v>
      </c>
      <c r="AR961" s="54">
        <f>$AU961+$AB$7*SIN(AS961)</f>
        <v>19.296301707143002</v>
      </c>
      <c r="AS961" s="54">
        <f>$AU961+$AB$7*SIN(AT961)</f>
        <v>19.286595390818157</v>
      </c>
      <c r="AT961" s="54">
        <f>$AU961+$AB$7*SIN(AU961)</f>
        <v>19.254911631336682</v>
      </c>
      <c r="AU961" s="54">
        <f>RADIANS($AB$9)+$AB$18*(F961-AB$15)</f>
        <v>19.154212295715904</v>
      </c>
    </row>
    <row r="962" spans="1:50" ht="12.95" customHeight="1" x14ac:dyDescent="0.2">
      <c r="A962" s="128" t="s">
        <v>1135</v>
      </c>
      <c r="B962" s="129" t="s">
        <v>1142</v>
      </c>
      <c r="C962" s="130">
        <v>58757.604200000002</v>
      </c>
      <c r="D962" s="130">
        <v>1E-4</v>
      </c>
      <c r="E962" s="107">
        <f>+(C962-C$7)/C$8</f>
        <v>11737.105137284807</v>
      </c>
      <c r="F962" s="109">
        <f>ROUND(2*E962,0)/2</f>
        <v>11737</v>
      </c>
      <c r="G962" s="48">
        <f>+C962-(C$7+F962*C$8)</f>
        <v>0.14370940000662813</v>
      </c>
      <c r="K962" s="48">
        <f>G962</f>
        <v>0.14370940000662813</v>
      </c>
      <c r="O962" s="48">
        <f ca="1">+C$11+C$12*F962</f>
        <v>0.13857597469291005</v>
      </c>
      <c r="Q962" s="100">
        <f>+C962-15018.5</f>
        <v>43739.104200000002</v>
      </c>
      <c r="S962" s="53">
        <f>S$16</f>
        <v>1</v>
      </c>
      <c r="Z962" s="48">
        <f>F962</f>
        <v>11737</v>
      </c>
      <c r="AA962" s="54">
        <f>AB$3+AB$4*Z962+AB$5*Z962^2+AH962</f>
        <v>0.14443718138848419</v>
      </c>
      <c r="AB962" s="54">
        <f>IF(S962&lt;&gt;0,G962-AH962, -9999)</f>
        <v>0.144036141274338</v>
      </c>
      <c r="AC962" s="54">
        <f>+G962-P962</f>
        <v>0.14370940000662813</v>
      </c>
      <c r="AD962" s="54">
        <f>IF(S962&lt;&gt;0,G962-AA962, -9999)</f>
        <v>-7.2778138185605745E-4</v>
      </c>
      <c r="AE962" s="54">
        <f>+(G962-AA962)^2*S962</f>
        <v>5.2966573977631248E-7</v>
      </c>
      <c r="AF962" s="48">
        <f>IF(S962&lt;&gt;0,G962-P962, -9999)</f>
        <v>0.14370940000662813</v>
      </c>
      <c r="AG962" s="3"/>
      <c r="AH962" s="48">
        <f>$AB$6*($AB$11/AI962*AJ962+$AB$12)</f>
        <v>-3.2674126770988103E-4</v>
      </c>
      <c r="AI962" s="48">
        <f>1+$AB$7*COS(AL962)</f>
        <v>1.270350053521567</v>
      </c>
      <c r="AJ962" s="48">
        <f>SIN(AL962+RADIANS($AB$9))</f>
        <v>-0.23791258793430817</v>
      </c>
      <c r="AK962" s="48">
        <f>$AB$7*SIN(AL962)</f>
        <v>0.19901626448254098</v>
      </c>
      <c r="AL962" s="48">
        <f>2*ATAN(AM962)</f>
        <v>0.63457339967551907</v>
      </c>
      <c r="AM962" s="48">
        <f>SQRT((1+$AB$7)/(1-$AB$7))*TAN(AN962/2)</f>
        <v>0.32838083112320504</v>
      </c>
      <c r="AN962" s="54">
        <f>$AU962+$AB$7*SIN(AO962)</f>
        <v>19.304695784217159</v>
      </c>
      <c r="AO962" s="54">
        <f>$AU962+$AB$7*SIN(AP962)</f>
        <v>19.304614545402448</v>
      </c>
      <c r="AP962" s="54">
        <f>$AU962+$AB$7*SIN(AQ962)</f>
        <v>19.304345150480682</v>
      </c>
      <c r="AQ962" s="54">
        <f>$AU962+$AB$7*SIN(AR962)</f>
        <v>19.303452067400521</v>
      </c>
      <c r="AR962" s="54">
        <f>$AU962+$AB$7*SIN(AS962)</f>
        <v>19.300494143323011</v>
      </c>
      <c r="AS962" s="54">
        <f>$AU962+$AB$7*SIN(AT962)</f>
        <v>19.290727358898121</v>
      </c>
      <c r="AT962" s="54">
        <f>$AU962+$AB$7*SIN(AU962)</f>
        <v>19.25878863981287</v>
      </c>
      <c r="AU962" s="54">
        <f>RADIANS($AB$9)+$AB$18*(F962-AB$15)</f>
        <v>19.157149210325329</v>
      </c>
    </row>
    <row r="963" spans="1:50" ht="12.95" customHeight="1" x14ac:dyDescent="0.2">
      <c r="A963" s="128" t="s">
        <v>1135</v>
      </c>
      <c r="B963" s="129" t="s">
        <v>1142</v>
      </c>
      <c r="C963" s="130">
        <v>58802.710800000001</v>
      </c>
      <c r="D963" s="130">
        <v>2.0000000000000001E-4</v>
      </c>
      <c r="E963" s="113">
        <f>+(C963-C$7)/C$8</f>
        <v>11770.104965067005</v>
      </c>
      <c r="F963" s="109">
        <f>ROUND(2*E963,0)/2</f>
        <v>11770</v>
      </c>
      <c r="G963" s="48">
        <f>+C963-(C$7+F963*C$8)</f>
        <v>0.14347400000406196</v>
      </c>
      <c r="K963" s="48">
        <f>G963</f>
        <v>0.14347400000406196</v>
      </c>
      <c r="O963" s="48">
        <f ca="1">+C$11+C$12*F963</f>
        <v>0.13906962818343438</v>
      </c>
      <c r="Q963" s="100">
        <f>+C963-15018.5</f>
        <v>43784.210800000001</v>
      </c>
      <c r="S963" s="53">
        <f>S$16</f>
        <v>1</v>
      </c>
      <c r="Z963" s="48">
        <f>F963</f>
        <v>11770</v>
      </c>
      <c r="AA963" s="54">
        <f>AB$3+AB$4*Z963+AB$5*Z963^2+AH963</f>
        <v>0.14486234239522874</v>
      </c>
      <c r="AB963" s="54">
        <f>IF(S963&lt;&gt;0,G963-AH963, -9999)</f>
        <v>0.14403152282756826</v>
      </c>
      <c r="AC963" s="54">
        <f>+G963-P963</f>
        <v>0.14347400000406196</v>
      </c>
      <c r="AD963" s="54">
        <f>IF(S963&lt;&gt;0,G963-AA963, -9999)</f>
        <v>-1.3883423911667803E-3</v>
      </c>
      <c r="AE963" s="54">
        <f>+(G963-AA963)^2*S963</f>
        <v>1.927494595110693E-6</v>
      </c>
      <c r="AF963" s="48">
        <f>IF(S963&lt;&gt;0,G963-P963, -9999)</f>
        <v>0.14347400000406196</v>
      </c>
      <c r="AG963" s="3"/>
      <c r="AH963" s="48">
        <f>$AB$6*($AB$11/AI963*AJ963+$AB$12)</f>
        <v>-5.5752282350630153E-4</v>
      </c>
      <c r="AI963" s="48">
        <f>1+$AB$7*COS(AL963)</f>
        <v>1.2627601258847425</v>
      </c>
      <c r="AJ963" s="48">
        <f>SIN(AL963+RADIANS($AB$9))</f>
        <v>-0.27387700020015937</v>
      </c>
      <c r="AK963" s="48">
        <f>$AB$7*SIN(AL963)</f>
        <v>0.20893477741327121</v>
      </c>
      <c r="AL963" s="48">
        <f>2*ATAN(AM963)</f>
        <v>0.67177909986270001</v>
      </c>
      <c r="AM963" s="48">
        <f>SQRT((1+$AB$7)/(1-$AB$7))*TAN(AN963/2)</f>
        <v>0.34911877705431621</v>
      </c>
      <c r="AN963" s="54">
        <f>$AU963+$AB$7*SIN(AO963)</f>
        <v>19.332365979185209</v>
      </c>
      <c r="AO963" s="54">
        <f>$AU963+$AB$7*SIN(AP963)</f>
        <v>19.332286155437398</v>
      </c>
      <c r="AP963" s="54">
        <f>$AU963+$AB$7*SIN(AQ963)</f>
        <v>19.332017717221657</v>
      </c>
      <c r="AQ963" s="54">
        <f>$AU963+$AB$7*SIN(AR963)</f>
        <v>19.331115266549876</v>
      </c>
      <c r="AR963" s="54">
        <f>$AU963+$AB$7*SIN(AS963)</f>
        <v>19.328084468587971</v>
      </c>
      <c r="AS963" s="54">
        <f>$AU963+$AB$7*SIN(AT963)</f>
        <v>19.317940344050211</v>
      </c>
      <c r="AT963" s="54">
        <f>$AU963+$AB$7*SIN(AU963)</f>
        <v>19.284354529595468</v>
      </c>
      <c r="AU963" s="54">
        <f>RADIANS($AB$9)+$AB$18*(F963-AB$15)</f>
        <v>19.176532846747516</v>
      </c>
    </row>
    <row r="964" spans="1:50" ht="12.95" customHeight="1" x14ac:dyDescent="0.2">
      <c r="A964" s="128" t="s">
        <v>1135</v>
      </c>
      <c r="B964" s="129" t="s">
        <v>1142</v>
      </c>
      <c r="C964" s="130">
        <v>58828.681400000001</v>
      </c>
      <c r="D964" s="130">
        <v>2.0000000000000001E-4</v>
      </c>
      <c r="E964" s="107">
        <f>+(C964-C$7)/C$8</f>
        <v>11789.104963457494</v>
      </c>
      <c r="F964" s="109">
        <f>ROUND(2*E964,0)/2</f>
        <v>11789</v>
      </c>
      <c r="G964" s="48">
        <f>+C964-(C$7+F964*C$8)</f>
        <v>0.14347180000186199</v>
      </c>
      <c r="K964" s="48">
        <f>G964</f>
        <v>0.14347180000186199</v>
      </c>
      <c r="O964" s="48">
        <f ca="1">+C$11+C$12*F964</f>
        <v>0.13935385292040287</v>
      </c>
      <c r="Q964" s="100">
        <f>+C964-15018.5</f>
        <v>43810.181400000001</v>
      </c>
      <c r="S964" s="53">
        <f>S$16</f>
        <v>1</v>
      </c>
      <c r="Z964" s="48">
        <f>F964</f>
        <v>11789</v>
      </c>
      <c r="AA964" s="54">
        <f>AB$3+AB$4*Z964+AB$5*Z964^2+AH964</f>
        <v>0.14510855380886267</v>
      </c>
      <c r="AB964" s="54">
        <f>IF(S964&lt;&gt;0,G964-AH964, -9999)</f>
        <v>0.14416138165274711</v>
      </c>
      <c r="AC964" s="54">
        <f>+G964-P964</f>
        <v>0.14347180000186199</v>
      </c>
      <c r="AD964" s="54">
        <f>IF(S964&lt;&gt;0,G964-AA964, -9999)</f>
        <v>-1.6367538070006793E-3</v>
      </c>
      <c r="AE964" s="54">
        <f>+(G964-AA964)^2*S964</f>
        <v>2.6789630247312171E-6</v>
      </c>
      <c r="AF964" s="48">
        <f>IF(S964&lt;&gt;0,G964-P964, -9999)</f>
        <v>0.14347180000186199</v>
      </c>
      <c r="AG964" s="3"/>
      <c r="AH964" s="48">
        <f>$AB$6*($AB$11/AI964*AJ964+$AB$12)</f>
        <v>-6.8958165088513039E-4</v>
      </c>
      <c r="AI964" s="48">
        <f>1+$AB$7*COS(AL964)</f>
        <v>1.2582683058880595</v>
      </c>
      <c r="AJ964" s="48">
        <f>SIN(AL964+RADIANS($AB$9))</f>
        <v>-0.29421978294562373</v>
      </c>
      <c r="AK964" s="48">
        <f>$AB$7*SIN(AL964)</f>
        <v>0.21446236765784946</v>
      </c>
      <c r="AL964" s="48">
        <f>2*ATAN(AM964)</f>
        <v>0.69299630239201215</v>
      </c>
      <c r="AM964" s="48">
        <f>SQRT((1+$AB$7)/(1-$AB$7))*TAN(AN964/2)</f>
        <v>0.36106508949326976</v>
      </c>
      <c r="AN964" s="54">
        <f>$AU964+$AB$7*SIN(AO964)</f>
        <v>19.34822124520549</v>
      </c>
      <c r="AO964" s="54">
        <f>$AU964+$AB$7*SIN(AP964)</f>
        <v>19.348142533899363</v>
      </c>
      <c r="AP964" s="54">
        <f>$AU964+$AB$7*SIN(AQ964)</f>
        <v>19.347875585480907</v>
      </c>
      <c r="AQ964" s="54">
        <f>$AU964+$AB$7*SIN(AR964)</f>
        <v>19.346970521726782</v>
      </c>
      <c r="AR964" s="54">
        <f>$AU964+$AB$7*SIN(AS964)</f>
        <v>19.343905287600016</v>
      </c>
      <c r="AS964" s="54">
        <f>$AU964+$AB$7*SIN(AT964)</f>
        <v>19.333561316195585</v>
      </c>
      <c r="AT964" s="54">
        <f>$AU964+$AB$7*SIN(AU964)</f>
        <v>19.299056056233606</v>
      </c>
      <c r="AU964" s="54">
        <f>RADIANS($AB$9)+$AB$18*(F964-AB$15)</f>
        <v>19.187693122263322</v>
      </c>
    </row>
    <row r="965" spans="1:50" ht="12.95" customHeight="1" x14ac:dyDescent="0.2">
      <c r="A965" s="128" t="s">
        <v>1136</v>
      </c>
      <c r="B965" s="129" t="s">
        <v>1142</v>
      </c>
      <c r="C965" s="130">
        <v>58891.559000000001</v>
      </c>
      <c r="D965" s="130">
        <v>1E-4</v>
      </c>
      <c r="E965" s="113">
        <f>+(C965-C$7)/C$8</f>
        <v>11835.105991496805</v>
      </c>
      <c r="F965" s="109">
        <f>ROUND(2*E965,0)/2</f>
        <v>11835</v>
      </c>
      <c r="G965" s="48">
        <f>+C965-(C$7+F965*C$8)</f>
        <v>0.14487700000609038</v>
      </c>
      <c r="K965" s="48">
        <f>G965</f>
        <v>0.14487700000609038</v>
      </c>
      <c r="O965" s="48">
        <f ca="1">+C$11+C$12*F965</f>
        <v>0.14004197596780038</v>
      </c>
      <c r="Q965" s="100">
        <f>+C965-15018.5</f>
        <v>43873.059000000001</v>
      </c>
      <c r="S965" s="53">
        <f>S$16</f>
        <v>1</v>
      </c>
      <c r="Z965" s="48">
        <f>F965</f>
        <v>11835</v>
      </c>
      <c r="AA965" s="54">
        <f>AB$3+AB$4*Z965+AB$5*Z965^2+AH965</f>
        <v>0.14570923424588222</v>
      </c>
      <c r="AB965" s="54">
        <f>IF(S965&lt;&gt;0,G965-AH965, -9999)</f>
        <v>0.14588354836286349</v>
      </c>
      <c r="AC965" s="54">
        <f>+G965-P965</f>
        <v>0.14487700000609038</v>
      </c>
      <c r="AD965" s="54">
        <f>IF(S965&lt;&gt;0,G965-AA965, -9999)</f>
        <v>-8.322342397918403E-4</v>
      </c>
      <c r="AE965" s="54">
        <f>+(G965-AA965)^2*S965</f>
        <v>6.9261382988190235E-7</v>
      </c>
      <c r="AF965" s="48">
        <f>IF(S965&lt;&gt;0,G965-P965, -9999)</f>
        <v>0.14487700000609038</v>
      </c>
      <c r="AG965" s="3"/>
      <c r="AH965" s="48">
        <f>$AB$6*($AB$11/AI965*AJ965+$AB$12)</f>
        <v>-1.0065483567731164E-3</v>
      </c>
      <c r="AI965" s="48">
        <f>1+$AB$7*COS(AL965)</f>
        <v>1.2470602773040815</v>
      </c>
      <c r="AJ965" s="48">
        <f>SIN(AL965+RADIANS($AB$9))</f>
        <v>-0.34230819374835514</v>
      </c>
      <c r="AK965" s="48">
        <f>$AB$7*SIN(AL965)</f>
        <v>0.22728362093676979</v>
      </c>
      <c r="AL965" s="48">
        <f>2*ATAN(AM965)</f>
        <v>0.74372964131475627</v>
      </c>
      <c r="AM965" s="48">
        <f>SQRT((1+$AB$7)/(1-$AB$7))*TAN(AN965/2)</f>
        <v>0.39001007723279113</v>
      </c>
      <c r="AN965" s="54">
        <f>$AU965+$AB$7*SIN(AO965)</f>
        <v>19.386369872829128</v>
      </c>
      <c r="AO965" s="54">
        <f>$AU965+$AB$7*SIN(AP965)</f>
        <v>19.386294653577963</v>
      </c>
      <c r="AP965" s="54">
        <f>$AU965+$AB$7*SIN(AQ965)</f>
        <v>19.386033945673248</v>
      </c>
      <c r="AQ965" s="54">
        <f>$AU965+$AB$7*SIN(AR965)</f>
        <v>19.385130651607163</v>
      </c>
      <c r="AR965" s="54">
        <f>$AU965+$AB$7*SIN(AS965)</f>
        <v>19.382004675058749</v>
      </c>
      <c r="AS965" s="54">
        <f>$AU965+$AB$7*SIN(AT965)</f>
        <v>19.371230760574633</v>
      </c>
      <c r="AT965" s="54">
        <f>$AU965+$AB$7*SIN(AU965)</f>
        <v>19.334590923794</v>
      </c>
      <c r="AU965" s="54">
        <f>RADIANS($AB$9)+$AB$18*(F965-AB$15)</f>
        <v>19.214712736670009</v>
      </c>
    </row>
    <row r="966" spans="1:50" ht="12.95" customHeight="1" x14ac:dyDescent="0.2">
      <c r="A966" s="136" t="s">
        <v>2364</v>
      </c>
      <c r="B966" s="137" t="s">
        <v>1142</v>
      </c>
      <c r="C966" s="138">
        <v>59070.622000000003</v>
      </c>
      <c r="D966" s="138">
        <v>5.9999999999999995E-4</v>
      </c>
      <c r="E966" s="107">
        <f>+(C966-C$7)/C$8</f>
        <v>11966.1078440453</v>
      </c>
      <c r="F966" s="109">
        <f>ROUND(2*E966,0)/2</f>
        <v>11966</v>
      </c>
      <c r="G966" s="48">
        <f>+C966-(C$7+F966*C$8)</f>
        <v>0.14740920000622282</v>
      </c>
      <c r="K966" s="48">
        <f>G966</f>
        <v>0.14740920000622282</v>
      </c>
      <c r="O966" s="48">
        <f ca="1">+C$11+C$12*F966</f>
        <v>0.14200163073321509</v>
      </c>
      <c r="Q966" s="100">
        <f>+C966-15018.5</f>
        <v>44052.122000000003</v>
      </c>
      <c r="S966" s="53">
        <f>S$16</f>
        <v>1</v>
      </c>
      <c r="Z966" s="48">
        <f>F966</f>
        <v>11966</v>
      </c>
      <c r="AA966" s="54">
        <f>AB$3+AB$4*Z966+AB$5*Z966^2+AH966</f>
        <v>0.14745946834287316</v>
      </c>
      <c r="AB966" s="54">
        <f>IF(S966&lt;&gt;0,G966-AH966, -9999)</f>
        <v>0.14929304373546382</v>
      </c>
      <c r="AC966" s="54">
        <f>+G966-P966</f>
        <v>0.14740920000622282</v>
      </c>
      <c r="AD966" s="54">
        <f>IF(S966&lt;&gt;0,G966-AA966, -9999)</f>
        <v>-5.0268336650338696E-5</v>
      </c>
      <c r="AE966" s="54">
        <f>+(G966-AA966)^2*S966</f>
        <v>2.5269056695917846E-9</v>
      </c>
      <c r="AF966" s="48">
        <f>IF(S966&lt;&gt;0,G966-P966, -9999)</f>
        <v>0.14740920000622282</v>
      </c>
      <c r="AG966" s="3"/>
      <c r="AH966" s="48">
        <f>$AB$6*($AB$11/AI966*AJ966+$AB$12)</f>
        <v>-1.8838437292409945E-3</v>
      </c>
      <c r="AI966" s="48">
        <f>1+$AB$7*COS(AL966)</f>
        <v>1.2130914884085455</v>
      </c>
      <c r="AJ966" s="48">
        <f>SIN(AL966+RADIANS($AB$9))</f>
        <v>-0.46951300824028214</v>
      </c>
      <c r="AK966" s="48">
        <f>$AB$7*SIN(AL966)</f>
        <v>0.2594005445937414</v>
      </c>
      <c r="AL966" s="48">
        <f>2*ATAN(AM966)</f>
        <v>0.88309636797639879</v>
      </c>
      <c r="AM966" s="48">
        <f>SQRT((1+$AB$7)/(1-$AB$7))*TAN(AN966/2)</f>
        <v>0.47267322296050535</v>
      </c>
      <c r="AN966" s="54">
        <f>$AU966+$AB$7*SIN(AO966)</f>
        <v>19.49306858251467</v>
      </c>
      <c r="AO966" s="54">
        <f>$AU966+$AB$7*SIN(AP966)</f>
        <v>19.493007788194824</v>
      </c>
      <c r="AP966" s="54">
        <f>$AU966+$AB$7*SIN(AQ966)</f>
        <v>19.492781446444177</v>
      </c>
      <c r="AQ966" s="54">
        <f>$AU966+$AB$7*SIN(AR966)</f>
        <v>19.491939096682628</v>
      </c>
      <c r="AR966" s="54">
        <f>$AU966+$AB$7*SIN(AS966)</f>
        <v>19.488808870588368</v>
      </c>
      <c r="AS966" s="54">
        <f>$AU966+$AB$7*SIN(AT966)</f>
        <v>19.477239790976157</v>
      </c>
      <c r="AT966" s="54">
        <f>$AU966+$AB$7*SIN(AU966)</f>
        <v>19.435287852349685</v>
      </c>
      <c r="AU966" s="54">
        <f>RADIANS($AB$9)+$AB$18*(F966-AB$15)</f>
        <v>19.29165989943688</v>
      </c>
    </row>
    <row r="967" spans="1:50" ht="12.95" customHeight="1" x14ac:dyDescent="0.2">
      <c r="A967" s="128" t="s">
        <v>1138</v>
      </c>
      <c r="B967" s="129" t="s">
        <v>1142</v>
      </c>
      <c r="C967" s="149">
        <v>59080.1921</v>
      </c>
      <c r="D967" s="130" t="s">
        <v>1215</v>
      </c>
      <c r="E967" s="107">
        <f>+(C967-C$7)/C$8</f>
        <v>11973.109295093667</v>
      </c>
      <c r="F967" s="109">
        <f>ROUND(2*E967,0)/2</f>
        <v>11973</v>
      </c>
      <c r="G967" s="48">
        <f>+C967-(C$7+F967*C$8)</f>
        <v>0.14939260000392096</v>
      </c>
      <c r="K967" s="48">
        <f>G967</f>
        <v>0.14939260000392096</v>
      </c>
      <c r="O967" s="48">
        <f ca="1">+C$11+C$12*F967</f>
        <v>0.14210634510999293</v>
      </c>
      <c r="Q967" s="100">
        <f>+C967-15018.5</f>
        <v>44061.6921</v>
      </c>
      <c r="S967" s="53">
        <f>S$16</f>
        <v>1</v>
      </c>
      <c r="Z967" s="48">
        <f>F967</f>
        <v>11973</v>
      </c>
      <c r="AA967" s="54">
        <f>AB$3+AB$4*Z967+AB$5*Z967^2+AH967</f>
        <v>0.14755478345501813</v>
      </c>
      <c r="AB967" s="54">
        <f>IF(S967&lt;&gt;0,G967-AH967, -9999)</f>
        <v>0.15132212379891918</v>
      </c>
      <c r="AC967" s="54">
        <f>+G967-P967</f>
        <v>0.14939260000392096</v>
      </c>
      <c r="AD967" s="54">
        <f>IF(S967&lt;&gt;0,G967-AA967, -9999)</f>
        <v>1.837816548902832E-3</v>
      </c>
      <c r="AE967" s="54">
        <f>+(G967-AA967)^2*S967</f>
        <v>3.3775696674211154E-6</v>
      </c>
      <c r="AF967" s="48">
        <f>IF(S967&lt;&gt;0,G967-P967, -9999)</f>
        <v>0.14939260000392096</v>
      </c>
      <c r="AG967" s="3"/>
      <c r="AH967" s="48">
        <f>$AB$6*($AB$11/AI967*AJ967+$AB$12)</f>
        <v>-1.9295237949982097E-3</v>
      </c>
      <c r="AI967" s="48">
        <f>1+$AB$7*COS(AL967)</f>
        <v>1.2112108201817744</v>
      </c>
      <c r="AJ967" s="48">
        <f>SIN(AL967+RADIANS($AB$9))</f>
        <v>-0.47588305061848696</v>
      </c>
      <c r="AK967" s="48">
        <f>$AB$7*SIN(AL967)</f>
        <v>0.26093411889946666</v>
      </c>
      <c r="AL967" s="48">
        <f>2*ATAN(AM967)</f>
        <v>0.89032502356837018</v>
      </c>
      <c r="AM967" s="48">
        <f>SQRT((1+$AB$7)/(1-$AB$7))*TAN(AN967/2)</f>
        <v>0.47710265028840365</v>
      </c>
      <c r="AN967" s="54">
        <f>$AU967+$AB$7*SIN(AO967)</f>
        <v>19.498685998384104</v>
      </c>
      <c r="AO967" s="54">
        <f>$AU967+$AB$7*SIN(AP967)</f>
        <v>19.498626093598212</v>
      </c>
      <c r="AP967" s="54">
        <f>$AU967+$AB$7*SIN(AQ967)</f>
        <v>19.49840211645861</v>
      </c>
      <c r="AQ967" s="54">
        <f>$AU967+$AB$7*SIN(AR967)</f>
        <v>19.497565028301921</v>
      </c>
      <c r="AR967" s="54">
        <f>$AU967+$AB$7*SIN(AS967)</f>
        <v>19.494441190466787</v>
      </c>
      <c r="AS967" s="54">
        <f>$AU967+$AB$7*SIN(AT967)</f>
        <v>19.482847684518195</v>
      </c>
      <c r="AT967" s="54">
        <f>$AU967+$AB$7*SIN(AU967)</f>
        <v>19.440645907984806</v>
      </c>
      <c r="AU967" s="54">
        <f>RADIANS($AB$9)+$AB$18*(F967-AB$15)</f>
        <v>19.295771579890072</v>
      </c>
      <c r="AV967" s="54"/>
    </row>
    <row r="968" spans="1:50" ht="12.95" customHeight="1" x14ac:dyDescent="0.2">
      <c r="A968" s="45" t="s">
        <v>2368</v>
      </c>
      <c r="B968" s="44" t="s">
        <v>1142</v>
      </c>
      <c r="C968" s="140">
        <v>59085.657099999997</v>
      </c>
      <c r="D968" s="45">
        <v>2.0000000000000001E-4</v>
      </c>
      <c r="E968" s="107">
        <f>+(C968-C$7)/C$8</f>
        <v>11977.107469614239</v>
      </c>
      <c r="F968" s="109">
        <f>ROUND(2*E968,0)/2</f>
        <v>11977</v>
      </c>
      <c r="G968" s="48">
        <f>+C968-(C$7+F968*C$8)</f>
        <v>0.14689740000176243</v>
      </c>
      <c r="K968" s="48">
        <f>G968</f>
        <v>0.14689740000176243</v>
      </c>
      <c r="O968" s="48">
        <f ca="1">+C$11+C$12*F968</f>
        <v>0.14216618189672314</v>
      </c>
      <c r="Q968" s="100">
        <f>+C968-15018.5</f>
        <v>44067.157099999997</v>
      </c>
      <c r="S968" s="53">
        <f>S$16</f>
        <v>1</v>
      </c>
      <c r="Z968" s="48">
        <f>F968</f>
        <v>11977</v>
      </c>
      <c r="AA968" s="54">
        <f>AB$3+AB$4*Z968+AB$5*Z968^2+AH968</f>
        <v>0.14760933528649789</v>
      </c>
      <c r="AB968" s="54">
        <f>IF(S968&lt;&gt;0,G968-AH968, -9999)</f>
        <v>0.14885296764142472</v>
      </c>
      <c r="AC968" s="54">
        <f>+G968-P968</f>
        <v>0.14689740000176243</v>
      </c>
      <c r="AD968" s="54">
        <f>IF(S968&lt;&gt;0,G968-AA968, -9999)</f>
        <v>-7.1193528473545431E-4</v>
      </c>
      <c r="AE968" s="54">
        <f>+(G968-AA968)^2*S968</f>
        <v>5.0685184965135245E-7</v>
      </c>
      <c r="AF968" s="48">
        <f>IF(S968&lt;&gt;0,G968-P968, -9999)</f>
        <v>0.14689740000176243</v>
      </c>
      <c r="AG968" s="3"/>
      <c r="AH968" s="48">
        <f>$AB$6*($AB$11/AI968*AJ968+$AB$12)</f>
        <v>-1.9555676396622946E-3</v>
      </c>
      <c r="AI968" s="48">
        <f>1+$AB$7*COS(AL968)</f>
        <v>1.2101338288563417</v>
      </c>
      <c r="AJ968" s="48">
        <f>SIN(AL968+RADIANS($AB$9))</f>
        <v>-0.47950309031195026</v>
      </c>
      <c r="AK968" s="48">
        <f>$AB$7*SIN(AL968)</f>
        <v>0.26180221339376142</v>
      </c>
      <c r="AL968" s="48">
        <f>2*ATAN(AM968)</f>
        <v>0.89444560878514556</v>
      </c>
      <c r="AM968" s="48">
        <f>SQRT((1+$AB$7)/(1-$AB$7))*TAN(AN968/2)</f>
        <v>0.47963441322849421</v>
      </c>
      <c r="AN968" s="54">
        <f>$AU968+$AB$7*SIN(AO968)</f>
        <v>19.501892033491945</v>
      </c>
      <c r="AO968" s="54">
        <f>$AU968+$AB$7*SIN(AP968)</f>
        <v>19.501832640098534</v>
      </c>
      <c r="AP968" s="54">
        <f>$AU968+$AB$7*SIN(AQ968)</f>
        <v>19.501610032274144</v>
      </c>
      <c r="AQ968" s="54">
        <f>$AU968+$AB$7*SIN(AR968)</f>
        <v>19.500776029275411</v>
      </c>
      <c r="AR968" s="54">
        <f>$AU968+$AB$7*SIN(AS968)</f>
        <v>19.497656124155863</v>
      </c>
      <c r="AS968" s="54">
        <f>$AU968+$AB$7*SIN(AT968)</f>
        <v>19.486049481005917</v>
      </c>
      <c r="AT968" s="54">
        <f>$AU968+$AB$7*SIN(AU968)</f>
        <v>19.443706555757611</v>
      </c>
      <c r="AU968" s="54">
        <f>RADIANS($AB$9)+$AB$18*(F968-AB$15)</f>
        <v>19.298121111577608</v>
      </c>
    </row>
    <row r="969" spans="1:50" ht="12.95" customHeight="1" x14ac:dyDescent="0.2">
      <c r="A969" s="43" t="s">
        <v>2371</v>
      </c>
      <c r="B969" s="44" t="s">
        <v>1142</v>
      </c>
      <c r="C969" s="140">
        <v>59118.461740000173</v>
      </c>
      <c r="D969" s="140">
        <v>5.1999999999999995E-4</v>
      </c>
      <c r="E969" s="107">
        <f>+(C969-C$7)/C$8</f>
        <v>12001.107227309629</v>
      </c>
      <c r="F969" s="109">
        <f>ROUND(2*E969,0)/2</f>
        <v>12001</v>
      </c>
      <c r="G969" s="48">
        <f>+C969-(C$7+F969*C$8)</f>
        <v>0.14656620017194655</v>
      </c>
      <c r="K969" s="48">
        <f>G969</f>
        <v>0.14656620017194655</v>
      </c>
      <c r="O969" s="48">
        <f ca="1">+C$11+C$12*F969</f>
        <v>0.1425252026171045</v>
      </c>
      <c r="Q969" s="100">
        <f>+C969-15018.5</f>
        <v>44099.961740000173</v>
      </c>
      <c r="S969" s="53">
        <f>S$16</f>
        <v>1</v>
      </c>
      <c r="Z969" s="48">
        <f>F969</f>
        <v>12001</v>
      </c>
      <c r="AA969" s="54">
        <f>AB$3+AB$4*Z969+AB$5*Z969^2+AH969</f>
        <v>0.14793797572805845</v>
      </c>
      <c r="AB969" s="54">
        <f>IF(S969&lt;&gt;0,G969-AH969, -9999)</f>
        <v>0.14867711383723445</v>
      </c>
      <c r="AC969" s="54">
        <f>+G969-P969</f>
        <v>0.14656620017194655</v>
      </c>
      <c r="AD969" s="54">
        <f>IF(S969&lt;&gt;0,G969-AA969, -9999)</f>
        <v>-1.3717755561118983E-3</v>
      </c>
      <c r="AE969" s="54">
        <f>+(G969-AA969)^2*S969</f>
        <v>1.8817681763461077E-6</v>
      </c>
      <c r="AF969" s="48">
        <f>IF(S969&lt;&gt;0,G969-P969, -9999)</f>
        <v>0.14656620017194655</v>
      </c>
      <c r="AG969" s="3"/>
      <c r="AH969" s="48">
        <f>$AB$6*($AB$11/AI969*AJ969+$AB$12)</f>
        <v>-2.1109136652878958E-3</v>
      </c>
      <c r="AI969" s="48">
        <f>1+$AB$7*COS(AL969)</f>
        <v>1.2036387429251993</v>
      </c>
      <c r="AJ969" s="48">
        <f>SIN(AL969+RADIANS($AB$9))</f>
        <v>-0.50091680058514443</v>
      </c>
      <c r="AK969" s="48">
        <f>$AB$7*SIN(AL969)</f>
        <v>0.26688553229342254</v>
      </c>
      <c r="AL969" s="48">
        <f>2*ATAN(AM969)</f>
        <v>0.91901496659281945</v>
      </c>
      <c r="AM969" s="48">
        <f>SQRT((1+$AB$7)/(1-$AB$7))*TAN(AN969/2)</f>
        <v>0.49483550419280231</v>
      </c>
      <c r="AN969" s="54">
        <f>$AU969+$AB$7*SIN(AO969)</f>
        <v>19.521068157186175</v>
      </c>
      <c r="AO969" s="54">
        <f>$AU969+$AB$7*SIN(AP969)</f>
        <v>19.521011871068051</v>
      </c>
      <c r="AP969" s="54">
        <f>$AU969+$AB$7*SIN(AQ969)</f>
        <v>19.520797733268861</v>
      </c>
      <c r="AQ969" s="54">
        <f>$AU969+$AB$7*SIN(AR969)</f>
        <v>19.519983388988877</v>
      </c>
      <c r="AR969" s="54">
        <f>$AU969+$AB$7*SIN(AS969)</f>
        <v>19.516891306459978</v>
      </c>
      <c r="AS969" s="54">
        <f>$AU969+$AB$7*SIN(AT969)</f>
        <v>19.505218339236244</v>
      </c>
      <c r="AT969" s="54">
        <f>$AU969+$AB$7*SIN(AU969)</f>
        <v>19.462053428139729</v>
      </c>
      <c r="AU969" s="54">
        <f>RADIANS($AB$9)+$AB$18*(F969-AB$15)</f>
        <v>19.312218301702838</v>
      </c>
    </row>
    <row r="970" spans="1:50" ht="12.95" customHeight="1" x14ac:dyDescent="0.25">
      <c r="A970" s="47" t="s">
        <v>2375</v>
      </c>
      <c r="B970" s="152" t="s">
        <v>1142</v>
      </c>
      <c r="C970" s="153">
        <v>59178.604599999999</v>
      </c>
      <c r="D970" s="153">
        <v>1E-4</v>
      </c>
      <c r="E970" s="107">
        <f>+(C970-C$7)/C$8</f>
        <v>12045.10752931251</v>
      </c>
      <c r="F970" s="109">
        <f>ROUND(2*E970,0)/2</f>
        <v>12045</v>
      </c>
      <c r="G970" s="48">
        <f>+C970-(C$7+F970*C$8)</f>
        <v>0.1469790000046487</v>
      </c>
      <c r="K970" s="48">
        <f>G970</f>
        <v>0.1469790000046487</v>
      </c>
      <c r="O970" s="48">
        <f ca="1">+C$11+C$12*F970</f>
        <v>0.14318340727113688</v>
      </c>
      <c r="Q970" s="100">
        <f>+C970-15018.5</f>
        <v>44160.104599999999</v>
      </c>
      <c r="S970" s="53">
        <f>S$16</f>
        <v>1</v>
      </c>
      <c r="Z970" s="48">
        <f>F970</f>
        <v>12045</v>
      </c>
      <c r="AA970" s="54">
        <f>AB$3+AB$4*Z970+AB$5*Z970^2+AH970</f>
        <v>0.14854653459506689</v>
      </c>
      <c r="AB970" s="54">
        <f>IF(S970&lt;&gt;0,G970-AH970, -9999)</f>
        <v>0.14937049953397002</v>
      </c>
      <c r="AC970" s="54">
        <f>+G970-P970</f>
        <v>0.1469790000046487</v>
      </c>
      <c r="AD970" s="54">
        <f>IF(S970&lt;&gt;0,G970-AA970, -9999)</f>
        <v>-1.5675345904181959E-3</v>
      </c>
      <c r="AE970" s="54">
        <f>+(G970-AA970)^2*S970</f>
        <v>2.4571646921575411E-6</v>
      </c>
      <c r="AF970" s="48">
        <f>IF(S970&lt;&gt;0,G970-P970, -9999)</f>
        <v>0.1469790000046487</v>
      </c>
      <c r="AG970" s="3"/>
      <c r="AH970" s="48">
        <f>$AB$6*($AB$11/AI970*AJ970+$AB$12)</f>
        <v>-2.3914995293213186E-3</v>
      </c>
      <c r="AI970" s="48">
        <f>1+$AB$7*COS(AL970)</f>
        <v>1.1916044388280116</v>
      </c>
      <c r="AJ970" s="48">
        <f>SIN(AL970+RADIANS($AB$9))</f>
        <v>-0.53880119585424102</v>
      </c>
      <c r="AK970" s="48">
        <f>$AB$7*SIN(AL970)</f>
        <v>0.27565261469665342</v>
      </c>
      <c r="AL970" s="48">
        <f>2*ATAN(AM970)</f>
        <v>0.96337067151953515</v>
      </c>
      <c r="AM970" s="48">
        <f>SQRT((1+$AB$7)/(1-$AB$7))*TAN(AN970/2)</f>
        <v>0.52275484921463133</v>
      </c>
      <c r="AN970" s="54">
        <f>$AU970+$AB$7*SIN(AO970)</f>
        <v>19.555954692338279</v>
      </c>
      <c r="AO970" s="54">
        <f>$AU970+$AB$7*SIN(AP970)</f>
        <v>19.555904203987442</v>
      </c>
      <c r="AP970" s="54">
        <f>$AU970+$AB$7*SIN(AQ970)</f>
        <v>19.555706523183797</v>
      </c>
      <c r="AQ970" s="54">
        <f>$AU970+$AB$7*SIN(AR970)</f>
        <v>19.554932849218417</v>
      </c>
      <c r="AR970" s="54">
        <f>$AU970+$AB$7*SIN(AS970)</f>
        <v>19.551909764073869</v>
      </c>
      <c r="AS970" s="54">
        <f>$AU970+$AB$7*SIN(AT970)</f>
        <v>19.54017041364688</v>
      </c>
      <c r="AT970" s="54">
        <f>$AU970+$AB$7*SIN(AU970)</f>
        <v>19.495611419826261</v>
      </c>
      <c r="AU970" s="54">
        <f>RADIANS($AB$9)+$AB$18*(F970-AB$15)</f>
        <v>19.338063150265754</v>
      </c>
    </row>
    <row r="971" spans="1:50" ht="12.95" customHeight="1" x14ac:dyDescent="0.2">
      <c r="A971" s="47" t="s">
        <v>2374</v>
      </c>
      <c r="B971" s="142" t="s">
        <v>1142</v>
      </c>
      <c r="C971" s="150">
        <v>59438.883600000001</v>
      </c>
      <c r="D971" s="141">
        <v>8.9999999999999998E-4</v>
      </c>
      <c r="E971" s="107">
        <f>+(C971-C$7)/C$8</f>
        <v>12235.526717974992</v>
      </c>
      <c r="F971" s="109">
        <f>ROUND(2*E971,0)/2</f>
        <v>12235.5</v>
      </c>
      <c r="O971" s="48">
        <f ca="1">+C$11+C$12*F971</f>
        <v>0.14603313423916353</v>
      </c>
      <c r="Q971" s="100">
        <f>+C971-15018.5</f>
        <v>44420.383600000001</v>
      </c>
      <c r="S971" s="53">
        <f>S$16</f>
        <v>1</v>
      </c>
      <c r="U971" s="48">
        <f>+C971-(C$7+F971*C$8)</f>
        <v>3.6520100009511225E-2</v>
      </c>
      <c r="Z971" s="48">
        <f>F971</f>
        <v>12235.5</v>
      </c>
      <c r="AA971" s="54">
        <f>AB$3+AB$4*Z971+AB$5*Z971^2+AH971</f>
        <v>0.15127757737067182</v>
      </c>
      <c r="AB971" s="54">
        <f>IF(S971&lt;&gt;0,U971-AH971, -9999)</f>
        <v>4.0057564912564556E-2</v>
      </c>
      <c r="AC971" s="54">
        <f>+U971-P971</f>
        <v>3.6520100009511225E-2</v>
      </c>
      <c r="AD971" s="54">
        <f>IF(S971&lt;&gt;0,U971-AA971, -9999)</f>
        <v>-0.1147574773611606</v>
      </c>
      <c r="AE971" s="54">
        <f>+(U971-AA971)^2*S971</f>
        <v>1.3169278610297288E-2</v>
      </c>
      <c r="AF971" s="48">
        <f>IF(S971&lt;&gt;0,U971-P971, -9999)</f>
        <v>3.6520100009511225E-2</v>
      </c>
      <c r="AG971" s="3"/>
      <c r="AH971" s="48">
        <f>$AB$6*($AB$11/AI971*AJ971+$AB$12)</f>
        <v>-3.5374649030533328E-3</v>
      </c>
      <c r="AI971" s="48">
        <f>1+$AB$7*COS(AL971)</f>
        <v>1.1386102427491487</v>
      </c>
      <c r="AJ971" s="48">
        <f>SIN(AL971+RADIANS($AB$9))</f>
        <v>-0.68223007411283043</v>
      </c>
      <c r="AK971" s="48">
        <f>$AB$7*SIN(AL971)</f>
        <v>0.30575124786780661</v>
      </c>
      <c r="AL971" s="48">
        <f>2*ATAN(AM971)</f>
        <v>1.1451656911158565</v>
      </c>
      <c r="AM971" s="48">
        <f>SQRT((1+$AB$7)/(1-$AB$7))*TAN(AN971/2)</f>
        <v>0.64461858613720191</v>
      </c>
      <c r="AN971" s="54">
        <f>$AU971+$AB$7*SIN(AO971)</f>
        <v>19.702900447191997</v>
      </c>
      <c r="AO971" s="54">
        <f>$AU971+$AB$7*SIN(AP971)</f>
        <v>19.70287341441378</v>
      </c>
      <c r="AP971" s="54">
        <f>$AU971+$AB$7*SIN(AQ971)</f>
        <v>19.702750947863922</v>
      </c>
      <c r="AQ971" s="54">
        <f>$AU971+$AB$7*SIN(AR971)</f>
        <v>19.70219635294756</v>
      </c>
      <c r="AR971" s="54">
        <f>$AU971+$AB$7*SIN(AS971)</f>
        <v>19.699689237752871</v>
      </c>
      <c r="AS971" s="54">
        <f>$AU971+$AB$7*SIN(AT971)</f>
        <v>19.68844346377649</v>
      </c>
      <c r="AT971" s="54">
        <f>$AU971+$AB$7*SIN(AU971)</f>
        <v>19.639623700676108</v>
      </c>
      <c r="AU971" s="54">
        <f>RADIANS($AB$9)+$AB$18*(F971-AB$15)</f>
        <v>19.449959596884753</v>
      </c>
    </row>
    <row r="972" spans="1:50" ht="12.95" customHeight="1" x14ac:dyDescent="0.2">
      <c r="A972" s="45" t="s">
        <v>2369</v>
      </c>
      <c r="B972" s="44" t="s">
        <v>1142</v>
      </c>
      <c r="C972" s="140">
        <v>59465.6512</v>
      </c>
      <c r="D972" s="45">
        <v>1E-4</v>
      </c>
      <c r="E972" s="107">
        <f>+(C972-C$7)/C$8</f>
        <v>12255.109798724654</v>
      </c>
      <c r="F972" s="109">
        <f>ROUND(2*E972,0)/2</f>
        <v>12255</v>
      </c>
      <c r="G972" s="48">
        <f>+C972-(C$7+F972*C$8)</f>
        <v>0.15008100000704871</v>
      </c>
      <c r="K972" s="48">
        <f>G972</f>
        <v>0.15008100000704871</v>
      </c>
      <c r="O972" s="48">
        <f ca="1">+C$11+C$12*F972</f>
        <v>0.14632483857447337</v>
      </c>
      <c r="Q972" s="100">
        <f>+C972-15018.5</f>
        <v>44447.1512</v>
      </c>
      <c r="S972" s="53">
        <f>S$16</f>
        <v>1</v>
      </c>
      <c r="Z972" s="48">
        <f>F972</f>
        <v>12255</v>
      </c>
      <c r="AA972" s="54">
        <f>AB$3+AB$4*Z972+AB$5*Z972^2+AH972</f>
        <v>0.15156638382068727</v>
      </c>
      <c r="AB972" s="54">
        <f>IF(S972&lt;&gt;0,G972-AH972, -9999)</f>
        <v>0.15372903068739385</v>
      </c>
      <c r="AC972" s="54">
        <f>+G972-P972</f>
        <v>0.15008100000704871</v>
      </c>
      <c r="AD972" s="54">
        <f>IF(S972&lt;&gt;0,G972-AA972, -9999)</f>
        <v>-1.4853838136385522E-3</v>
      </c>
      <c r="AE972" s="54">
        <f>+(G972-AA972)^2*S972</f>
        <v>2.2063650738194091E-6</v>
      </c>
      <c r="AF972" s="48">
        <f>IF(S972&lt;&gt;0,G972-P972, -9999)</f>
        <v>0.15008100000704871</v>
      </c>
      <c r="AG972" s="3"/>
      <c r="AH972" s="48">
        <f>$AB$6*($AB$11/AI972*AJ972+$AB$12)</f>
        <v>-3.648030680345137E-3</v>
      </c>
      <c r="AI972" s="48">
        <f>1+$AB$7*COS(AL972)</f>
        <v>1.1331823801500727</v>
      </c>
      <c r="AJ972" s="48">
        <f>SIN(AL972+RADIANS($AB$9))</f>
        <v>-0.69505115343043111</v>
      </c>
      <c r="AK972" s="48">
        <f>$AB$7*SIN(AL972)</f>
        <v>0.30815430969769092</v>
      </c>
      <c r="AL972" s="48">
        <f>2*ATAN(AM972)</f>
        <v>1.1628482844793109</v>
      </c>
      <c r="AM972" s="48">
        <f>SQRT((1+$AB$7)/(1-$AB$7))*TAN(AN972/2)</f>
        <v>0.65720580026281672</v>
      </c>
      <c r="AN972" s="54">
        <f>$AU972+$AB$7*SIN(AO972)</f>
        <v>19.717564121626896</v>
      </c>
      <c r="AO972" s="54">
        <f>$AU972+$AB$7*SIN(AP972)</f>
        <v>19.717539130895378</v>
      </c>
      <c r="AP972" s="54">
        <f>$AU972+$AB$7*SIN(AQ972)</f>
        <v>19.717423967356165</v>
      </c>
      <c r="AQ972" s="54">
        <f>$AU972+$AB$7*SIN(AR972)</f>
        <v>19.716893467089143</v>
      </c>
      <c r="AR972" s="54">
        <f>$AU972+$AB$7*SIN(AS972)</f>
        <v>19.714453990121896</v>
      </c>
      <c r="AS972" s="54">
        <f>$AU972+$AB$7*SIN(AT972)</f>
        <v>19.70332467153634</v>
      </c>
      <c r="AT972" s="54">
        <f>$AU972+$AB$7*SIN(AU972)</f>
        <v>19.654237805715027</v>
      </c>
      <c r="AU972" s="54">
        <f>RADIANS($AB$9)+$AB$18*(F972-AB$15)</f>
        <v>19.461413563861502</v>
      </c>
    </row>
    <row r="973" spans="1:50" ht="12.95" customHeight="1" x14ac:dyDescent="0.2">
      <c r="A973" s="45" t="s">
        <v>2369</v>
      </c>
      <c r="B973" s="44" t="s">
        <v>1142</v>
      </c>
      <c r="C973" s="140">
        <v>59473.853000000003</v>
      </c>
      <c r="D973" s="45">
        <v>2.9999999999999997E-4</v>
      </c>
      <c r="E973" s="107">
        <f>+(C973-C$7)/C$8</f>
        <v>12261.110206370191</v>
      </c>
      <c r="F973" s="109">
        <f>ROUND(2*E973,0)/2</f>
        <v>12261</v>
      </c>
      <c r="G973" s="48">
        <f>+C973-(C$7+F973*C$8)</f>
        <v>0.15063820000796113</v>
      </c>
      <c r="K973" s="48">
        <f>G973</f>
        <v>0.15063820000796113</v>
      </c>
      <c r="O973" s="48">
        <f ca="1">+C$11+C$12*F973</f>
        <v>0.14641459375456867</v>
      </c>
      <c r="Q973" s="100">
        <f>+C973-15018.5</f>
        <v>44455.353000000003</v>
      </c>
      <c r="S973" s="53">
        <f>S$16</f>
        <v>1</v>
      </c>
      <c r="Z973" s="48">
        <f>F973</f>
        <v>12261</v>
      </c>
      <c r="AA973" s="54">
        <f>AB$3+AB$4*Z973+AB$5*Z973^2+AH973</f>
        <v>0.15165560364962938</v>
      </c>
      <c r="AB973" s="54">
        <f>IF(S973&lt;&gt;0,G973-AH973, -9999)</f>
        <v>0.15431998851860573</v>
      </c>
      <c r="AC973" s="54">
        <f>+G973-P973</f>
        <v>0.15063820000796113</v>
      </c>
      <c r="AD973" s="54">
        <f>IF(S973&lt;&gt;0,G973-AA973, -9999)</f>
        <v>-1.0174036416682464E-3</v>
      </c>
      <c r="AE973" s="54">
        <f>+(G973-AA973)^2*S973</f>
        <v>1.0351101700798094E-6</v>
      </c>
      <c r="AF973" s="48">
        <f>IF(S973&lt;&gt;0,G973-P973, -9999)</f>
        <v>0.15063820000796113</v>
      </c>
      <c r="AG973" s="3"/>
      <c r="AH973" s="48">
        <f>$AB$6*($AB$11/AI973*AJ973+$AB$12)</f>
        <v>-3.6817885106446087E-3</v>
      </c>
      <c r="AI973" s="48">
        <f>1+$AB$7*COS(AL973)</f>
        <v>1.1315142976227457</v>
      </c>
      <c r="AJ973" s="48">
        <f>SIN(AL973+RADIANS($AB$9))</f>
        <v>-0.69892828488845893</v>
      </c>
      <c r="AK973" s="48">
        <f>$AB$7*SIN(AL973)</f>
        <v>0.30886989896798739</v>
      </c>
      <c r="AL973" s="48">
        <f>2*ATAN(AM973)</f>
        <v>1.1682551338060252</v>
      </c>
      <c r="AM973" s="48">
        <f>SQRT((1+$AB$7)/(1-$AB$7))*TAN(AN973/2)</f>
        <v>0.66108378614711427</v>
      </c>
      <c r="AN973" s="54">
        <f>$AU973+$AB$7*SIN(AO973)</f>
        <v>19.722061922676705</v>
      </c>
      <c r="AO973" s="54">
        <f>$AU973+$AB$7*SIN(AP973)</f>
        <v>19.722037542581425</v>
      </c>
      <c r="AP973" s="54">
        <f>$AU973+$AB$7*SIN(AQ973)</f>
        <v>19.721924591984894</v>
      </c>
      <c r="AQ973" s="54">
        <f>$AU973+$AB$7*SIN(AR973)</f>
        <v>19.721401501044411</v>
      </c>
      <c r="AR973" s="54">
        <f>$AU973+$AB$7*SIN(AS973)</f>
        <v>19.718983219964237</v>
      </c>
      <c r="AS973" s="54">
        <f>$AU973+$AB$7*SIN(AT973)</f>
        <v>19.707891969740135</v>
      </c>
      <c r="AT973" s="54">
        <f>$AU973+$AB$7*SIN(AU973)</f>
        <v>19.658729383244847</v>
      </c>
      <c r="AU973" s="54">
        <f>RADIANS($AB$9)+$AB$18*(F973-AB$15)</f>
        <v>19.464937861392809</v>
      </c>
    </row>
    <row r="974" spans="1:50" ht="12.95" customHeight="1" x14ac:dyDescent="0.2">
      <c r="A974" s="45" t="s">
        <v>2369</v>
      </c>
      <c r="B974" s="44" t="s">
        <v>1142</v>
      </c>
      <c r="C974" s="140">
        <v>59502.556900000003</v>
      </c>
      <c r="D974" s="45">
        <v>1E-4</v>
      </c>
      <c r="E974" s="107">
        <f>+(C974-C$7)/C$8</f>
        <v>12282.109877298113</v>
      </c>
      <c r="F974" s="109">
        <f>ROUND(2*E974,0)/2</f>
        <v>12282</v>
      </c>
      <c r="G974" s="48">
        <f>+C974-(C$7+F974*C$8)</f>
        <v>0.15018840000993805</v>
      </c>
      <c r="K974" s="48">
        <f>G974</f>
        <v>0.15018840000993805</v>
      </c>
      <c r="O974" s="48">
        <f ca="1">+C$11+C$12*F974</f>
        <v>0.14672873688490234</v>
      </c>
      <c r="Q974" s="100">
        <f>+C974-15018.5</f>
        <v>44484.056900000003</v>
      </c>
      <c r="S974" s="53">
        <f>S$16</f>
        <v>1</v>
      </c>
      <c r="Z974" s="48">
        <f>F974</f>
        <v>12282</v>
      </c>
      <c r="AA974" s="54">
        <f>AB$3+AB$4*Z974+AB$5*Z974^2+AH974</f>
        <v>0.15196920005433329</v>
      </c>
      <c r="AB974" s="54">
        <f>IF(S974&lt;&gt;0,G974-AH974, -9999)</f>
        <v>0.15398736189443446</v>
      </c>
      <c r="AC974" s="54">
        <f>+G974-P974</f>
        <v>0.15018840000993805</v>
      </c>
      <c r="AD974" s="54">
        <f>IF(S974&lt;&gt;0,G974-AA974, -9999)</f>
        <v>-1.7808000443952365E-3</v>
      </c>
      <c r="AE974" s="54">
        <f>+(G974-AA974)^2*S974</f>
        <v>3.1712487981180764E-6</v>
      </c>
      <c r="AF974" s="48">
        <f>IF(S974&lt;&gt;0,G974-P974, -9999)</f>
        <v>0.15018840000993805</v>
      </c>
      <c r="AG974" s="3"/>
      <c r="AH974" s="48">
        <f>$AB$6*($AB$11/AI974*AJ974+$AB$12)</f>
        <v>-3.7989618844964045E-3</v>
      </c>
      <c r="AI974" s="48">
        <f>1+$AB$7*COS(AL974)</f>
        <v>1.1256850045462323</v>
      </c>
      <c r="AJ974" s="48">
        <f>SIN(AL974+RADIANS($AB$9))</f>
        <v>-0.71224877634102379</v>
      </c>
      <c r="AK974" s="48">
        <f>$AB$7*SIN(AL974)</f>
        <v>0.31128749509081227</v>
      </c>
      <c r="AL974" s="48">
        <f>2*ATAN(AM974)</f>
        <v>1.1870539789389773</v>
      </c>
      <c r="AM974" s="48">
        <f>SQRT((1+$AB$7)/(1-$AB$7))*TAN(AN974/2)</f>
        <v>0.67467591414771855</v>
      </c>
      <c r="AN974" s="54">
        <f>$AU974+$AB$7*SIN(AO974)</f>
        <v>19.737752063203008</v>
      </c>
      <c r="AO974" s="54">
        <f>$AU974+$AB$7*SIN(AP974)</f>
        <v>19.737729753013031</v>
      </c>
      <c r="AP974" s="54">
        <f>$AU974+$AB$7*SIN(AQ974)</f>
        <v>19.737624409617592</v>
      </c>
      <c r="AQ974" s="54">
        <f>$AU974+$AB$7*SIN(AR974)</f>
        <v>19.737127187443992</v>
      </c>
      <c r="AR974" s="54">
        <f>$AU974+$AB$7*SIN(AS974)</f>
        <v>19.734784378587541</v>
      </c>
      <c r="AS974" s="54">
        <f>$AU974+$AB$7*SIN(AT974)</f>
        <v>19.723834441298393</v>
      </c>
      <c r="AT974" s="54">
        <f>$AU974+$AB$7*SIN(AU974)</f>
        <v>19.674430870753962</v>
      </c>
      <c r="AU974" s="54">
        <f>RADIANS($AB$9)+$AB$18*(F974-AB$15)</f>
        <v>19.477272902752382</v>
      </c>
    </row>
    <row r="975" spans="1:50" ht="12.95" customHeight="1" x14ac:dyDescent="0.2">
      <c r="A975" s="37" t="s">
        <v>554</v>
      </c>
      <c r="B975" s="99"/>
      <c r="C975" s="151">
        <v>59573.635799999996</v>
      </c>
      <c r="D975" s="5">
        <v>2.0000000000000001E-4</v>
      </c>
      <c r="E975" s="107">
        <f>+(C975-C$7)/C$8</f>
        <v>12334.110947184736</v>
      </c>
      <c r="F975" s="109">
        <f>ROUND(2*E975,0)/2</f>
        <v>12334</v>
      </c>
      <c r="G975" s="48">
        <f>+C975-(C$7+F975*C$8)</f>
        <v>0.15165079999860609</v>
      </c>
      <c r="K975" s="48">
        <f>G975</f>
        <v>0.15165079999860609</v>
      </c>
      <c r="O975" s="48">
        <f ca="1">+C$11+C$12*F975</f>
        <v>0.14750661511239516</v>
      </c>
      <c r="Q975" s="100">
        <f>+C975-15018.5</f>
        <v>44555.135799999996</v>
      </c>
      <c r="S975" s="53">
        <f>S$16</f>
        <v>1</v>
      </c>
      <c r="Z975" s="48">
        <f>F975</f>
        <v>12334</v>
      </c>
      <c r="AA975" s="54">
        <f>AB$3+AB$4*Z975+AB$5*Z975^2+AH975</f>
        <v>0.15275467512989635</v>
      </c>
      <c r="AB975" s="54">
        <f>IF(S975&lt;&gt;0,G975-AH975, -9999)</f>
        <v>0.15573328445799078</v>
      </c>
      <c r="AC975" s="54">
        <f>+G975-P975</f>
        <v>0.15165079999860609</v>
      </c>
      <c r="AD975" s="54">
        <f>IF(S975&lt;&gt;0,G975-AA975, -9999)</f>
        <v>-1.1038751312902606E-3</v>
      </c>
      <c r="AE975" s="54">
        <f>+(G975-AA975)^2*S975</f>
        <v>1.21854030548109E-6</v>
      </c>
      <c r="AF975" s="48">
        <f>IF(S975&lt;&gt;0,G975-P975, -9999)</f>
        <v>0.15165079999860609</v>
      </c>
      <c r="AG975" s="3"/>
      <c r="AH975" s="48">
        <f>$AB$6*($AB$11/AI975*AJ975+$AB$12)</f>
        <v>-4.0824844593846865E-3</v>
      </c>
      <c r="AI975" s="48">
        <f>1+$AB$7*COS(AL975)</f>
        <v>1.1113265128026271</v>
      </c>
      <c r="AJ975" s="48">
        <f>SIN(AL975+RADIANS($AB$9))</f>
        <v>-0.74358552099876818</v>
      </c>
      <c r="AK975" s="48">
        <f>$AB$7*SIN(AL975)</f>
        <v>0.31670654005704624</v>
      </c>
      <c r="AL975" s="48">
        <f>2*ATAN(AM975)</f>
        <v>1.232774128128407</v>
      </c>
      <c r="AM975" s="48">
        <f>SQRT((1+$AB$7)/(1-$AB$7))*TAN(AN975/2)</f>
        <v>0.70846868844684108</v>
      </c>
      <c r="AN975" s="54">
        <f>$AU975+$AB$7*SIN(AO975)</f>
        <v>19.776255848663688</v>
      </c>
      <c r="AO975" s="54">
        <f>$AU975+$AB$7*SIN(AP975)</f>
        <v>19.776238199893456</v>
      </c>
      <c r="AP975" s="54">
        <f>$AU975+$AB$7*SIN(AQ975)</f>
        <v>19.776150655622818</v>
      </c>
      <c r="AQ975" s="54">
        <f>$AU975+$AB$7*SIN(AR975)</f>
        <v>19.775716555181326</v>
      </c>
      <c r="AR975" s="54">
        <f>$AU975+$AB$7*SIN(AS975)</f>
        <v>19.773567698782085</v>
      </c>
      <c r="AS975" s="54">
        <f>$AU975+$AB$7*SIN(AT975)</f>
        <v>19.763019188514829</v>
      </c>
      <c r="AT975" s="54">
        <f>$AU975+$AB$7*SIN(AU975)</f>
        <v>19.713180564310417</v>
      </c>
      <c r="AU975" s="54">
        <f>RADIANS($AB$9)+$AB$18*(F975-AB$15)</f>
        <v>19.507816814690376</v>
      </c>
    </row>
    <row r="976" spans="1:50" ht="12.95" customHeight="1" x14ac:dyDescent="0.2">
      <c r="A976" s="43" t="s">
        <v>2367</v>
      </c>
      <c r="B976" s="44" t="s">
        <v>1142</v>
      </c>
      <c r="C976" s="140">
        <v>59771.833200000001</v>
      </c>
      <c r="D976" s="45">
        <v>2.9999999999999997E-4</v>
      </c>
      <c r="E976" s="107">
        <f>+(C976-C$7)/C$8</f>
        <v>12479.111458570647</v>
      </c>
      <c r="F976" s="109">
        <f>ROUND(2*E976,0)/2</f>
        <v>12479</v>
      </c>
      <c r="G976" s="48">
        <f>+C976-(C$7+F976*C$8)</f>
        <v>0.15234980000241194</v>
      </c>
      <c r="K976" s="48">
        <f>G976</f>
        <v>0.15234980000241194</v>
      </c>
      <c r="O976" s="48">
        <f ca="1">+C$11+C$12*F976</f>
        <v>0.14967569863136559</v>
      </c>
      <c r="Q976" s="100">
        <f>+C976-15018.5</f>
        <v>44753.333200000001</v>
      </c>
      <c r="S976" s="53">
        <f>S$16</f>
        <v>1</v>
      </c>
      <c r="Z976" s="48">
        <f>F976</f>
        <v>12479</v>
      </c>
      <c r="AA976" s="54">
        <f>AB$3+AB$4*Z976+AB$5*Z976^2+AH976</f>
        <v>0.15501331979523439</v>
      </c>
      <c r="AB976" s="54">
        <f>IF(S976&lt;&gt;0,G976-AH976, -9999)</f>
        <v>0.15717202913671033</v>
      </c>
      <c r="AC976" s="54">
        <f>+G976-P976</f>
        <v>0.15234980000241194</v>
      </c>
      <c r="AD976" s="54">
        <f>IF(S976&lt;&gt;0,G976-AA976, -9999)</f>
        <v>-2.6635197928224497E-3</v>
      </c>
      <c r="AE976" s="54">
        <f>+(G976-AA976)^2*S976</f>
        <v>7.0943376867569448E-6</v>
      </c>
      <c r="AF976" s="48">
        <f>IF(S976&lt;&gt;0,G976-P976, -9999)</f>
        <v>0.15234980000241194</v>
      </c>
      <c r="AG976" s="3"/>
      <c r="AH976" s="48">
        <f>$AB$6*($AB$11/AI976*AJ976+$AB$12)</f>
        <v>-4.8222291342983909E-3</v>
      </c>
      <c r="AI976" s="48">
        <f>1+$AB$7*COS(AL976)</f>
        <v>1.0721390580758441</v>
      </c>
      <c r="AJ976" s="48">
        <f>SIN(AL976+RADIANS($AB$9))</f>
        <v>-0.81911155275467196</v>
      </c>
      <c r="AK976" s="48">
        <f>$AB$7*SIN(AL976)</f>
        <v>0.32786061255910087</v>
      </c>
      <c r="AL976" s="48">
        <f>2*ATAN(AM976)</f>
        <v>1.3542177342711874</v>
      </c>
      <c r="AM976" s="48">
        <f>SQRT((1+$AB$7)/(1-$AB$7))*TAN(AN976/2)</f>
        <v>0.80389077457733549</v>
      </c>
      <c r="AN976" s="54">
        <f>$AU976+$AB$7*SIN(AO976)</f>
        <v>19.881040123317739</v>
      </c>
      <c r="AO976" s="54">
        <f>$AU976+$AB$7*SIN(AP976)</f>
        <v>19.881031980282696</v>
      </c>
      <c r="AP976" s="54">
        <f>$AU976+$AB$7*SIN(AQ976)</f>
        <v>19.880984749128348</v>
      </c>
      <c r="AQ976" s="54">
        <f>$AU976+$AB$7*SIN(AR976)</f>
        <v>19.880710872897446</v>
      </c>
      <c r="AR976" s="54">
        <f>$AU976+$AB$7*SIN(AS976)</f>
        <v>19.879125225943152</v>
      </c>
      <c r="AS976" s="54">
        <f>$AU976+$AB$7*SIN(AT976)</f>
        <v>19.870025748873491</v>
      </c>
      <c r="AT976" s="54">
        <f>$AU976+$AB$7*SIN(AU976)</f>
        <v>19.82019726976926</v>
      </c>
      <c r="AU976" s="54">
        <f>RADIANS($AB$9)+$AB$18*(F976-AB$15)</f>
        <v>19.592987338363628</v>
      </c>
      <c r="AW976" s="54"/>
      <c r="AX976" s="54"/>
    </row>
    <row r="977" spans="1:64" ht="12.95" customHeight="1" x14ac:dyDescent="0.2">
      <c r="A977" s="47" t="s">
        <v>2372</v>
      </c>
      <c r="B977" s="46" t="s">
        <v>1142</v>
      </c>
      <c r="C977" s="140">
        <v>59804.638700000003</v>
      </c>
      <c r="D977" s="45">
        <v>2.9999999999999997E-4</v>
      </c>
      <c r="E977" s="107">
        <f>+(C977-C$7)/C$8</f>
        <v>12503.111845438845</v>
      </c>
      <c r="F977" s="109">
        <f>ROUND(2*E977,0)/2</f>
        <v>12503</v>
      </c>
      <c r="G977" s="48">
        <f>+C977-(C$7+F977*C$8)</f>
        <v>0.15287860000535147</v>
      </c>
      <c r="K977" s="48">
        <f>G977</f>
        <v>0.15287860000535147</v>
      </c>
      <c r="O977" s="48">
        <f ca="1">+C$11+C$12*F977</f>
        <v>0.15003471935174689</v>
      </c>
      <c r="Q977" s="100">
        <f>+C977-15018.5</f>
        <v>44786.138700000003</v>
      </c>
      <c r="S977" s="53">
        <f>S$16</f>
        <v>1</v>
      </c>
      <c r="Z977" s="48">
        <f>F977</f>
        <v>12503</v>
      </c>
      <c r="AA977" s="54">
        <f>AB$3+AB$4*Z977+AB$5*Z977^2+AH977</f>
        <v>0.15539697053471641</v>
      </c>
      <c r="AB977" s="54">
        <f>IF(S977&lt;&gt;0,G977-AH977, -9999)</f>
        <v>0.15781595272322635</v>
      </c>
      <c r="AC977" s="54">
        <f>+G977-P977</f>
        <v>0.15287860000535147</v>
      </c>
      <c r="AD977" s="54">
        <f>IF(S977&lt;&gt;0,G977-AA977, -9999)</f>
        <v>-2.5183705293649328E-3</v>
      </c>
      <c r="AE977" s="54">
        <f>+(G977-AA977)^2*S977</f>
        <v>6.3421901231738119E-6</v>
      </c>
      <c r="AF977" s="48">
        <f>IF(S977&lt;&gt;0,G977-P977, -9999)</f>
        <v>0.15287860000535147</v>
      </c>
      <c r="AG977" s="3"/>
      <c r="AH977" s="48">
        <f>$AB$6*($AB$11/AI977*AJ977+$AB$12)</f>
        <v>-4.9373527178748731E-3</v>
      </c>
      <c r="AI977" s="48">
        <f>1+$AB$7*COS(AL977)</f>
        <v>1.0658069979659071</v>
      </c>
      <c r="AJ977" s="48">
        <f>SIN(AL977+RADIANS($AB$9))</f>
        <v>-0.83001472957055122</v>
      </c>
      <c r="AK977" s="48">
        <f>$AB$7*SIN(AL977)</f>
        <v>0.32919001197851372</v>
      </c>
      <c r="AL977" s="48">
        <f>2*ATAN(AM977)</f>
        <v>1.3734913301168417</v>
      </c>
      <c r="AM977" s="48">
        <f>SQRT((1+$AB$7)/(1-$AB$7))*TAN(AN977/2)</f>
        <v>0.81987961989286795</v>
      </c>
      <c r="AN977" s="54">
        <f>$AU977+$AB$7*SIN(AO977)</f>
        <v>19.898023829566881</v>
      </c>
      <c r="AO977" s="54">
        <f>$AU977+$AB$7*SIN(AP977)</f>
        <v>19.898016798536599</v>
      </c>
      <c r="AP977" s="54">
        <f>$AU977+$AB$7*SIN(AQ977)</f>
        <v>19.897974819800165</v>
      </c>
      <c r="AQ977" s="54">
        <f>$AU977+$AB$7*SIN(AR977)</f>
        <v>19.897724249595026</v>
      </c>
      <c r="AR977" s="54">
        <f>$AU977+$AB$7*SIN(AS977)</f>
        <v>19.896230861747689</v>
      </c>
      <c r="AS977" s="54">
        <f>$AU977+$AB$7*SIN(AT977)</f>
        <v>19.887409035750629</v>
      </c>
      <c r="AT977" s="54">
        <f>$AU977+$AB$7*SIN(AU977)</f>
        <v>19.837755579153146</v>
      </c>
      <c r="AU977" s="54">
        <f>RADIANS($AB$9)+$AB$18*(F977-AB$15)</f>
        <v>19.607084528488858</v>
      </c>
      <c r="AV977" s="54"/>
    </row>
    <row r="978" spans="1:64" ht="12.95" customHeight="1" x14ac:dyDescent="0.2">
      <c r="A978" s="43" t="s">
        <v>2370</v>
      </c>
      <c r="B978" s="44" t="s">
        <v>1142</v>
      </c>
      <c r="C978" s="140">
        <v>59923.558279999997</v>
      </c>
      <c r="D978" s="140">
        <v>6.4000000000000005E-4</v>
      </c>
      <c r="E978" s="107">
        <f>+(C978-C$7)/C$8</f>
        <v>12590.112986290322</v>
      </c>
      <c r="F978" s="109">
        <f>ROUND(2*E978,0)/2</f>
        <v>12590</v>
      </c>
      <c r="G978" s="48">
        <f>+C978-(C$7+F978*C$8)</f>
        <v>0.15443799999775365</v>
      </c>
      <c r="K978" s="48">
        <f>G978</f>
        <v>0.15443799999775365</v>
      </c>
      <c r="O978" s="48">
        <f ca="1">+C$11+C$12*F978</f>
        <v>0.15133616946312917</v>
      </c>
      <c r="Q978" s="100">
        <f>+C978-15018.5</f>
        <v>44905.058279999997</v>
      </c>
      <c r="S978" s="53">
        <f>S$16</f>
        <v>1</v>
      </c>
      <c r="Z978" s="48">
        <f>F978</f>
        <v>12590</v>
      </c>
      <c r="AA978" s="54">
        <f>AB$3+AB$4*Z978+AB$5*Z978^2+AH978</f>
        <v>0.15681116605373324</v>
      </c>
      <c r="AB978" s="54">
        <f>IF(S978&lt;&gt;0,G978-AH978, -9999)</f>
        <v>0.15977514067497633</v>
      </c>
      <c r="AC978" s="54">
        <f>+G978-P978</f>
        <v>0.15443799999775365</v>
      </c>
      <c r="AD978" s="54">
        <f>IF(S978&lt;&gt;0,G978-AA978, -9999)</f>
        <v>-2.373166055979592E-3</v>
      </c>
      <c r="AE978" s="54">
        <f>+(G978-AA978)^2*S978</f>
        <v>5.6319171292537321E-6</v>
      </c>
      <c r="AF978" s="48">
        <f>IF(S978&lt;&gt;0,G978-P978, -9999)</f>
        <v>0.15443799999775365</v>
      </c>
      <c r="AG978" s="3"/>
      <c r="AH978" s="48">
        <f>$AB$6*($AB$11/AI978*AJ978+$AB$12)</f>
        <v>-5.3371406772226761E-3</v>
      </c>
      <c r="AI978" s="48">
        <f>1+$AB$7*COS(AL978)</f>
        <v>1.0432908975521009</v>
      </c>
      <c r="AJ978" s="48">
        <f>SIN(AL978+RADIANS($AB$9))</f>
        <v>-0.86598817487140411</v>
      </c>
      <c r="AK978" s="48">
        <f>$AB$7*SIN(AL978)</f>
        <v>0.33290016995614824</v>
      </c>
      <c r="AL978" s="48">
        <f>2*ATAN(AM978)</f>
        <v>1.4414803351228598</v>
      </c>
      <c r="AM978" s="48">
        <f>SQRT((1+$AB$7)/(1-$AB$7))*TAN(AN978/2)</f>
        <v>0.87837829084255803</v>
      </c>
      <c r="AN978" s="54">
        <f>$AU978+$AB$7*SIN(AO978)</f>
        <v>19.958755587734355</v>
      </c>
      <c r="AO978" s="54">
        <f>$AU978+$AB$7*SIN(AP978)</f>
        <v>19.958751665781925</v>
      </c>
      <c r="AP978" s="54">
        <f>$AU978+$AB$7*SIN(AQ978)</f>
        <v>19.958725435497154</v>
      </c>
      <c r="AQ978" s="54">
        <f>$AU978+$AB$7*SIN(AR978)</f>
        <v>19.95855004111073</v>
      </c>
      <c r="AR978" s="54">
        <f>$AU978+$AB$7*SIN(AS978)</f>
        <v>19.957378813706228</v>
      </c>
      <c r="AS978" s="54">
        <f>$AU978+$AB$7*SIN(AT978)</f>
        <v>19.949627024334664</v>
      </c>
      <c r="AT978" s="54">
        <f>$AU978+$AB$7*SIN(AU978)</f>
        <v>19.901015226164166</v>
      </c>
      <c r="AU978" s="54">
        <f>RADIANS($AB$9)+$AB$18*(F978-AB$15)</f>
        <v>19.65818684269281</v>
      </c>
    </row>
    <row r="979" spans="1:64" ht="12.95" customHeight="1" x14ac:dyDescent="0.25">
      <c r="A979" s="47" t="s">
        <v>2375</v>
      </c>
      <c r="B979" s="152" t="s">
        <v>1142</v>
      </c>
      <c r="C979" s="153">
        <v>60218.806400000001</v>
      </c>
      <c r="D979" s="153">
        <v>2.0000000000000001E-4</v>
      </c>
      <c r="E979" s="107">
        <f>+(C979-C$7)/C$8</f>
        <v>12806.115458501001</v>
      </c>
      <c r="F979" s="109">
        <f>ROUND(2*E979,0)/2</f>
        <v>12806</v>
      </c>
      <c r="G979" s="48">
        <f>+C979-(C$7+F979*C$8)</f>
        <v>0.15781720000086352</v>
      </c>
      <c r="K979" s="48">
        <f>G979</f>
        <v>0.15781720000086352</v>
      </c>
      <c r="O979" s="48">
        <f ca="1">+C$11+C$12*F979</f>
        <v>0.15456735594656096</v>
      </c>
      <c r="Q979" s="100">
        <f>+C979-15018.5</f>
        <v>45200.306400000001</v>
      </c>
      <c r="S979" s="53">
        <f>S$16</f>
        <v>1</v>
      </c>
      <c r="Z979" s="48">
        <f>F979</f>
        <v>12806</v>
      </c>
      <c r="AA979" s="54">
        <f>AB$3+AB$4*Z979+AB$5*Z979^2+AH979</f>
        <v>0.16048066573835199</v>
      </c>
      <c r="AB979" s="54">
        <f>IF(S979&lt;&gt;0,G979-AH979, -9999)</f>
        <v>0.16402868993185102</v>
      </c>
      <c r="AC979" s="54">
        <f>+G979-P979</f>
        <v>0.15781720000086352</v>
      </c>
      <c r="AD979" s="54">
        <f>IF(S979&lt;&gt;0,G979-AA979, -9999)</f>
        <v>-2.6634657374884629E-3</v>
      </c>
      <c r="AE979" s="54">
        <f>+(G979-AA979)^2*S979</f>
        <v>7.0940497347749618E-6</v>
      </c>
      <c r="AF979" s="48">
        <f>IF(S979&lt;&gt;0,G979-P979, -9999)</f>
        <v>0.15781720000086352</v>
      </c>
      <c r="AG979" s="3"/>
      <c r="AH979" s="48">
        <f>$AB$6*($AB$11/AI979*AJ979+$AB$12)</f>
        <v>-6.2114899309875064E-3</v>
      </c>
      <c r="AI979" s="48">
        <f>1+$AB$7*COS(AL979)</f>
        <v>0.99073641653608235</v>
      </c>
      <c r="AJ979" s="48">
        <f>SIN(AL979+RADIANS($AB$9))</f>
        <v>-0.93349438231264237</v>
      </c>
      <c r="AK979" s="48">
        <f>$AB$7*SIN(AL979)</f>
        <v>0.33557534323770855</v>
      </c>
      <c r="AL979" s="48">
        <f>2*ATAN(AM979)</f>
        <v>1.5983943957565612</v>
      </c>
      <c r="AM979" s="48">
        <f>SQRT((1+$AB$7)/(1-$AB$7))*TAN(AN979/2)</f>
        <v>1.0279860254182502</v>
      </c>
      <c r="AN979" s="54">
        <f>$AU979+$AB$7*SIN(AO979)</f>
        <v>20.104118276259083</v>
      </c>
      <c r="AO979" s="54">
        <f>$AU979+$AB$7*SIN(AP979)</f>
        <v>20.10411768792618</v>
      </c>
      <c r="AP979" s="54">
        <f>$AU979+$AB$7*SIN(AQ979)</f>
        <v>20.104112052620909</v>
      </c>
      <c r="AQ979" s="54">
        <f>$AU979+$AB$7*SIN(AR979)</f>
        <v>20.10405808016213</v>
      </c>
      <c r="AR979" s="54">
        <f>$AU979+$AB$7*SIN(AS979)</f>
        <v>20.103541605966544</v>
      </c>
      <c r="AS979" s="54">
        <f>$AU979+$AB$7*SIN(AT979)</f>
        <v>20.098639868339809</v>
      </c>
      <c r="AT979" s="54">
        <f>$AU979+$AB$7*SIN(AU979)</f>
        <v>20.05526878446527</v>
      </c>
      <c r="AU979" s="54">
        <f>RADIANS($AB$9)+$AB$18*(F979-AB$15)</f>
        <v>19.785061553819862</v>
      </c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</row>
    <row r="980" spans="1:64" ht="12.95" customHeight="1" x14ac:dyDescent="0.2">
      <c r="A980" s="98"/>
      <c r="B980" s="99"/>
      <c r="C980" s="98"/>
      <c r="D980" s="98"/>
      <c r="E980" s="107"/>
      <c r="F980" s="109"/>
      <c r="Q980" s="100"/>
      <c r="S980" s="53"/>
      <c r="AA980" s="54"/>
      <c r="AB980" s="54"/>
      <c r="AC980" s="54"/>
      <c r="AD980" s="54"/>
      <c r="AE980" s="54"/>
      <c r="AG980" s="3"/>
      <c r="AN980" s="54"/>
      <c r="AO980" s="54"/>
      <c r="AP980" s="54"/>
      <c r="AQ980" s="54"/>
      <c r="AR980" s="54"/>
      <c r="AS980" s="54"/>
      <c r="AT980" s="54"/>
      <c r="AU980" s="54"/>
    </row>
    <row r="981" spans="1:64" ht="12.95" customHeight="1" x14ac:dyDescent="0.2">
      <c r="A981" s="98"/>
      <c r="B981" s="99"/>
      <c r="C981" s="98"/>
      <c r="D981" s="98"/>
      <c r="E981" s="107"/>
      <c r="F981" s="109"/>
      <c r="Q981" s="100"/>
      <c r="S981" s="53"/>
      <c r="AA981" s="54"/>
      <c r="AB981" s="54"/>
      <c r="AC981" s="54"/>
      <c r="AD981" s="54"/>
      <c r="AE981" s="54"/>
      <c r="AG981" s="3"/>
      <c r="AN981" s="54"/>
      <c r="AO981" s="54"/>
      <c r="AP981" s="54"/>
      <c r="AQ981" s="54"/>
      <c r="AR981" s="54"/>
      <c r="AS981" s="54"/>
      <c r="AT981" s="54"/>
      <c r="AU981" s="54"/>
    </row>
    <row r="982" spans="1:64" ht="12.95" customHeight="1" x14ac:dyDescent="0.2">
      <c r="A982" s="98"/>
      <c r="B982" s="99"/>
      <c r="C982" s="98"/>
      <c r="D982" s="98"/>
      <c r="E982" s="107"/>
      <c r="F982" s="109"/>
      <c r="Q982" s="100"/>
      <c r="S982" s="53"/>
      <c r="AA982" s="54"/>
      <c r="AB982" s="54"/>
      <c r="AC982" s="54"/>
      <c r="AD982" s="54"/>
      <c r="AE982" s="54"/>
      <c r="AG982" s="3"/>
      <c r="AN982" s="54"/>
      <c r="AO982" s="54"/>
      <c r="AP982" s="54"/>
      <c r="AQ982" s="54"/>
      <c r="AR982" s="54"/>
      <c r="AS982" s="54"/>
      <c r="AT982" s="54"/>
      <c r="AU982" s="54"/>
    </row>
    <row r="983" spans="1:64" ht="12.95" customHeight="1" x14ac:dyDescent="0.2">
      <c r="A983" s="98"/>
      <c r="B983" s="99"/>
      <c r="C983" s="98"/>
      <c r="D983" s="98"/>
      <c r="E983" s="107"/>
      <c r="F983" s="109"/>
      <c r="Q983" s="100"/>
      <c r="S983" s="53"/>
      <c r="AA983" s="54"/>
      <c r="AB983" s="54"/>
      <c r="AC983" s="54"/>
      <c r="AD983" s="54"/>
      <c r="AE983" s="54"/>
      <c r="AG983" s="3"/>
      <c r="AN983" s="54"/>
      <c r="AO983" s="54"/>
      <c r="AP983" s="54"/>
      <c r="AQ983" s="54"/>
      <c r="AR983" s="54"/>
      <c r="AS983" s="54"/>
      <c r="AT983" s="54"/>
      <c r="AU983" s="54"/>
    </row>
    <row r="984" spans="1:64" ht="12.95" customHeight="1" x14ac:dyDescent="0.2">
      <c r="A984" s="98"/>
      <c r="B984" s="99"/>
      <c r="C984" s="98"/>
      <c r="D984" s="98"/>
      <c r="E984" s="107"/>
      <c r="F984" s="109"/>
      <c r="Q984" s="100"/>
      <c r="S984" s="53"/>
      <c r="AA984" s="54"/>
      <c r="AB984" s="54"/>
      <c r="AC984" s="54"/>
      <c r="AD984" s="54"/>
      <c r="AE984" s="54"/>
      <c r="AG984" s="3"/>
      <c r="AN984" s="54"/>
      <c r="AO984" s="54"/>
      <c r="AP984" s="54"/>
      <c r="AQ984" s="54"/>
      <c r="AR984" s="54"/>
      <c r="AS984" s="54"/>
      <c r="AT984" s="54"/>
      <c r="AU984" s="54"/>
    </row>
    <row r="985" spans="1:64" ht="12.95" customHeight="1" x14ac:dyDescent="0.2">
      <c r="A985" s="98"/>
      <c r="B985" s="99"/>
      <c r="C985" s="98"/>
      <c r="D985" s="98"/>
      <c r="E985" s="107"/>
      <c r="F985" s="109"/>
      <c r="Q985" s="100"/>
      <c r="S985" s="53"/>
      <c r="AA985" s="54"/>
      <c r="AB985" s="54"/>
      <c r="AC985" s="54"/>
      <c r="AD985" s="54"/>
      <c r="AE985" s="54"/>
      <c r="AG985" s="3"/>
      <c r="AN985" s="54"/>
      <c r="AO985" s="54"/>
      <c r="AP985" s="54"/>
      <c r="AQ985" s="54"/>
      <c r="AR985" s="54"/>
      <c r="AS985" s="54"/>
      <c r="AT985" s="54"/>
      <c r="AU985" s="54"/>
    </row>
    <row r="986" spans="1:64" ht="12.95" customHeight="1" x14ac:dyDescent="0.2">
      <c r="A986" s="98"/>
      <c r="B986" s="99"/>
      <c r="C986" s="98"/>
      <c r="D986" s="98"/>
      <c r="E986" s="107"/>
      <c r="F986" s="109"/>
      <c r="Q986" s="100"/>
      <c r="S986" s="53"/>
      <c r="AA986" s="54"/>
      <c r="AB986" s="54"/>
      <c r="AC986" s="54"/>
      <c r="AD986" s="54"/>
      <c r="AE986" s="54"/>
      <c r="AG986" s="3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</row>
    <row r="987" spans="1:64" ht="12.95" customHeight="1" x14ac:dyDescent="0.2">
      <c r="A987" s="98"/>
      <c r="B987" s="99"/>
      <c r="C987" s="98"/>
      <c r="D987" s="98"/>
      <c r="E987" s="107"/>
      <c r="F987" s="109"/>
      <c r="Q987" s="100"/>
      <c r="S987" s="53"/>
      <c r="AA987" s="54"/>
      <c r="AB987" s="54"/>
      <c r="AC987" s="54"/>
      <c r="AD987" s="54"/>
      <c r="AE987" s="54"/>
      <c r="AG987" s="3"/>
      <c r="AN987" s="54"/>
      <c r="AO987" s="54"/>
      <c r="AP987" s="54"/>
      <c r="AQ987" s="54"/>
      <c r="AR987" s="54"/>
      <c r="AS987" s="54"/>
      <c r="AT987" s="54"/>
      <c r="AU987" s="54"/>
    </row>
    <row r="988" spans="1:64" ht="12.95" customHeight="1" x14ac:dyDescent="0.2">
      <c r="A988" s="98"/>
      <c r="B988" s="99"/>
      <c r="C988" s="98"/>
      <c r="D988" s="98"/>
      <c r="E988" s="107"/>
      <c r="F988" s="109"/>
      <c r="Q988" s="100"/>
      <c r="S988" s="53"/>
      <c r="AA988" s="54"/>
      <c r="AB988" s="54"/>
      <c r="AC988" s="54"/>
      <c r="AD988" s="54"/>
      <c r="AE988" s="54"/>
      <c r="AG988" s="3"/>
      <c r="AN988" s="54"/>
      <c r="AO988" s="54"/>
      <c r="AP988" s="54"/>
      <c r="AQ988" s="54"/>
      <c r="AR988" s="54"/>
      <c r="AS988" s="54"/>
      <c r="AT988" s="54"/>
      <c r="AU988" s="54"/>
    </row>
    <row r="989" spans="1:64" ht="12.95" customHeight="1" x14ac:dyDescent="0.2">
      <c r="A989" s="98"/>
      <c r="B989" s="99"/>
      <c r="C989" s="98"/>
      <c r="D989" s="98"/>
      <c r="E989" s="107"/>
      <c r="F989" s="109"/>
      <c r="Q989" s="100"/>
      <c r="S989" s="53"/>
      <c r="AA989" s="54"/>
      <c r="AB989" s="54"/>
      <c r="AC989" s="54"/>
      <c r="AD989" s="54"/>
      <c r="AE989" s="54"/>
      <c r="AG989" s="3"/>
      <c r="AN989" s="54"/>
      <c r="AO989" s="54"/>
      <c r="AP989" s="54"/>
      <c r="AQ989" s="54"/>
      <c r="AR989" s="54"/>
      <c r="AS989" s="54"/>
      <c r="AT989" s="54"/>
      <c r="AU989" s="54"/>
    </row>
    <row r="990" spans="1:64" ht="12.95" customHeight="1" x14ac:dyDescent="0.2">
      <c r="A990" s="98"/>
      <c r="B990" s="99"/>
      <c r="C990" s="98"/>
      <c r="D990" s="98"/>
      <c r="E990" s="107"/>
      <c r="F990" s="109"/>
      <c r="Q990" s="100"/>
      <c r="S990" s="53"/>
      <c r="AA990" s="54"/>
      <c r="AB990" s="54"/>
      <c r="AC990" s="54"/>
      <c r="AD990" s="54"/>
      <c r="AE990" s="54"/>
      <c r="AG990" s="3"/>
      <c r="AN990" s="54"/>
      <c r="AO990" s="54"/>
      <c r="AP990" s="54"/>
      <c r="AQ990" s="54"/>
      <c r="AR990" s="54"/>
      <c r="AS990" s="54"/>
      <c r="AT990" s="54"/>
      <c r="AU990" s="54"/>
    </row>
    <row r="991" spans="1:64" ht="12.95" customHeight="1" x14ac:dyDescent="0.2">
      <c r="A991" s="98"/>
      <c r="B991" s="99"/>
      <c r="C991" s="98"/>
      <c r="D991" s="98"/>
      <c r="E991" s="107"/>
      <c r="F991" s="109"/>
      <c r="Q991" s="100"/>
      <c r="S991" s="53"/>
      <c r="AA991" s="54"/>
      <c r="AB991" s="54"/>
      <c r="AC991" s="54"/>
      <c r="AD991" s="54"/>
      <c r="AE991" s="54"/>
      <c r="AG991" s="3"/>
      <c r="AN991" s="54"/>
      <c r="AO991" s="54"/>
      <c r="AP991" s="54"/>
      <c r="AQ991" s="54"/>
      <c r="AR991" s="54"/>
      <c r="AS991" s="54"/>
      <c r="AT991" s="54"/>
      <c r="AU991" s="54"/>
    </row>
    <row r="992" spans="1:64" ht="12.95" customHeight="1" x14ac:dyDescent="0.2">
      <c r="A992" s="98"/>
      <c r="B992" s="99"/>
      <c r="C992" s="98"/>
      <c r="D992" s="98"/>
      <c r="E992" s="107"/>
      <c r="F992" s="109"/>
      <c r="Q992" s="100"/>
      <c r="S992" s="53"/>
      <c r="AA992" s="54"/>
      <c r="AB992" s="54"/>
      <c r="AC992" s="54"/>
      <c r="AD992" s="54"/>
      <c r="AE992" s="54"/>
      <c r="AG992" s="3"/>
      <c r="AN992" s="54"/>
      <c r="AO992" s="54"/>
      <c r="AP992" s="54"/>
      <c r="AQ992" s="54"/>
      <c r="AR992" s="54"/>
      <c r="AS992" s="54"/>
      <c r="AT992" s="54"/>
      <c r="AU992" s="54"/>
    </row>
    <row r="993" spans="1:47" ht="12.95" customHeight="1" x14ac:dyDescent="0.2">
      <c r="A993" s="98"/>
      <c r="B993" s="99"/>
      <c r="C993" s="98"/>
      <c r="D993" s="98"/>
      <c r="E993" s="107"/>
      <c r="F993" s="109"/>
      <c r="Q993" s="100"/>
      <c r="S993" s="53"/>
      <c r="AA993" s="54"/>
      <c r="AB993" s="54"/>
      <c r="AC993" s="54"/>
      <c r="AD993" s="54"/>
      <c r="AE993" s="54"/>
      <c r="AG993" s="3"/>
      <c r="AN993" s="54"/>
      <c r="AO993" s="54"/>
      <c r="AP993" s="54"/>
      <c r="AQ993" s="54"/>
      <c r="AR993" s="54"/>
      <c r="AS993" s="54"/>
      <c r="AT993" s="54"/>
      <c r="AU993" s="54"/>
    </row>
    <row r="994" spans="1:47" ht="12.95" customHeight="1" x14ac:dyDescent="0.2">
      <c r="A994" s="98"/>
      <c r="B994" s="99"/>
      <c r="C994" s="98"/>
      <c r="D994" s="98"/>
      <c r="E994" s="107"/>
      <c r="F994" s="109"/>
      <c r="Q994" s="100"/>
      <c r="S994" s="53"/>
      <c r="AA994" s="54"/>
      <c r="AB994" s="54"/>
      <c r="AC994" s="54"/>
      <c r="AD994" s="54"/>
      <c r="AE994" s="54"/>
      <c r="AG994" s="3"/>
      <c r="AN994" s="54"/>
      <c r="AO994" s="54"/>
      <c r="AP994" s="54"/>
      <c r="AQ994" s="54"/>
      <c r="AR994" s="54"/>
      <c r="AS994" s="54"/>
      <c r="AT994" s="54"/>
      <c r="AU994" s="54"/>
    </row>
    <row r="995" spans="1:47" ht="12.95" customHeight="1" x14ac:dyDescent="0.2">
      <c r="A995" s="98"/>
      <c r="B995" s="99"/>
      <c r="C995" s="98"/>
      <c r="D995" s="98"/>
      <c r="E995" s="107"/>
      <c r="F995" s="109"/>
      <c r="Q995" s="100"/>
      <c r="S995" s="53"/>
      <c r="AA995" s="54"/>
      <c r="AB995" s="54"/>
      <c r="AC995" s="54"/>
      <c r="AD995" s="54"/>
      <c r="AE995" s="54"/>
      <c r="AG995" s="3"/>
      <c r="AN995" s="54"/>
      <c r="AO995" s="54"/>
      <c r="AP995" s="54"/>
      <c r="AQ995" s="54"/>
      <c r="AR995" s="54"/>
      <c r="AS995" s="54"/>
      <c r="AT995" s="54"/>
      <c r="AU995" s="54"/>
    </row>
    <row r="996" spans="1:47" ht="12.95" customHeight="1" x14ac:dyDescent="0.2">
      <c r="A996" s="98"/>
      <c r="B996" s="99"/>
      <c r="C996" s="98"/>
      <c r="D996" s="98"/>
      <c r="E996" s="107"/>
      <c r="F996" s="109"/>
      <c r="Q996" s="100"/>
      <c r="S996" s="53"/>
      <c r="AA996" s="54"/>
      <c r="AB996" s="54"/>
      <c r="AC996" s="54"/>
      <c r="AD996" s="54"/>
      <c r="AE996" s="54"/>
      <c r="AG996" s="3"/>
      <c r="AN996" s="54"/>
      <c r="AO996" s="54"/>
      <c r="AP996" s="54"/>
      <c r="AQ996" s="54"/>
      <c r="AR996" s="54"/>
      <c r="AS996" s="54"/>
      <c r="AT996" s="54"/>
      <c r="AU996" s="54"/>
    </row>
    <row r="997" spans="1:47" ht="12.95" customHeight="1" x14ac:dyDescent="0.2">
      <c r="A997" s="98"/>
      <c r="B997" s="99"/>
      <c r="C997" s="98"/>
      <c r="D997" s="98"/>
      <c r="E997" s="107"/>
      <c r="F997" s="109"/>
      <c r="Q997" s="100"/>
      <c r="S997" s="53"/>
      <c r="AA997" s="54"/>
      <c r="AB997" s="54"/>
      <c r="AC997" s="54"/>
      <c r="AD997" s="54"/>
      <c r="AE997" s="54"/>
      <c r="AG997" s="3"/>
      <c r="AN997" s="54"/>
      <c r="AO997" s="54"/>
      <c r="AP997" s="54"/>
      <c r="AQ997" s="54"/>
      <c r="AR997" s="54"/>
      <c r="AS997" s="54"/>
      <c r="AT997" s="54"/>
      <c r="AU997" s="54"/>
    </row>
    <row r="998" spans="1:47" ht="12.95" customHeight="1" x14ac:dyDescent="0.2">
      <c r="A998" s="98"/>
      <c r="B998" s="99"/>
      <c r="C998" s="98"/>
      <c r="D998" s="98"/>
      <c r="E998" s="107"/>
      <c r="F998" s="109"/>
      <c r="Q998" s="100"/>
      <c r="S998" s="53"/>
      <c r="AA998" s="54"/>
      <c r="AB998" s="54"/>
      <c r="AC998" s="54"/>
      <c r="AD998" s="54"/>
      <c r="AE998" s="54"/>
      <c r="AG998" s="3"/>
      <c r="AN998" s="54"/>
      <c r="AO998" s="54"/>
      <c r="AP998" s="54"/>
      <c r="AQ998" s="54"/>
      <c r="AR998" s="54"/>
      <c r="AS998" s="54"/>
      <c r="AT998" s="54"/>
      <c r="AU998" s="54"/>
    </row>
    <row r="999" spans="1:47" ht="12.95" customHeight="1" x14ac:dyDescent="0.2">
      <c r="A999" s="98"/>
      <c r="B999" s="99"/>
      <c r="C999" s="98"/>
      <c r="D999" s="98"/>
      <c r="E999" s="107"/>
      <c r="F999" s="109"/>
      <c r="Q999" s="100"/>
      <c r="S999" s="53"/>
      <c r="AA999" s="54"/>
      <c r="AB999" s="54"/>
      <c r="AC999" s="54"/>
      <c r="AD999" s="54"/>
      <c r="AE999" s="54"/>
      <c r="AG999" s="3"/>
      <c r="AN999" s="54"/>
      <c r="AO999" s="54"/>
      <c r="AP999" s="54"/>
      <c r="AQ999" s="54"/>
      <c r="AR999" s="54"/>
      <c r="AS999" s="54"/>
      <c r="AT999" s="54"/>
      <c r="AU999" s="54"/>
    </row>
    <row r="1000" spans="1:47" ht="12.95" customHeight="1" x14ac:dyDescent="0.2">
      <c r="A1000" s="98"/>
      <c r="B1000" s="99"/>
      <c r="C1000" s="98"/>
      <c r="D1000" s="98"/>
      <c r="E1000" s="107"/>
      <c r="F1000" s="109"/>
      <c r="Q1000" s="100"/>
      <c r="S1000" s="53"/>
      <c r="AA1000" s="54"/>
      <c r="AB1000" s="54"/>
      <c r="AC1000" s="54"/>
      <c r="AD1000" s="54"/>
      <c r="AE1000" s="54"/>
      <c r="AG1000" s="3"/>
      <c r="AN1000" s="54"/>
      <c r="AO1000" s="54"/>
      <c r="AP1000" s="54"/>
      <c r="AQ1000" s="54"/>
      <c r="AR1000" s="54"/>
      <c r="AS1000" s="54"/>
      <c r="AT1000" s="54"/>
      <c r="AU1000" s="54"/>
    </row>
    <row r="1001" spans="1:47" ht="12.95" customHeight="1" x14ac:dyDescent="0.2">
      <c r="A1001" s="98"/>
      <c r="B1001" s="99"/>
      <c r="C1001" s="98"/>
      <c r="D1001" s="98"/>
      <c r="E1001" s="107"/>
      <c r="F1001" s="109"/>
      <c r="Q1001" s="100"/>
      <c r="S1001" s="53"/>
      <c r="AA1001" s="54"/>
      <c r="AB1001" s="54"/>
      <c r="AC1001" s="54"/>
      <c r="AD1001" s="54"/>
      <c r="AE1001" s="54"/>
      <c r="AG1001" s="3"/>
      <c r="AN1001" s="54"/>
      <c r="AO1001" s="54"/>
      <c r="AP1001" s="54"/>
      <c r="AQ1001" s="54"/>
      <c r="AR1001" s="54"/>
      <c r="AS1001" s="54"/>
      <c r="AT1001" s="54"/>
      <c r="AU1001" s="54"/>
    </row>
    <row r="1002" spans="1:47" ht="12.95" customHeight="1" x14ac:dyDescent="0.2">
      <c r="A1002" s="98"/>
      <c r="B1002" s="99"/>
      <c r="C1002" s="98"/>
      <c r="D1002" s="98"/>
      <c r="E1002" s="107"/>
      <c r="F1002" s="109"/>
      <c r="Q1002" s="100"/>
      <c r="S1002" s="53"/>
      <c r="AA1002" s="54"/>
      <c r="AB1002" s="54"/>
      <c r="AC1002" s="54"/>
      <c r="AD1002" s="54"/>
      <c r="AE1002" s="54"/>
      <c r="AG1002" s="3"/>
      <c r="AN1002" s="54"/>
      <c r="AO1002" s="54"/>
      <c r="AP1002" s="54"/>
      <c r="AQ1002" s="54"/>
      <c r="AR1002" s="54"/>
      <c r="AS1002" s="54"/>
      <c r="AT1002" s="54"/>
      <c r="AU1002" s="54"/>
    </row>
    <row r="1003" spans="1:47" ht="12.95" customHeight="1" x14ac:dyDescent="0.2">
      <c r="A1003" s="98"/>
      <c r="B1003" s="99"/>
      <c r="C1003" s="98"/>
      <c r="D1003" s="98"/>
      <c r="E1003" s="107"/>
      <c r="F1003" s="109"/>
      <c r="Q1003" s="100"/>
      <c r="S1003" s="53"/>
      <c r="AA1003" s="54"/>
      <c r="AB1003" s="54"/>
      <c r="AC1003" s="54"/>
      <c r="AD1003" s="54"/>
      <c r="AE1003" s="54"/>
      <c r="AG1003" s="3"/>
      <c r="AN1003" s="54"/>
      <c r="AO1003" s="54"/>
      <c r="AP1003" s="54"/>
      <c r="AQ1003" s="54"/>
      <c r="AR1003" s="54"/>
      <c r="AS1003" s="54"/>
      <c r="AT1003" s="54"/>
      <c r="AU1003" s="54"/>
    </row>
    <row r="1004" spans="1:47" ht="12.95" customHeight="1" x14ac:dyDescent="0.2">
      <c r="A1004" s="98"/>
      <c r="B1004" s="99"/>
      <c r="C1004" s="98"/>
      <c r="D1004" s="98"/>
      <c r="E1004" s="107"/>
      <c r="F1004" s="109"/>
      <c r="Q1004" s="100"/>
      <c r="S1004" s="53"/>
      <c r="AA1004" s="54"/>
      <c r="AB1004" s="54"/>
      <c r="AC1004" s="54"/>
      <c r="AD1004" s="54"/>
      <c r="AE1004" s="54"/>
      <c r="AG1004" s="3"/>
      <c r="AN1004" s="54"/>
      <c r="AO1004" s="54"/>
      <c r="AP1004" s="54"/>
      <c r="AQ1004" s="54"/>
      <c r="AR1004" s="54"/>
      <c r="AS1004" s="54"/>
      <c r="AT1004" s="54"/>
      <c r="AU1004" s="54"/>
    </row>
    <row r="1005" spans="1:47" ht="12.95" customHeight="1" x14ac:dyDescent="0.2">
      <c r="A1005" s="98"/>
      <c r="B1005" s="99"/>
      <c r="C1005" s="98"/>
      <c r="D1005" s="98"/>
      <c r="E1005" s="107"/>
      <c r="F1005" s="109"/>
      <c r="Q1005" s="100"/>
      <c r="S1005" s="53"/>
      <c r="AA1005" s="54"/>
      <c r="AB1005" s="54"/>
      <c r="AC1005" s="54"/>
      <c r="AD1005" s="54"/>
      <c r="AE1005" s="54"/>
      <c r="AG1005" s="3"/>
      <c r="AN1005" s="54"/>
      <c r="AO1005" s="54"/>
      <c r="AP1005" s="54"/>
      <c r="AQ1005" s="54"/>
      <c r="AR1005" s="54"/>
      <c r="AS1005" s="54"/>
      <c r="AT1005" s="54"/>
      <c r="AU1005" s="54"/>
    </row>
    <row r="1006" spans="1:47" ht="12.95" customHeight="1" x14ac:dyDescent="0.2">
      <c r="A1006" s="98"/>
      <c r="B1006" s="99"/>
      <c r="C1006" s="98"/>
      <c r="D1006" s="98"/>
      <c r="E1006" s="107"/>
      <c r="F1006" s="109"/>
      <c r="Q1006" s="100"/>
      <c r="S1006" s="53"/>
      <c r="AA1006" s="54"/>
      <c r="AB1006" s="54"/>
      <c r="AC1006" s="54"/>
      <c r="AD1006" s="54"/>
      <c r="AE1006" s="54"/>
      <c r="AG1006" s="3"/>
      <c r="AN1006" s="54"/>
      <c r="AO1006" s="54"/>
      <c r="AP1006" s="54"/>
      <c r="AQ1006" s="54"/>
      <c r="AR1006" s="54"/>
      <c r="AS1006" s="54"/>
      <c r="AT1006" s="54"/>
      <c r="AU1006" s="54"/>
    </row>
    <row r="1007" spans="1:47" ht="12.95" customHeight="1" x14ac:dyDescent="0.2">
      <c r="A1007" s="98"/>
      <c r="B1007" s="99"/>
      <c r="C1007" s="98"/>
      <c r="D1007" s="98"/>
      <c r="E1007" s="107"/>
      <c r="F1007" s="109"/>
      <c r="Q1007" s="100"/>
      <c r="S1007" s="53"/>
      <c r="AA1007" s="54"/>
      <c r="AB1007" s="54"/>
      <c r="AC1007" s="54"/>
      <c r="AD1007" s="54"/>
      <c r="AE1007" s="54"/>
      <c r="AG1007" s="3"/>
      <c r="AN1007" s="54"/>
      <c r="AO1007" s="54"/>
      <c r="AP1007" s="54"/>
      <c r="AQ1007" s="54"/>
      <c r="AR1007" s="54"/>
      <c r="AS1007" s="54"/>
      <c r="AT1007" s="54"/>
      <c r="AU1007" s="54"/>
    </row>
    <row r="1008" spans="1:47" ht="12.95" customHeight="1" x14ac:dyDescent="0.2">
      <c r="A1008" s="98"/>
      <c r="B1008" s="99"/>
      <c r="C1008" s="98"/>
      <c r="D1008" s="98"/>
      <c r="E1008" s="107"/>
      <c r="F1008" s="109"/>
      <c r="Q1008" s="100"/>
      <c r="S1008" s="53"/>
      <c r="AA1008" s="54"/>
      <c r="AB1008" s="54"/>
      <c r="AC1008" s="54"/>
      <c r="AD1008" s="54"/>
      <c r="AE1008" s="54"/>
      <c r="AG1008" s="3"/>
      <c r="AN1008" s="54"/>
      <c r="AO1008" s="54"/>
      <c r="AP1008" s="54"/>
      <c r="AQ1008" s="54"/>
      <c r="AR1008" s="54"/>
      <c r="AS1008" s="54"/>
      <c r="AT1008" s="54"/>
      <c r="AU1008" s="54"/>
    </row>
    <row r="1009" spans="1:64" ht="12.95" customHeight="1" x14ac:dyDescent="0.2">
      <c r="A1009" s="98"/>
      <c r="B1009" s="99"/>
      <c r="C1009" s="98"/>
      <c r="D1009" s="98"/>
      <c r="E1009" s="107"/>
      <c r="F1009" s="109"/>
      <c r="Q1009" s="100"/>
      <c r="S1009" s="53"/>
      <c r="AA1009" s="54"/>
      <c r="AB1009" s="54"/>
      <c r="AC1009" s="54"/>
      <c r="AD1009" s="54"/>
      <c r="AE1009" s="54"/>
      <c r="AG1009" s="3"/>
      <c r="AN1009" s="54"/>
      <c r="AO1009" s="54"/>
      <c r="AP1009" s="54"/>
      <c r="AQ1009" s="54"/>
      <c r="AR1009" s="54"/>
      <c r="AS1009" s="54"/>
      <c r="AT1009" s="54"/>
      <c r="AU1009" s="54"/>
    </row>
    <row r="1010" spans="1:64" ht="12.95" customHeight="1" x14ac:dyDescent="0.2">
      <c r="A1010" s="98"/>
      <c r="B1010" s="99"/>
      <c r="C1010" s="98"/>
      <c r="D1010" s="98"/>
      <c r="E1010" s="107"/>
      <c r="F1010" s="109"/>
      <c r="Q1010" s="100"/>
      <c r="S1010" s="53"/>
      <c r="AA1010" s="54"/>
      <c r="AB1010" s="54"/>
      <c r="AC1010" s="54"/>
      <c r="AD1010" s="54"/>
      <c r="AE1010" s="54"/>
      <c r="AG1010" s="3"/>
      <c r="AN1010" s="54"/>
      <c r="AO1010" s="54"/>
      <c r="AP1010" s="54"/>
      <c r="AQ1010" s="54"/>
      <c r="AR1010" s="54"/>
      <c r="AS1010" s="54"/>
      <c r="AT1010" s="54"/>
      <c r="AU1010" s="54"/>
    </row>
    <row r="1011" spans="1:64" ht="12.95" customHeight="1" x14ac:dyDescent="0.2">
      <c r="A1011" s="98"/>
      <c r="B1011" s="99"/>
      <c r="C1011" s="98"/>
      <c r="D1011" s="98"/>
      <c r="E1011" s="107"/>
      <c r="F1011" s="109"/>
      <c r="Q1011" s="100"/>
      <c r="S1011" s="53"/>
      <c r="AA1011" s="54"/>
      <c r="AB1011" s="54"/>
      <c r="AC1011" s="54"/>
      <c r="AD1011" s="54"/>
      <c r="AE1011" s="54"/>
      <c r="AG1011" s="3"/>
      <c r="AN1011" s="54"/>
      <c r="AO1011" s="54"/>
      <c r="AP1011" s="54"/>
      <c r="AQ1011" s="54"/>
      <c r="AR1011" s="54"/>
      <c r="AS1011" s="54"/>
      <c r="AT1011" s="54"/>
      <c r="AU1011" s="54"/>
      <c r="AV1011" s="54"/>
      <c r="AX1011" s="54"/>
    </row>
    <row r="1012" spans="1:64" ht="12.95" customHeight="1" x14ac:dyDescent="0.2">
      <c r="A1012" s="98"/>
      <c r="B1012" s="99"/>
      <c r="C1012" s="98"/>
      <c r="D1012" s="98"/>
      <c r="E1012" s="107"/>
      <c r="F1012" s="109"/>
      <c r="Q1012" s="100"/>
      <c r="S1012" s="53"/>
      <c r="AA1012" s="54"/>
      <c r="AB1012" s="54"/>
      <c r="AC1012" s="54"/>
      <c r="AD1012" s="54"/>
      <c r="AE1012" s="54"/>
      <c r="AG1012" s="3"/>
      <c r="AN1012" s="54"/>
      <c r="AO1012" s="54"/>
      <c r="AP1012" s="54"/>
      <c r="AQ1012" s="54"/>
      <c r="AR1012" s="54"/>
      <c r="AS1012" s="54"/>
      <c r="AT1012" s="54"/>
      <c r="AU1012" s="54"/>
    </row>
    <row r="1013" spans="1:64" ht="12.95" customHeight="1" x14ac:dyDescent="0.2">
      <c r="A1013" s="98"/>
      <c r="B1013" s="99"/>
      <c r="C1013" s="98"/>
      <c r="D1013" s="98"/>
      <c r="E1013" s="107"/>
      <c r="F1013" s="109"/>
      <c r="Q1013" s="100"/>
      <c r="S1013" s="53"/>
      <c r="AA1013" s="54"/>
      <c r="AB1013" s="54"/>
      <c r="AC1013" s="54"/>
      <c r="AD1013" s="54"/>
      <c r="AE1013" s="54"/>
      <c r="AG1013" s="3"/>
      <c r="AN1013" s="54"/>
      <c r="AO1013" s="54"/>
      <c r="AP1013" s="54"/>
      <c r="AQ1013" s="54"/>
      <c r="AR1013" s="54"/>
      <c r="AS1013" s="54"/>
      <c r="AT1013" s="54"/>
      <c r="AU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</row>
    <row r="1014" spans="1:64" ht="12.95" customHeight="1" x14ac:dyDescent="0.2">
      <c r="A1014" s="98"/>
      <c r="B1014" s="99"/>
      <c r="C1014" s="98"/>
      <c r="D1014" s="98"/>
      <c r="E1014" s="107"/>
      <c r="F1014" s="109"/>
      <c r="Q1014" s="100"/>
      <c r="S1014" s="53"/>
      <c r="AA1014" s="54"/>
      <c r="AB1014" s="54"/>
      <c r="AC1014" s="54"/>
      <c r="AD1014" s="54"/>
      <c r="AE1014" s="54"/>
      <c r="AG1014" s="3"/>
      <c r="AN1014" s="54"/>
      <c r="AO1014" s="54"/>
      <c r="AP1014" s="54"/>
      <c r="AQ1014" s="54"/>
      <c r="AR1014" s="54"/>
      <c r="AS1014" s="54"/>
      <c r="AT1014" s="54"/>
      <c r="AU1014" s="54"/>
    </row>
    <row r="1015" spans="1:64" ht="12.95" customHeight="1" x14ac:dyDescent="0.2">
      <c r="A1015" s="98"/>
      <c r="B1015" s="99"/>
      <c r="C1015" s="98"/>
      <c r="D1015" s="98"/>
      <c r="E1015" s="107"/>
      <c r="F1015" s="109"/>
      <c r="Q1015" s="100"/>
      <c r="S1015" s="53"/>
      <c r="AA1015" s="54"/>
      <c r="AB1015" s="54"/>
      <c r="AC1015" s="54"/>
      <c r="AD1015" s="54"/>
      <c r="AE1015" s="54"/>
      <c r="AG1015" s="3"/>
      <c r="AN1015" s="54"/>
      <c r="AO1015" s="54"/>
      <c r="AP1015" s="54"/>
      <c r="AQ1015" s="54"/>
      <c r="AR1015" s="54"/>
      <c r="AS1015" s="54"/>
      <c r="AT1015" s="54"/>
      <c r="AU1015" s="54"/>
    </row>
    <row r="1016" spans="1:64" ht="12.95" customHeight="1" x14ac:dyDescent="0.2">
      <c r="A1016" s="98"/>
      <c r="B1016" s="99"/>
      <c r="C1016" s="98"/>
      <c r="D1016" s="98"/>
      <c r="E1016" s="107"/>
      <c r="F1016" s="109"/>
      <c r="Q1016" s="100"/>
      <c r="S1016" s="53"/>
      <c r="AA1016" s="54"/>
      <c r="AB1016" s="54"/>
      <c r="AC1016" s="54"/>
      <c r="AD1016" s="54"/>
      <c r="AE1016" s="54"/>
      <c r="AG1016" s="3"/>
      <c r="AN1016" s="54"/>
      <c r="AO1016" s="54"/>
      <c r="AP1016" s="54"/>
      <c r="AQ1016" s="54"/>
      <c r="AR1016" s="54"/>
      <c r="AS1016" s="54"/>
      <c r="AT1016" s="54"/>
      <c r="AU1016" s="54"/>
    </row>
    <row r="1017" spans="1:64" ht="12.95" customHeight="1" x14ac:dyDescent="0.2">
      <c r="A1017" s="98"/>
      <c r="B1017" s="99"/>
      <c r="C1017" s="98"/>
      <c r="D1017" s="98"/>
      <c r="E1017" s="107"/>
      <c r="F1017" s="109"/>
      <c r="Q1017" s="100"/>
      <c r="S1017" s="53"/>
      <c r="AA1017" s="54"/>
      <c r="AB1017" s="54"/>
      <c r="AC1017" s="54"/>
      <c r="AD1017" s="54"/>
      <c r="AE1017" s="54"/>
      <c r="AG1017" s="3"/>
      <c r="AN1017" s="54"/>
      <c r="AO1017" s="54"/>
      <c r="AP1017" s="54"/>
      <c r="AQ1017" s="54"/>
      <c r="AR1017" s="54"/>
      <c r="AS1017" s="54"/>
      <c r="AT1017" s="54"/>
      <c r="AU1017" s="54"/>
    </row>
    <row r="1018" spans="1:64" ht="12.95" customHeight="1" x14ac:dyDescent="0.2">
      <c r="A1018" s="98"/>
      <c r="B1018" s="99"/>
      <c r="C1018" s="98"/>
      <c r="D1018" s="98"/>
      <c r="E1018" s="107"/>
      <c r="F1018" s="109"/>
      <c r="Q1018" s="100"/>
      <c r="S1018" s="53"/>
      <c r="AA1018" s="54"/>
      <c r="AB1018" s="54"/>
      <c r="AC1018" s="54"/>
      <c r="AD1018" s="54"/>
      <c r="AE1018" s="54"/>
      <c r="AG1018" s="3"/>
      <c r="AN1018" s="54"/>
      <c r="AO1018" s="54"/>
      <c r="AP1018" s="54"/>
      <c r="AQ1018" s="54"/>
      <c r="AR1018" s="54"/>
      <c r="AS1018" s="54"/>
      <c r="AT1018" s="54"/>
      <c r="AU1018" s="54"/>
    </row>
    <row r="1019" spans="1:64" ht="12.95" customHeight="1" x14ac:dyDescent="0.2">
      <c r="A1019" s="98"/>
      <c r="B1019" s="99"/>
      <c r="C1019" s="98"/>
      <c r="D1019" s="98"/>
      <c r="E1019" s="107"/>
      <c r="F1019" s="109"/>
      <c r="Q1019" s="100"/>
      <c r="S1019" s="53"/>
      <c r="AA1019" s="54"/>
      <c r="AB1019" s="54"/>
      <c r="AC1019" s="54"/>
      <c r="AD1019" s="54"/>
      <c r="AE1019" s="54"/>
      <c r="AG1019" s="3"/>
      <c r="AN1019" s="54"/>
      <c r="AO1019" s="54"/>
      <c r="AP1019" s="54"/>
      <c r="AQ1019" s="54"/>
      <c r="AR1019" s="54"/>
      <c r="AS1019" s="54"/>
      <c r="AT1019" s="54"/>
      <c r="AU1019" s="54"/>
    </row>
    <row r="1020" spans="1:64" ht="12.95" customHeight="1" x14ac:dyDescent="0.2">
      <c r="A1020" s="98"/>
      <c r="B1020" s="99"/>
      <c r="C1020" s="98"/>
      <c r="D1020" s="98"/>
      <c r="E1020" s="107"/>
      <c r="F1020" s="109"/>
      <c r="Q1020" s="100"/>
      <c r="S1020" s="53"/>
      <c r="AA1020" s="54"/>
      <c r="AB1020" s="54"/>
      <c r="AC1020" s="54"/>
      <c r="AD1020" s="54"/>
      <c r="AE1020" s="54"/>
      <c r="AG1020" s="3"/>
      <c r="AN1020" s="54"/>
      <c r="AO1020" s="54"/>
      <c r="AP1020" s="54"/>
      <c r="AQ1020" s="54"/>
      <c r="AR1020" s="54"/>
      <c r="AS1020" s="54"/>
      <c r="AT1020" s="54"/>
      <c r="AU1020" s="54"/>
    </row>
    <row r="1021" spans="1:64" ht="12.95" customHeight="1" x14ac:dyDescent="0.2">
      <c r="A1021" s="98"/>
      <c r="B1021" s="99"/>
      <c r="C1021" s="98"/>
      <c r="D1021" s="98"/>
      <c r="E1021" s="107"/>
      <c r="F1021" s="109"/>
      <c r="Q1021" s="100"/>
      <c r="S1021" s="53"/>
      <c r="AA1021" s="54"/>
      <c r="AB1021" s="54"/>
      <c r="AC1021" s="54"/>
      <c r="AD1021" s="54"/>
      <c r="AE1021" s="54"/>
      <c r="AG1021" s="3"/>
      <c r="AN1021" s="54"/>
      <c r="AO1021" s="54"/>
      <c r="AP1021" s="54"/>
      <c r="AQ1021" s="54"/>
      <c r="AR1021" s="54"/>
      <c r="AS1021" s="54"/>
      <c r="AT1021" s="54"/>
      <c r="AU1021" s="54"/>
    </row>
    <row r="1022" spans="1:64" ht="12.95" customHeight="1" x14ac:dyDescent="0.2">
      <c r="A1022" s="98"/>
      <c r="B1022" s="99"/>
      <c r="C1022" s="98"/>
      <c r="D1022" s="98"/>
      <c r="E1022" s="107"/>
      <c r="F1022" s="109"/>
      <c r="Q1022" s="100"/>
      <c r="S1022" s="53"/>
      <c r="AA1022" s="54"/>
      <c r="AB1022" s="54"/>
      <c r="AC1022" s="54"/>
      <c r="AD1022" s="54"/>
      <c r="AE1022" s="54"/>
      <c r="AG1022" s="3"/>
      <c r="AN1022" s="54"/>
      <c r="AO1022" s="54"/>
      <c r="AP1022" s="54"/>
      <c r="AQ1022" s="54"/>
      <c r="AR1022" s="54"/>
      <c r="AS1022" s="54"/>
      <c r="AT1022" s="54"/>
      <c r="AU1022" s="54"/>
    </row>
    <row r="1023" spans="1:64" ht="12.95" customHeight="1" x14ac:dyDescent="0.2">
      <c r="A1023" s="98"/>
      <c r="B1023" s="99"/>
      <c r="C1023" s="98"/>
      <c r="D1023" s="98"/>
      <c r="E1023" s="107"/>
      <c r="F1023" s="109"/>
      <c r="Q1023" s="100"/>
      <c r="S1023" s="53"/>
      <c r="AA1023" s="54"/>
      <c r="AB1023" s="54"/>
      <c r="AC1023" s="54"/>
      <c r="AD1023" s="54"/>
      <c r="AE1023" s="54"/>
      <c r="AG1023" s="3"/>
      <c r="AN1023" s="54"/>
      <c r="AO1023" s="54"/>
      <c r="AP1023" s="54"/>
      <c r="AQ1023" s="54"/>
      <c r="AR1023" s="54"/>
      <c r="AS1023" s="54"/>
      <c r="AT1023" s="54"/>
      <c r="AU1023" s="54"/>
    </row>
    <row r="1024" spans="1:64" ht="12.95" customHeight="1" x14ac:dyDescent="0.2">
      <c r="A1024" s="98"/>
      <c r="B1024" s="99"/>
      <c r="C1024" s="98"/>
      <c r="D1024" s="98"/>
      <c r="E1024" s="107"/>
      <c r="F1024" s="109"/>
      <c r="Q1024" s="100"/>
      <c r="S1024" s="53"/>
      <c r="AA1024" s="54"/>
      <c r="AB1024" s="54"/>
      <c r="AC1024" s="54"/>
      <c r="AD1024" s="54"/>
      <c r="AE1024" s="54"/>
      <c r="AG1024" s="3"/>
      <c r="AN1024" s="54"/>
      <c r="AO1024" s="54"/>
      <c r="AP1024" s="54"/>
      <c r="AQ1024" s="54"/>
      <c r="AR1024" s="54"/>
      <c r="AS1024" s="54"/>
      <c r="AT1024" s="54"/>
      <c r="AU1024" s="54"/>
    </row>
    <row r="1025" spans="1:64" ht="12.95" customHeight="1" x14ac:dyDescent="0.2">
      <c r="A1025" s="98"/>
      <c r="B1025" s="99"/>
      <c r="C1025" s="98"/>
      <c r="D1025" s="98"/>
      <c r="E1025" s="107"/>
      <c r="F1025" s="109"/>
      <c r="Q1025" s="100"/>
      <c r="S1025" s="53"/>
      <c r="AA1025" s="54"/>
      <c r="AB1025" s="54"/>
      <c r="AC1025" s="54"/>
      <c r="AD1025" s="54"/>
      <c r="AE1025" s="54"/>
      <c r="AG1025" s="3"/>
      <c r="AN1025" s="54"/>
      <c r="AO1025" s="54"/>
      <c r="AP1025" s="54"/>
      <c r="AQ1025" s="54"/>
      <c r="AR1025" s="54"/>
      <c r="AS1025" s="54"/>
      <c r="AT1025" s="54"/>
      <c r="AU1025" s="54"/>
    </row>
    <row r="1026" spans="1:64" ht="12.95" customHeight="1" x14ac:dyDescent="0.2">
      <c r="A1026" s="98"/>
      <c r="B1026" s="99"/>
      <c r="C1026" s="98"/>
      <c r="D1026" s="98"/>
      <c r="E1026" s="107"/>
      <c r="F1026" s="109"/>
      <c r="Q1026" s="100"/>
      <c r="S1026" s="53"/>
      <c r="AA1026" s="54"/>
      <c r="AB1026" s="54"/>
      <c r="AC1026" s="54"/>
      <c r="AD1026" s="54"/>
      <c r="AE1026" s="54"/>
      <c r="AG1026" s="3"/>
      <c r="AN1026" s="54"/>
      <c r="AO1026" s="54"/>
      <c r="AP1026" s="54"/>
      <c r="AQ1026" s="54"/>
      <c r="AR1026" s="54"/>
      <c r="AS1026" s="54"/>
      <c r="AT1026" s="54"/>
      <c r="AU1026" s="54"/>
    </row>
    <row r="1027" spans="1:64" ht="12.95" customHeight="1" x14ac:dyDescent="0.2">
      <c r="A1027" s="98"/>
      <c r="B1027" s="99"/>
      <c r="C1027" s="98"/>
      <c r="D1027" s="98"/>
      <c r="E1027" s="107"/>
      <c r="F1027" s="109"/>
      <c r="Q1027" s="100"/>
      <c r="S1027" s="53"/>
      <c r="AA1027" s="54"/>
      <c r="AB1027" s="54"/>
      <c r="AC1027" s="54"/>
      <c r="AD1027" s="54"/>
      <c r="AE1027" s="54"/>
      <c r="AG1027" s="3"/>
      <c r="AN1027" s="54"/>
      <c r="AO1027" s="54"/>
      <c r="AP1027" s="54"/>
      <c r="AQ1027" s="54"/>
      <c r="AR1027" s="54"/>
      <c r="AS1027" s="54"/>
      <c r="AT1027" s="54"/>
      <c r="AU1027" s="54"/>
    </row>
    <row r="1028" spans="1:64" ht="12.95" customHeight="1" x14ac:dyDescent="0.2">
      <c r="A1028" s="98"/>
      <c r="B1028" s="99"/>
      <c r="C1028" s="98"/>
      <c r="D1028" s="98"/>
      <c r="E1028" s="107"/>
      <c r="F1028" s="109"/>
      <c r="Q1028" s="100"/>
      <c r="S1028" s="53"/>
      <c r="AA1028" s="54"/>
      <c r="AB1028" s="54"/>
      <c r="AC1028" s="54"/>
      <c r="AD1028" s="54"/>
      <c r="AE1028" s="54"/>
      <c r="AG1028" s="3"/>
      <c r="AN1028" s="54"/>
      <c r="AO1028" s="54"/>
      <c r="AP1028" s="54"/>
      <c r="AQ1028" s="54"/>
      <c r="AR1028" s="54"/>
      <c r="AS1028" s="54"/>
      <c r="AT1028" s="54"/>
      <c r="AU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</row>
    <row r="1029" spans="1:64" ht="12.95" customHeight="1" x14ac:dyDescent="0.2">
      <c r="A1029" s="98"/>
      <c r="B1029" s="99"/>
      <c r="C1029" s="98"/>
      <c r="D1029" s="98"/>
      <c r="E1029" s="107"/>
      <c r="F1029" s="109"/>
      <c r="Q1029" s="100"/>
      <c r="S1029" s="53"/>
      <c r="AA1029" s="54"/>
      <c r="AB1029" s="54"/>
      <c r="AC1029" s="54"/>
      <c r="AD1029" s="54"/>
      <c r="AE1029" s="54"/>
      <c r="AG1029" s="3"/>
      <c r="AN1029" s="54"/>
      <c r="AO1029" s="54"/>
      <c r="AP1029" s="54"/>
      <c r="AQ1029" s="54"/>
      <c r="AR1029" s="54"/>
      <c r="AS1029" s="54"/>
      <c r="AT1029" s="54"/>
      <c r="AU1029" s="54"/>
    </row>
    <row r="1030" spans="1:64" ht="12.95" customHeight="1" x14ac:dyDescent="0.2">
      <c r="A1030" s="98"/>
      <c r="B1030" s="99"/>
      <c r="C1030" s="98"/>
      <c r="D1030" s="98"/>
      <c r="E1030" s="107"/>
      <c r="F1030" s="109"/>
      <c r="Q1030" s="100"/>
      <c r="S1030" s="53"/>
      <c r="AA1030" s="54"/>
      <c r="AB1030" s="54"/>
      <c r="AC1030" s="54"/>
      <c r="AD1030" s="54"/>
      <c r="AE1030" s="54"/>
      <c r="AG1030" s="3"/>
      <c r="AN1030" s="54"/>
      <c r="AO1030" s="54"/>
      <c r="AP1030" s="54"/>
      <c r="AQ1030" s="54"/>
      <c r="AR1030" s="54"/>
      <c r="AS1030" s="54"/>
      <c r="AT1030" s="54"/>
      <c r="AU1030" s="54"/>
    </row>
    <row r="1031" spans="1:64" ht="12.95" customHeight="1" x14ac:dyDescent="0.2">
      <c r="A1031" s="98"/>
      <c r="B1031" s="99"/>
      <c r="C1031" s="98"/>
      <c r="D1031" s="98"/>
      <c r="E1031" s="107"/>
      <c r="F1031" s="109"/>
      <c r="Q1031" s="100"/>
      <c r="S1031" s="53"/>
      <c r="AA1031" s="54"/>
      <c r="AB1031" s="54"/>
      <c r="AC1031" s="54"/>
      <c r="AD1031" s="54"/>
      <c r="AE1031" s="54"/>
      <c r="AG1031" s="3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</row>
    <row r="1032" spans="1:64" ht="12.95" customHeight="1" x14ac:dyDescent="0.2">
      <c r="A1032" s="4"/>
      <c r="B1032" s="10"/>
      <c r="C1032" s="5"/>
      <c r="D1032" s="5"/>
      <c r="E1032" s="107"/>
      <c r="F1032" s="109"/>
      <c r="Q1032" s="100"/>
      <c r="S1032" s="53"/>
      <c r="AA1032" s="54"/>
      <c r="AB1032" s="54"/>
      <c r="AC1032" s="54"/>
      <c r="AD1032" s="54"/>
      <c r="AE1032" s="54"/>
      <c r="AG1032" s="3"/>
      <c r="AN1032" s="54"/>
      <c r="AO1032" s="54"/>
      <c r="AP1032" s="54"/>
      <c r="AQ1032" s="54"/>
      <c r="AR1032" s="54"/>
      <c r="AS1032" s="54"/>
      <c r="AT1032" s="54"/>
      <c r="AU1032" s="54"/>
    </row>
    <row r="1033" spans="1:64" ht="12.95" customHeight="1" x14ac:dyDescent="0.2">
      <c r="A1033" s="98"/>
      <c r="B1033" s="99"/>
      <c r="C1033" s="98"/>
      <c r="D1033" s="98"/>
      <c r="E1033" s="107"/>
      <c r="F1033" s="109"/>
      <c r="Q1033" s="100"/>
      <c r="S1033" s="53"/>
      <c r="AA1033" s="54"/>
      <c r="AB1033" s="54"/>
      <c r="AC1033" s="54"/>
      <c r="AD1033" s="54"/>
      <c r="AE1033" s="54"/>
      <c r="AG1033" s="3"/>
      <c r="AN1033" s="54"/>
      <c r="AO1033" s="54"/>
      <c r="AP1033" s="54"/>
      <c r="AQ1033" s="54"/>
      <c r="AR1033" s="54"/>
      <c r="AS1033" s="54"/>
      <c r="AT1033" s="54"/>
      <c r="AU1033" s="54"/>
    </row>
    <row r="1034" spans="1:64" ht="12.95" customHeight="1" x14ac:dyDescent="0.2">
      <c r="A1034" s="98"/>
      <c r="B1034" s="99"/>
      <c r="C1034" s="98"/>
      <c r="D1034" s="98"/>
      <c r="E1034" s="107"/>
      <c r="F1034" s="109"/>
      <c r="Q1034" s="100"/>
      <c r="S1034" s="53"/>
      <c r="AA1034" s="54"/>
      <c r="AB1034" s="54"/>
      <c r="AC1034" s="54"/>
      <c r="AD1034" s="54"/>
      <c r="AE1034" s="54"/>
      <c r="AG1034" s="3"/>
      <c r="AN1034" s="54"/>
      <c r="AO1034" s="54"/>
      <c r="AP1034" s="54"/>
      <c r="AQ1034" s="54"/>
      <c r="AR1034" s="54"/>
      <c r="AS1034" s="54"/>
      <c r="AT1034" s="54"/>
      <c r="AU1034" s="54"/>
    </row>
    <row r="1035" spans="1:64" ht="12.95" customHeight="1" x14ac:dyDescent="0.2">
      <c r="A1035" s="98"/>
      <c r="B1035" s="99"/>
      <c r="C1035" s="98"/>
      <c r="D1035" s="98"/>
      <c r="E1035" s="107"/>
      <c r="F1035" s="109"/>
      <c r="Q1035" s="100"/>
      <c r="S1035" s="53"/>
      <c r="AA1035" s="54"/>
      <c r="AB1035" s="54"/>
      <c r="AC1035" s="54"/>
      <c r="AD1035" s="54"/>
      <c r="AE1035" s="54"/>
      <c r="AG1035" s="3"/>
      <c r="AN1035" s="54"/>
      <c r="AO1035" s="54"/>
      <c r="AP1035" s="54"/>
      <c r="AQ1035" s="54"/>
      <c r="AR1035" s="54"/>
      <c r="AS1035" s="54"/>
      <c r="AT1035" s="54"/>
      <c r="AU1035" s="54"/>
    </row>
    <row r="1036" spans="1:64" ht="12.95" customHeight="1" x14ac:dyDescent="0.2">
      <c r="A1036" s="98"/>
      <c r="B1036" s="99"/>
      <c r="C1036" s="98"/>
      <c r="D1036" s="98"/>
      <c r="E1036" s="107"/>
      <c r="F1036" s="109"/>
      <c r="Q1036" s="100"/>
      <c r="S1036" s="53"/>
      <c r="AA1036" s="54"/>
      <c r="AB1036" s="54"/>
      <c r="AC1036" s="54"/>
      <c r="AD1036" s="54"/>
      <c r="AE1036" s="54"/>
      <c r="AG1036" s="3"/>
      <c r="AN1036" s="54"/>
      <c r="AO1036" s="54"/>
      <c r="AP1036" s="54"/>
      <c r="AQ1036" s="54"/>
      <c r="AR1036" s="54"/>
      <c r="AS1036" s="54"/>
      <c r="AT1036" s="54"/>
      <c r="AU1036" s="54"/>
    </row>
    <row r="1037" spans="1:64" ht="12.95" customHeight="1" x14ac:dyDescent="0.2">
      <c r="A1037" s="98"/>
      <c r="B1037" s="99"/>
      <c r="C1037" s="98"/>
      <c r="D1037" s="98"/>
      <c r="E1037" s="107"/>
      <c r="F1037" s="109"/>
      <c r="Q1037" s="100"/>
      <c r="S1037" s="53"/>
      <c r="AA1037" s="54"/>
      <c r="AB1037" s="54"/>
      <c r="AC1037" s="54"/>
      <c r="AD1037" s="54"/>
      <c r="AE1037" s="54"/>
      <c r="AG1037" s="3"/>
      <c r="AN1037" s="54"/>
      <c r="AO1037" s="54"/>
      <c r="AP1037" s="54"/>
      <c r="AQ1037" s="54"/>
      <c r="AR1037" s="54"/>
      <c r="AS1037" s="54"/>
      <c r="AT1037" s="54"/>
      <c r="AU1037" s="54"/>
    </row>
    <row r="1038" spans="1:64" ht="12.95" customHeight="1" x14ac:dyDescent="0.2">
      <c r="A1038" s="98"/>
      <c r="B1038" s="99"/>
      <c r="C1038" s="98"/>
      <c r="D1038" s="98"/>
      <c r="E1038" s="107"/>
      <c r="F1038" s="109"/>
      <c r="Q1038" s="100"/>
      <c r="S1038" s="53"/>
      <c r="AA1038" s="54"/>
      <c r="AB1038" s="54"/>
      <c r="AC1038" s="54"/>
      <c r="AD1038" s="54"/>
      <c r="AE1038" s="54"/>
      <c r="AG1038" s="3"/>
      <c r="AN1038" s="54"/>
      <c r="AO1038" s="54"/>
      <c r="AP1038" s="54"/>
      <c r="AQ1038" s="54"/>
      <c r="AR1038" s="54"/>
      <c r="AS1038" s="54"/>
      <c r="AT1038" s="54"/>
      <c r="AU1038" s="54"/>
    </row>
    <row r="1039" spans="1:64" ht="12.95" customHeight="1" x14ac:dyDescent="0.2">
      <c r="A1039" s="98"/>
      <c r="B1039" s="99"/>
      <c r="C1039" s="98"/>
      <c r="D1039" s="98"/>
      <c r="E1039" s="107"/>
      <c r="F1039" s="109"/>
      <c r="Q1039" s="100"/>
      <c r="S1039" s="53"/>
      <c r="AA1039" s="54"/>
      <c r="AB1039" s="54"/>
      <c r="AC1039" s="54"/>
      <c r="AD1039" s="54"/>
      <c r="AE1039" s="54"/>
      <c r="AG1039" s="3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</row>
    <row r="1040" spans="1:64" ht="12.95" customHeight="1" x14ac:dyDescent="0.2">
      <c r="A1040" s="98"/>
      <c r="B1040" s="99"/>
      <c r="C1040" s="98"/>
      <c r="D1040" s="98"/>
      <c r="E1040" s="107"/>
      <c r="F1040" s="109"/>
      <c r="Q1040" s="100"/>
      <c r="S1040" s="53"/>
      <c r="AA1040" s="54"/>
      <c r="AB1040" s="54"/>
      <c r="AC1040" s="54"/>
      <c r="AD1040" s="54"/>
      <c r="AE1040" s="54"/>
      <c r="AG1040" s="3"/>
      <c r="AN1040" s="54"/>
      <c r="AO1040" s="54"/>
      <c r="AP1040" s="54"/>
      <c r="AQ1040" s="54"/>
      <c r="AR1040" s="54"/>
      <c r="AS1040" s="54"/>
      <c r="AT1040" s="54"/>
      <c r="AU1040" s="54"/>
      <c r="AV1040" s="54"/>
    </row>
    <row r="1041" spans="1:50" ht="12.95" customHeight="1" x14ac:dyDescent="0.2">
      <c r="A1041" s="98"/>
      <c r="B1041" s="99"/>
      <c r="C1041" s="98"/>
      <c r="D1041" s="98"/>
      <c r="E1041" s="107"/>
      <c r="F1041" s="109"/>
      <c r="Q1041" s="100"/>
      <c r="S1041" s="53"/>
      <c r="AA1041" s="54"/>
      <c r="AB1041" s="54"/>
      <c r="AC1041" s="54"/>
      <c r="AD1041" s="54"/>
      <c r="AE1041" s="54"/>
      <c r="AG1041" s="3"/>
      <c r="AN1041" s="54"/>
      <c r="AO1041" s="54"/>
      <c r="AP1041" s="54"/>
      <c r="AQ1041" s="54"/>
      <c r="AR1041" s="54"/>
      <c r="AS1041" s="54"/>
      <c r="AT1041" s="54"/>
      <c r="AU1041" s="54"/>
    </row>
    <row r="1042" spans="1:50" ht="12.95" customHeight="1" x14ac:dyDescent="0.2">
      <c r="A1042" s="98"/>
      <c r="B1042" s="99"/>
      <c r="C1042" s="98"/>
      <c r="D1042" s="98"/>
      <c r="E1042" s="107"/>
      <c r="F1042" s="109"/>
      <c r="Q1042" s="100"/>
      <c r="S1042" s="53"/>
      <c r="AA1042" s="54"/>
      <c r="AB1042" s="54"/>
      <c r="AC1042" s="54"/>
      <c r="AD1042" s="54"/>
      <c r="AE1042" s="54"/>
      <c r="AG1042" s="3"/>
      <c r="AN1042" s="54"/>
      <c r="AO1042" s="54"/>
      <c r="AP1042" s="54"/>
      <c r="AQ1042" s="54"/>
      <c r="AR1042" s="54"/>
      <c r="AS1042" s="54"/>
      <c r="AT1042" s="54"/>
      <c r="AU1042" s="54"/>
    </row>
    <row r="1043" spans="1:50" ht="12.95" customHeight="1" x14ac:dyDescent="0.2">
      <c r="A1043" s="98"/>
      <c r="B1043" s="99"/>
      <c r="C1043" s="98"/>
      <c r="D1043" s="98"/>
      <c r="E1043" s="107"/>
      <c r="F1043" s="109"/>
      <c r="Q1043" s="100"/>
      <c r="S1043" s="53"/>
      <c r="AA1043" s="54"/>
      <c r="AB1043" s="54"/>
      <c r="AC1043" s="54"/>
      <c r="AD1043" s="54"/>
      <c r="AE1043" s="54"/>
      <c r="AG1043" s="3"/>
      <c r="AN1043" s="54"/>
      <c r="AO1043" s="54"/>
      <c r="AP1043" s="54"/>
      <c r="AQ1043" s="54"/>
      <c r="AR1043" s="54"/>
      <c r="AS1043" s="54"/>
      <c r="AT1043" s="54"/>
      <c r="AU1043" s="54"/>
    </row>
    <row r="1044" spans="1:50" ht="12.95" customHeight="1" x14ac:dyDescent="0.2">
      <c r="A1044" s="98"/>
      <c r="B1044" s="99"/>
      <c r="C1044" s="98"/>
      <c r="D1044" s="98"/>
      <c r="E1044" s="107"/>
      <c r="F1044" s="109"/>
      <c r="Q1044" s="100"/>
      <c r="S1044" s="53"/>
      <c r="AA1044" s="54"/>
      <c r="AB1044" s="54"/>
      <c r="AC1044" s="54"/>
      <c r="AD1044" s="54"/>
      <c r="AE1044" s="54"/>
      <c r="AG1044" s="3"/>
      <c r="AN1044" s="54"/>
      <c r="AO1044" s="54"/>
      <c r="AP1044" s="54"/>
      <c r="AQ1044" s="54"/>
      <c r="AR1044" s="54"/>
      <c r="AS1044" s="54"/>
      <c r="AT1044" s="54"/>
      <c r="AU1044" s="54"/>
    </row>
    <row r="1045" spans="1:50" ht="12.95" customHeight="1" x14ac:dyDescent="0.2">
      <c r="A1045" s="98"/>
      <c r="B1045" s="99"/>
      <c r="C1045" s="98"/>
      <c r="D1045" s="98"/>
      <c r="E1045" s="107"/>
      <c r="F1045" s="109"/>
      <c r="Q1045" s="100"/>
      <c r="S1045" s="53"/>
      <c r="AA1045" s="54"/>
      <c r="AB1045" s="54"/>
      <c r="AC1045" s="54"/>
      <c r="AD1045" s="54"/>
      <c r="AE1045" s="54"/>
      <c r="AG1045" s="3"/>
      <c r="AN1045" s="54"/>
      <c r="AO1045" s="54"/>
      <c r="AP1045" s="54"/>
      <c r="AQ1045" s="54"/>
      <c r="AR1045" s="54"/>
      <c r="AS1045" s="54"/>
      <c r="AT1045" s="54"/>
      <c r="AU1045" s="54"/>
    </row>
    <row r="1046" spans="1:50" ht="12.95" customHeight="1" x14ac:dyDescent="0.2">
      <c r="A1046" s="98"/>
      <c r="B1046" s="99"/>
      <c r="C1046" s="98"/>
      <c r="D1046" s="98"/>
      <c r="E1046" s="107"/>
      <c r="F1046" s="109"/>
      <c r="Q1046" s="100"/>
      <c r="S1046" s="53"/>
      <c r="AA1046" s="54"/>
      <c r="AB1046" s="54"/>
      <c r="AC1046" s="54"/>
      <c r="AD1046" s="54"/>
      <c r="AE1046" s="54"/>
      <c r="AG1046" s="3"/>
      <c r="AN1046" s="54"/>
      <c r="AO1046" s="54"/>
      <c r="AP1046" s="54"/>
      <c r="AQ1046" s="54"/>
      <c r="AR1046" s="54"/>
      <c r="AS1046" s="54"/>
      <c r="AT1046" s="54"/>
      <c r="AU1046" s="54"/>
    </row>
    <row r="1047" spans="1:50" ht="12.95" customHeight="1" x14ac:dyDescent="0.2">
      <c r="A1047" s="98"/>
      <c r="B1047" s="99"/>
      <c r="C1047" s="98"/>
      <c r="D1047" s="98"/>
      <c r="E1047" s="107"/>
      <c r="F1047" s="109"/>
      <c r="Q1047" s="100"/>
      <c r="S1047" s="53"/>
      <c r="AA1047" s="54"/>
      <c r="AB1047" s="54"/>
      <c r="AC1047" s="54"/>
      <c r="AD1047" s="54"/>
      <c r="AE1047" s="54"/>
      <c r="AG1047" s="3"/>
      <c r="AN1047" s="54"/>
      <c r="AO1047" s="54"/>
      <c r="AP1047" s="54"/>
      <c r="AQ1047" s="54"/>
      <c r="AR1047" s="54"/>
      <c r="AS1047" s="54"/>
      <c r="AT1047" s="54"/>
      <c r="AU1047" s="54"/>
      <c r="AV1047" s="54"/>
    </row>
    <row r="1048" spans="1:50" ht="12.95" customHeight="1" x14ac:dyDescent="0.2">
      <c r="A1048" s="98"/>
      <c r="B1048" s="99"/>
      <c r="C1048" s="98"/>
      <c r="D1048" s="98"/>
      <c r="E1048" s="107"/>
      <c r="F1048" s="109"/>
      <c r="Q1048" s="100"/>
      <c r="S1048" s="53"/>
      <c r="AA1048" s="54"/>
      <c r="AB1048" s="54"/>
      <c r="AC1048" s="54"/>
      <c r="AD1048" s="54"/>
      <c r="AE1048" s="54"/>
      <c r="AG1048" s="3"/>
      <c r="AN1048" s="54"/>
      <c r="AO1048" s="54"/>
      <c r="AP1048" s="54"/>
      <c r="AQ1048" s="54"/>
      <c r="AR1048" s="54"/>
      <c r="AS1048" s="54"/>
      <c r="AT1048" s="54"/>
      <c r="AU1048" s="54"/>
    </row>
    <row r="1049" spans="1:50" ht="12.95" customHeight="1" x14ac:dyDescent="0.2">
      <c r="A1049" s="98"/>
      <c r="B1049" s="99"/>
      <c r="C1049" s="98"/>
      <c r="D1049" s="98"/>
      <c r="E1049" s="107"/>
      <c r="F1049" s="109"/>
      <c r="Q1049" s="100"/>
      <c r="S1049" s="53"/>
      <c r="AA1049" s="54"/>
      <c r="AB1049" s="54"/>
      <c r="AC1049" s="54"/>
      <c r="AD1049" s="54"/>
      <c r="AE1049" s="54"/>
      <c r="AG1049" s="3"/>
      <c r="AN1049" s="54"/>
      <c r="AO1049" s="54"/>
      <c r="AP1049" s="54"/>
      <c r="AQ1049" s="54"/>
      <c r="AR1049" s="54"/>
      <c r="AS1049" s="54"/>
      <c r="AT1049" s="54"/>
      <c r="AU1049" s="54"/>
    </row>
    <row r="1050" spans="1:50" ht="12.95" customHeight="1" x14ac:dyDescent="0.2">
      <c r="A1050" s="98"/>
      <c r="B1050" s="99"/>
      <c r="C1050" s="98"/>
      <c r="D1050" s="98"/>
      <c r="E1050" s="107"/>
      <c r="F1050" s="109"/>
      <c r="Q1050" s="100"/>
      <c r="S1050" s="53"/>
      <c r="AA1050" s="54"/>
      <c r="AB1050" s="54"/>
      <c r="AC1050" s="54"/>
      <c r="AD1050" s="54"/>
      <c r="AE1050" s="54"/>
      <c r="AG1050" s="3"/>
      <c r="AN1050" s="54"/>
      <c r="AO1050" s="54"/>
      <c r="AP1050" s="54"/>
      <c r="AQ1050" s="54"/>
      <c r="AR1050" s="54"/>
      <c r="AS1050" s="54"/>
      <c r="AT1050" s="54"/>
      <c r="AU1050" s="54"/>
      <c r="AV1050" s="54"/>
    </row>
    <row r="1051" spans="1:50" ht="12.95" customHeight="1" x14ac:dyDescent="0.2">
      <c r="A1051" s="98"/>
      <c r="B1051" s="99"/>
      <c r="C1051" s="98"/>
      <c r="D1051" s="98"/>
      <c r="E1051" s="107"/>
      <c r="F1051" s="109"/>
      <c r="Q1051" s="100"/>
      <c r="S1051" s="53"/>
      <c r="AA1051" s="54"/>
      <c r="AB1051" s="54"/>
      <c r="AC1051" s="54"/>
      <c r="AD1051" s="54"/>
      <c r="AE1051" s="54"/>
      <c r="AG1051" s="3"/>
      <c r="AN1051" s="54"/>
      <c r="AO1051" s="54"/>
      <c r="AP1051" s="54"/>
      <c r="AQ1051" s="54"/>
      <c r="AR1051" s="54"/>
      <c r="AS1051" s="54"/>
      <c r="AT1051" s="54"/>
      <c r="AU1051" s="54"/>
    </row>
    <row r="1052" spans="1:50" ht="12.95" customHeight="1" x14ac:dyDescent="0.2">
      <c r="A1052" s="98"/>
      <c r="B1052" s="99"/>
      <c r="C1052" s="98"/>
      <c r="D1052" s="98"/>
      <c r="E1052" s="107"/>
      <c r="F1052" s="109"/>
      <c r="Q1052" s="100"/>
      <c r="S1052" s="53"/>
      <c r="AA1052" s="54"/>
      <c r="AB1052" s="54"/>
      <c r="AC1052" s="54"/>
      <c r="AD1052" s="54"/>
      <c r="AE1052" s="54"/>
      <c r="AG1052" s="3"/>
      <c r="AN1052" s="54"/>
      <c r="AO1052" s="54"/>
      <c r="AP1052" s="54"/>
      <c r="AQ1052" s="54"/>
      <c r="AR1052" s="54"/>
      <c r="AS1052" s="54"/>
      <c r="AT1052" s="54"/>
      <c r="AU1052" s="54"/>
    </row>
    <row r="1053" spans="1:50" ht="12.95" customHeight="1" x14ac:dyDescent="0.2">
      <c r="A1053" s="98"/>
      <c r="B1053" s="99"/>
      <c r="C1053" s="98"/>
      <c r="D1053" s="98"/>
      <c r="E1053" s="107"/>
      <c r="F1053" s="109"/>
      <c r="Q1053" s="100"/>
      <c r="S1053" s="53"/>
      <c r="AA1053" s="54"/>
      <c r="AB1053" s="54"/>
      <c r="AC1053" s="54"/>
      <c r="AD1053" s="54"/>
      <c r="AE1053" s="54"/>
      <c r="AG1053" s="3"/>
      <c r="AN1053" s="54"/>
      <c r="AO1053" s="54"/>
      <c r="AP1053" s="54"/>
      <c r="AQ1053" s="54"/>
      <c r="AR1053" s="54"/>
      <c r="AS1053" s="54"/>
      <c r="AT1053" s="54"/>
      <c r="AU1053" s="54"/>
    </row>
    <row r="1054" spans="1:50" ht="12.95" customHeight="1" x14ac:dyDescent="0.2">
      <c r="A1054" s="98"/>
      <c r="B1054" s="99"/>
      <c r="C1054" s="98"/>
      <c r="D1054" s="98"/>
      <c r="E1054" s="107"/>
      <c r="F1054" s="109"/>
      <c r="Q1054" s="100"/>
      <c r="S1054" s="53"/>
      <c r="AA1054" s="54"/>
      <c r="AB1054" s="54"/>
      <c r="AC1054" s="54"/>
      <c r="AD1054" s="54"/>
      <c r="AE1054" s="54"/>
      <c r="AG1054" s="3"/>
      <c r="AN1054" s="54"/>
      <c r="AO1054" s="54"/>
      <c r="AP1054" s="54"/>
      <c r="AQ1054" s="54"/>
      <c r="AR1054" s="54"/>
      <c r="AS1054" s="54"/>
      <c r="AT1054" s="54"/>
      <c r="AU1054" s="54"/>
    </row>
    <row r="1055" spans="1:50" ht="12.95" customHeight="1" x14ac:dyDescent="0.2">
      <c r="A1055" s="98"/>
      <c r="B1055" s="99"/>
      <c r="C1055" s="98"/>
      <c r="D1055" s="98"/>
      <c r="E1055" s="107"/>
      <c r="F1055" s="109"/>
      <c r="Q1055" s="100"/>
      <c r="S1055" s="53"/>
      <c r="AA1055" s="54"/>
      <c r="AB1055" s="54"/>
      <c r="AC1055" s="54"/>
      <c r="AD1055" s="54"/>
      <c r="AE1055" s="54"/>
      <c r="AG1055" s="3"/>
      <c r="AN1055" s="54"/>
      <c r="AO1055" s="54"/>
      <c r="AP1055" s="54"/>
      <c r="AQ1055" s="54"/>
      <c r="AR1055" s="54"/>
      <c r="AS1055" s="54"/>
      <c r="AT1055" s="54"/>
      <c r="AU1055" s="54"/>
      <c r="AV1055" s="54"/>
      <c r="AW1055" s="54"/>
      <c r="AX1055" s="54"/>
    </row>
    <row r="1056" spans="1:50" ht="12.95" customHeight="1" x14ac:dyDescent="0.2">
      <c r="A1056" s="98"/>
      <c r="B1056" s="99"/>
      <c r="C1056" s="98"/>
      <c r="D1056" s="98"/>
      <c r="E1056" s="107"/>
      <c r="F1056" s="109"/>
      <c r="Q1056" s="100"/>
      <c r="S1056" s="53"/>
      <c r="AA1056" s="54"/>
      <c r="AB1056" s="54"/>
      <c r="AC1056" s="54"/>
      <c r="AD1056" s="54"/>
      <c r="AE1056" s="54"/>
      <c r="AG1056" s="3"/>
      <c r="AN1056" s="54"/>
      <c r="AO1056" s="54"/>
      <c r="AP1056" s="54"/>
      <c r="AQ1056" s="54"/>
      <c r="AR1056" s="54"/>
      <c r="AS1056" s="54"/>
      <c r="AT1056" s="54"/>
      <c r="AU1056" s="54"/>
    </row>
    <row r="1057" spans="1:50" ht="12.95" customHeight="1" x14ac:dyDescent="0.2">
      <c r="A1057" s="98"/>
      <c r="B1057" s="99"/>
      <c r="C1057" s="98"/>
      <c r="D1057" s="98"/>
      <c r="E1057" s="107"/>
      <c r="F1057" s="109"/>
      <c r="Q1057" s="100"/>
      <c r="S1057" s="53"/>
      <c r="AA1057" s="54"/>
      <c r="AB1057" s="54"/>
      <c r="AC1057" s="54"/>
      <c r="AD1057" s="54"/>
      <c r="AE1057" s="54"/>
      <c r="AG1057" s="3"/>
      <c r="AN1057" s="54"/>
      <c r="AO1057" s="54"/>
      <c r="AP1057" s="54"/>
      <c r="AQ1057" s="54"/>
      <c r="AR1057" s="54"/>
      <c r="AS1057" s="54"/>
      <c r="AT1057" s="54"/>
      <c r="AU1057" s="54"/>
    </row>
    <row r="1058" spans="1:50" ht="12.95" customHeight="1" x14ac:dyDescent="0.2">
      <c r="A1058" s="98"/>
      <c r="B1058" s="99"/>
      <c r="C1058" s="98"/>
      <c r="D1058" s="98"/>
      <c r="E1058" s="107"/>
      <c r="F1058" s="109"/>
      <c r="Q1058" s="100"/>
      <c r="S1058" s="53"/>
      <c r="AA1058" s="54"/>
      <c r="AB1058" s="54"/>
      <c r="AC1058" s="54"/>
      <c r="AD1058" s="54"/>
      <c r="AE1058" s="54"/>
      <c r="AG1058" s="3"/>
      <c r="AN1058" s="54"/>
      <c r="AO1058" s="54"/>
      <c r="AP1058" s="54"/>
      <c r="AQ1058" s="54"/>
      <c r="AR1058" s="54"/>
      <c r="AS1058" s="54"/>
      <c r="AT1058" s="54"/>
      <c r="AU1058" s="54"/>
    </row>
    <row r="1059" spans="1:50" ht="12.95" customHeight="1" x14ac:dyDescent="0.2">
      <c r="A1059" s="98"/>
      <c r="B1059" s="99"/>
      <c r="C1059" s="98"/>
      <c r="D1059" s="98"/>
      <c r="E1059" s="107"/>
      <c r="F1059" s="109"/>
      <c r="Q1059" s="100"/>
      <c r="S1059" s="53"/>
      <c r="AA1059" s="54"/>
      <c r="AB1059" s="54"/>
      <c r="AC1059" s="54"/>
      <c r="AD1059" s="54"/>
      <c r="AE1059" s="54"/>
      <c r="AG1059" s="3"/>
      <c r="AN1059" s="54"/>
      <c r="AO1059" s="54"/>
      <c r="AP1059" s="54"/>
      <c r="AQ1059" s="54"/>
      <c r="AR1059" s="54"/>
      <c r="AS1059" s="54"/>
      <c r="AT1059" s="54"/>
      <c r="AU1059" s="54"/>
    </row>
    <row r="1060" spans="1:50" ht="12.95" customHeight="1" x14ac:dyDescent="0.2">
      <c r="A1060" s="98"/>
      <c r="B1060" s="99"/>
      <c r="C1060" s="98"/>
      <c r="D1060" s="98"/>
      <c r="E1060" s="107"/>
      <c r="F1060" s="109"/>
      <c r="Q1060" s="100"/>
      <c r="S1060" s="53"/>
      <c r="AA1060" s="54"/>
      <c r="AB1060" s="54"/>
      <c r="AC1060" s="54"/>
      <c r="AD1060" s="54"/>
      <c r="AE1060" s="54"/>
      <c r="AG1060" s="3"/>
      <c r="AN1060" s="54"/>
      <c r="AO1060" s="54"/>
      <c r="AP1060" s="54"/>
      <c r="AQ1060" s="54"/>
      <c r="AR1060" s="54"/>
      <c r="AS1060" s="54"/>
      <c r="AT1060" s="54"/>
      <c r="AU1060" s="54"/>
    </row>
    <row r="1061" spans="1:50" ht="12.95" customHeight="1" x14ac:dyDescent="0.2">
      <c r="A1061" s="98"/>
      <c r="B1061" s="99"/>
      <c r="C1061" s="98"/>
      <c r="D1061" s="98"/>
      <c r="E1061" s="107"/>
      <c r="F1061" s="109"/>
      <c r="Q1061" s="100"/>
      <c r="S1061" s="53"/>
      <c r="AA1061" s="54"/>
      <c r="AB1061" s="54"/>
      <c r="AC1061" s="54"/>
      <c r="AD1061" s="54"/>
      <c r="AE1061" s="54"/>
      <c r="AG1061" s="3"/>
      <c r="AN1061" s="54"/>
      <c r="AO1061" s="54"/>
      <c r="AP1061" s="54"/>
      <c r="AQ1061" s="54"/>
      <c r="AR1061" s="54"/>
      <c r="AS1061" s="54"/>
      <c r="AT1061" s="54"/>
      <c r="AU1061" s="54"/>
    </row>
    <row r="1062" spans="1:50" ht="12.95" customHeight="1" x14ac:dyDescent="0.2">
      <c r="A1062" s="98"/>
      <c r="B1062" s="99"/>
      <c r="C1062" s="98"/>
      <c r="D1062" s="98"/>
      <c r="E1062" s="107"/>
      <c r="F1062" s="109"/>
      <c r="Q1062" s="100"/>
      <c r="S1062" s="53"/>
      <c r="AA1062" s="54"/>
      <c r="AB1062" s="54"/>
      <c r="AC1062" s="54"/>
      <c r="AD1062" s="54"/>
      <c r="AE1062" s="54"/>
      <c r="AG1062" s="3"/>
      <c r="AN1062" s="54"/>
      <c r="AO1062" s="54"/>
      <c r="AP1062" s="54"/>
      <c r="AQ1062" s="54"/>
      <c r="AR1062" s="54"/>
      <c r="AS1062" s="54"/>
      <c r="AT1062" s="54"/>
      <c r="AU1062" s="54"/>
    </row>
    <row r="1063" spans="1:50" ht="12.95" customHeight="1" x14ac:dyDescent="0.2">
      <c r="A1063" s="98"/>
      <c r="B1063" s="99"/>
      <c r="C1063" s="98"/>
      <c r="D1063" s="98"/>
      <c r="E1063" s="107"/>
      <c r="F1063" s="109"/>
      <c r="Q1063" s="100"/>
      <c r="S1063" s="53"/>
      <c r="AA1063" s="54"/>
      <c r="AB1063" s="54"/>
      <c r="AC1063" s="54"/>
      <c r="AD1063" s="54"/>
      <c r="AE1063" s="54"/>
      <c r="AG1063" s="3"/>
      <c r="AN1063" s="54"/>
      <c r="AO1063" s="54"/>
      <c r="AP1063" s="54"/>
      <c r="AQ1063" s="54"/>
      <c r="AR1063" s="54"/>
      <c r="AS1063" s="54"/>
      <c r="AT1063" s="54"/>
      <c r="AU1063" s="54"/>
    </row>
    <row r="1064" spans="1:50" ht="12.95" customHeight="1" x14ac:dyDescent="0.2">
      <c r="A1064" s="98"/>
      <c r="B1064" s="99"/>
      <c r="C1064" s="98"/>
      <c r="D1064" s="98"/>
      <c r="E1064" s="107"/>
      <c r="F1064" s="109"/>
      <c r="Q1064" s="100"/>
      <c r="S1064" s="53"/>
      <c r="AA1064" s="54"/>
      <c r="AB1064" s="54"/>
      <c r="AC1064" s="54"/>
      <c r="AD1064" s="54"/>
      <c r="AE1064" s="54"/>
      <c r="AG1064" s="3"/>
      <c r="AN1064" s="54"/>
      <c r="AO1064" s="54"/>
      <c r="AP1064" s="54"/>
      <c r="AQ1064" s="54"/>
      <c r="AR1064" s="54"/>
      <c r="AS1064" s="54"/>
      <c r="AT1064" s="54"/>
      <c r="AU1064" s="54"/>
    </row>
    <row r="1065" spans="1:50" ht="12.95" customHeight="1" x14ac:dyDescent="0.2">
      <c r="A1065" s="98"/>
      <c r="B1065" s="99"/>
      <c r="C1065" s="98"/>
      <c r="D1065" s="98"/>
      <c r="E1065" s="107"/>
      <c r="F1065" s="109"/>
      <c r="Q1065" s="100"/>
      <c r="S1065" s="53"/>
      <c r="AA1065" s="54"/>
      <c r="AB1065" s="54"/>
      <c r="AC1065" s="54"/>
      <c r="AD1065" s="54"/>
      <c r="AE1065" s="54"/>
      <c r="AG1065" s="3"/>
      <c r="AN1065" s="54"/>
      <c r="AO1065" s="54"/>
      <c r="AP1065" s="54"/>
      <c r="AQ1065" s="54"/>
      <c r="AR1065" s="54"/>
      <c r="AS1065" s="54"/>
      <c r="AT1065" s="54"/>
      <c r="AU1065" s="54"/>
    </row>
    <row r="1066" spans="1:50" ht="12.95" customHeight="1" x14ac:dyDescent="0.2">
      <c r="A1066" s="98"/>
      <c r="B1066" s="99"/>
      <c r="C1066" s="98"/>
      <c r="D1066" s="98"/>
      <c r="E1066" s="107"/>
      <c r="F1066" s="109"/>
      <c r="Q1066" s="100"/>
      <c r="S1066" s="53"/>
      <c r="AA1066" s="54"/>
      <c r="AB1066" s="54"/>
      <c r="AC1066" s="54"/>
      <c r="AD1066" s="54"/>
      <c r="AE1066" s="54"/>
      <c r="AG1066" s="3"/>
      <c r="AN1066" s="54"/>
      <c r="AO1066" s="54"/>
      <c r="AP1066" s="54"/>
      <c r="AQ1066" s="54"/>
      <c r="AR1066" s="54"/>
      <c r="AS1066" s="54"/>
      <c r="AT1066" s="54"/>
      <c r="AU1066" s="54"/>
    </row>
    <row r="1067" spans="1:50" ht="12.95" customHeight="1" x14ac:dyDescent="0.2">
      <c r="A1067" s="98"/>
      <c r="B1067" s="99"/>
      <c r="C1067" s="98"/>
      <c r="D1067" s="98"/>
      <c r="E1067" s="107"/>
      <c r="F1067" s="109"/>
      <c r="Q1067" s="100"/>
      <c r="S1067" s="53"/>
      <c r="AA1067" s="54"/>
      <c r="AB1067" s="54"/>
      <c r="AC1067" s="54"/>
      <c r="AD1067" s="54"/>
      <c r="AE1067" s="54"/>
      <c r="AG1067" s="3"/>
      <c r="AN1067" s="54"/>
      <c r="AO1067" s="54"/>
      <c r="AP1067" s="54"/>
      <c r="AQ1067" s="54"/>
      <c r="AR1067" s="54"/>
      <c r="AS1067" s="54"/>
      <c r="AT1067" s="54"/>
      <c r="AU1067" s="54"/>
    </row>
    <row r="1068" spans="1:50" ht="12.95" customHeight="1" x14ac:dyDescent="0.2">
      <c r="A1068" s="98"/>
      <c r="B1068" s="99"/>
      <c r="C1068" s="98"/>
      <c r="D1068" s="98"/>
      <c r="E1068" s="107"/>
      <c r="F1068" s="109"/>
      <c r="Q1068" s="100"/>
      <c r="S1068" s="53"/>
      <c r="AA1068" s="54"/>
      <c r="AB1068" s="54"/>
      <c r="AC1068" s="54"/>
      <c r="AD1068" s="54"/>
      <c r="AE1068" s="54"/>
      <c r="AG1068" s="3"/>
      <c r="AN1068" s="54"/>
      <c r="AO1068" s="54"/>
      <c r="AP1068" s="54"/>
      <c r="AQ1068" s="54"/>
      <c r="AR1068" s="54"/>
      <c r="AS1068" s="54"/>
      <c r="AT1068" s="54"/>
      <c r="AU1068" s="54"/>
    </row>
    <row r="1069" spans="1:50" ht="12.95" customHeight="1" x14ac:dyDescent="0.2">
      <c r="A1069" s="98"/>
      <c r="B1069" s="99"/>
      <c r="C1069" s="98"/>
      <c r="D1069" s="98"/>
      <c r="E1069" s="107"/>
      <c r="F1069" s="109"/>
      <c r="Q1069" s="100"/>
      <c r="S1069" s="53"/>
      <c r="AA1069" s="54"/>
      <c r="AB1069" s="54"/>
      <c r="AC1069" s="54"/>
      <c r="AD1069" s="54"/>
      <c r="AE1069" s="54"/>
      <c r="AG1069" s="3"/>
      <c r="AN1069" s="54"/>
      <c r="AO1069" s="54"/>
      <c r="AP1069" s="54"/>
      <c r="AQ1069" s="54"/>
      <c r="AR1069" s="54"/>
      <c r="AS1069" s="54"/>
      <c r="AT1069" s="54"/>
      <c r="AU1069" s="54"/>
    </row>
    <row r="1070" spans="1:50" ht="12.95" customHeight="1" x14ac:dyDescent="0.2">
      <c r="A1070" s="98"/>
      <c r="B1070" s="99"/>
      <c r="C1070" s="98"/>
      <c r="D1070" s="98"/>
      <c r="E1070" s="107"/>
      <c r="F1070" s="109"/>
      <c r="Q1070" s="100"/>
      <c r="S1070" s="53"/>
      <c r="AA1070" s="54"/>
      <c r="AB1070" s="54"/>
      <c r="AC1070" s="54"/>
      <c r="AD1070" s="54"/>
      <c r="AE1070" s="54"/>
      <c r="AG1070" s="3"/>
      <c r="AN1070" s="54"/>
      <c r="AO1070" s="54"/>
      <c r="AP1070" s="54"/>
      <c r="AQ1070" s="54"/>
      <c r="AR1070" s="54"/>
      <c r="AS1070" s="54"/>
      <c r="AT1070" s="54"/>
      <c r="AU1070" s="54"/>
    </row>
    <row r="1071" spans="1:50" ht="12.95" customHeight="1" x14ac:dyDescent="0.2">
      <c r="A1071" s="98"/>
      <c r="B1071" s="99"/>
      <c r="C1071" s="98"/>
      <c r="D1071" s="98"/>
      <c r="E1071" s="107"/>
      <c r="F1071" s="109"/>
      <c r="Q1071" s="100"/>
      <c r="S1071" s="53"/>
      <c r="AA1071" s="54"/>
      <c r="AB1071" s="54"/>
      <c r="AC1071" s="54"/>
      <c r="AD1071" s="54"/>
      <c r="AE1071" s="54"/>
      <c r="AG1071" s="3"/>
      <c r="AN1071" s="54"/>
      <c r="AO1071" s="54"/>
      <c r="AP1071" s="54"/>
      <c r="AQ1071" s="54"/>
      <c r="AR1071" s="54"/>
      <c r="AS1071" s="54"/>
      <c r="AT1071" s="54"/>
      <c r="AU1071" s="54"/>
    </row>
    <row r="1072" spans="1:50" ht="12.95" customHeight="1" x14ac:dyDescent="0.2">
      <c r="A1072" s="98"/>
      <c r="B1072" s="99"/>
      <c r="C1072" s="98"/>
      <c r="D1072" s="98"/>
      <c r="E1072" s="107"/>
      <c r="F1072" s="109"/>
      <c r="Q1072" s="100"/>
      <c r="S1072" s="53"/>
      <c r="AA1072" s="54"/>
      <c r="AB1072" s="54"/>
      <c r="AC1072" s="54"/>
      <c r="AD1072" s="54"/>
      <c r="AE1072" s="54"/>
      <c r="AG1072" s="3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</row>
    <row r="1073" spans="1:64" ht="12.95" customHeight="1" x14ac:dyDescent="0.2">
      <c r="A1073" s="98"/>
      <c r="B1073" s="99"/>
      <c r="C1073" s="98"/>
      <c r="D1073" s="98"/>
      <c r="E1073" s="107"/>
      <c r="F1073" s="109"/>
      <c r="Q1073" s="100"/>
      <c r="S1073" s="53"/>
      <c r="AA1073" s="54"/>
      <c r="AB1073" s="54"/>
      <c r="AC1073" s="54"/>
      <c r="AD1073" s="54"/>
      <c r="AE1073" s="54"/>
      <c r="AG1073" s="3"/>
      <c r="AN1073" s="54"/>
      <c r="AO1073" s="54"/>
      <c r="AP1073" s="54"/>
      <c r="AQ1073" s="54"/>
      <c r="AR1073" s="54"/>
      <c r="AS1073" s="54"/>
      <c r="AT1073" s="54"/>
      <c r="AU1073" s="54"/>
    </row>
    <row r="1074" spans="1:64" ht="12.95" customHeight="1" x14ac:dyDescent="0.2">
      <c r="A1074" s="98"/>
      <c r="B1074" s="99"/>
      <c r="C1074" s="98"/>
      <c r="D1074" s="98"/>
      <c r="E1074" s="107"/>
      <c r="F1074" s="109"/>
      <c r="Q1074" s="100"/>
      <c r="S1074" s="53"/>
      <c r="AA1074" s="54"/>
      <c r="AB1074" s="54"/>
      <c r="AC1074" s="54"/>
      <c r="AD1074" s="54"/>
      <c r="AE1074" s="54"/>
      <c r="AG1074" s="3"/>
      <c r="AN1074" s="54"/>
      <c r="AO1074" s="54"/>
      <c r="AP1074" s="54"/>
      <c r="AQ1074" s="54"/>
      <c r="AR1074" s="54"/>
      <c r="AS1074" s="54"/>
      <c r="AT1074" s="54"/>
      <c r="AU1074" s="54"/>
    </row>
    <row r="1075" spans="1:64" ht="12.95" customHeight="1" x14ac:dyDescent="0.2">
      <c r="A1075" s="98"/>
      <c r="B1075" s="99"/>
      <c r="C1075" s="98"/>
      <c r="D1075" s="98"/>
      <c r="E1075" s="107"/>
      <c r="F1075" s="109"/>
      <c r="Q1075" s="100"/>
      <c r="S1075" s="53"/>
      <c r="AA1075" s="54"/>
      <c r="AB1075" s="54"/>
      <c r="AC1075" s="54"/>
      <c r="AD1075" s="54"/>
      <c r="AE1075" s="54"/>
      <c r="AG1075" s="3"/>
      <c r="AN1075" s="54"/>
      <c r="AO1075" s="54"/>
      <c r="AP1075" s="54"/>
      <c r="AQ1075" s="54"/>
      <c r="AR1075" s="54"/>
      <c r="AS1075" s="54"/>
      <c r="AT1075" s="54"/>
      <c r="AU1075" s="54"/>
    </row>
    <row r="1076" spans="1:64" ht="12.95" customHeight="1" x14ac:dyDescent="0.2">
      <c r="A1076" s="98"/>
      <c r="B1076" s="99"/>
      <c r="C1076" s="98"/>
      <c r="D1076" s="98"/>
      <c r="E1076" s="107"/>
      <c r="F1076" s="109"/>
      <c r="Q1076" s="100"/>
      <c r="S1076" s="53"/>
      <c r="AA1076" s="54"/>
      <c r="AB1076" s="54"/>
      <c r="AC1076" s="54"/>
      <c r="AD1076" s="54"/>
      <c r="AE1076" s="54"/>
      <c r="AG1076" s="3"/>
      <c r="AN1076" s="54"/>
      <c r="AO1076" s="54"/>
      <c r="AP1076" s="54"/>
      <c r="AQ1076" s="54"/>
      <c r="AR1076" s="54"/>
      <c r="AS1076" s="54"/>
      <c r="AT1076" s="54"/>
      <c r="AU1076" s="54"/>
    </row>
    <row r="1077" spans="1:64" ht="12.95" customHeight="1" x14ac:dyDescent="0.2">
      <c r="A1077" s="98"/>
      <c r="B1077" s="99"/>
      <c r="C1077" s="98"/>
      <c r="D1077" s="98"/>
      <c r="E1077" s="107"/>
      <c r="F1077" s="109"/>
      <c r="Q1077" s="100"/>
      <c r="S1077" s="53"/>
      <c r="AA1077" s="54"/>
      <c r="AB1077" s="54"/>
      <c r="AC1077" s="54"/>
      <c r="AD1077" s="54"/>
      <c r="AE1077" s="54"/>
      <c r="AG1077" s="3"/>
      <c r="AN1077" s="54"/>
      <c r="AO1077" s="54"/>
      <c r="AP1077" s="54"/>
      <c r="AQ1077" s="54"/>
      <c r="AR1077" s="54"/>
      <c r="AS1077" s="54"/>
      <c r="AT1077" s="54"/>
      <c r="AU1077" s="54"/>
    </row>
    <row r="1078" spans="1:64" ht="12.95" customHeight="1" x14ac:dyDescent="0.2">
      <c r="A1078" s="98"/>
      <c r="B1078" s="99"/>
      <c r="C1078" s="98"/>
      <c r="D1078" s="98"/>
      <c r="E1078" s="107"/>
      <c r="F1078" s="109"/>
      <c r="Q1078" s="100"/>
      <c r="S1078" s="53"/>
      <c r="AA1078" s="54"/>
      <c r="AB1078" s="54"/>
      <c r="AC1078" s="54"/>
      <c r="AD1078" s="54"/>
      <c r="AE1078" s="54"/>
      <c r="AG1078" s="3"/>
      <c r="AN1078" s="54"/>
      <c r="AO1078" s="54"/>
      <c r="AP1078" s="54"/>
      <c r="AQ1078" s="54"/>
      <c r="AR1078" s="54"/>
      <c r="AS1078" s="54"/>
      <c r="AT1078" s="54"/>
      <c r="AU1078" s="54"/>
    </row>
    <row r="1079" spans="1:64" ht="12.95" customHeight="1" x14ac:dyDescent="0.2">
      <c r="A1079" s="98"/>
      <c r="B1079" s="99"/>
      <c r="C1079" s="98"/>
      <c r="D1079" s="98"/>
      <c r="E1079" s="107"/>
      <c r="F1079" s="109"/>
      <c r="Q1079" s="100"/>
      <c r="S1079" s="53"/>
      <c r="AA1079" s="54"/>
      <c r="AB1079" s="54"/>
      <c r="AC1079" s="54"/>
      <c r="AD1079" s="54"/>
      <c r="AE1079" s="54"/>
      <c r="AG1079" s="3"/>
      <c r="AN1079" s="54"/>
      <c r="AO1079" s="54"/>
      <c r="AP1079" s="54"/>
      <c r="AQ1079" s="54"/>
      <c r="AR1079" s="54"/>
      <c r="AS1079" s="54"/>
      <c r="AT1079" s="54"/>
      <c r="AU1079" s="54"/>
    </row>
    <row r="1080" spans="1:64" ht="12.95" customHeight="1" x14ac:dyDescent="0.2">
      <c r="A1080" s="98"/>
      <c r="B1080" s="99"/>
      <c r="C1080" s="98"/>
      <c r="D1080" s="98"/>
      <c r="E1080" s="107"/>
      <c r="F1080" s="109"/>
      <c r="Q1080" s="100"/>
      <c r="S1080" s="53"/>
      <c r="AA1080" s="54"/>
      <c r="AB1080" s="54"/>
      <c r="AC1080" s="54"/>
      <c r="AD1080" s="54"/>
      <c r="AE1080" s="54"/>
      <c r="AG1080" s="3"/>
      <c r="AN1080" s="54"/>
      <c r="AO1080" s="54"/>
      <c r="AP1080" s="54"/>
      <c r="AQ1080" s="54"/>
      <c r="AR1080" s="54"/>
      <c r="AS1080" s="54"/>
      <c r="AT1080" s="54"/>
      <c r="AU1080" s="54"/>
    </row>
    <row r="1081" spans="1:64" ht="12.95" customHeight="1" x14ac:dyDescent="0.2">
      <c r="A1081" s="98"/>
      <c r="B1081" s="99"/>
      <c r="C1081" s="98"/>
      <c r="D1081" s="98"/>
      <c r="E1081" s="107"/>
      <c r="F1081" s="109"/>
      <c r="Q1081" s="100"/>
      <c r="S1081" s="53"/>
      <c r="AA1081" s="54"/>
      <c r="AB1081" s="54"/>
      <c r="AC1081" s="54"/>
      <c r="AD1081" s="54"/>
      <c r="AE1081" s="54"/>
      <c r="AG1081" s="3"/>
      <c r="AN1081" s="54"/>
      <c r="AO1081" s="54"/>
      <c r="AP1081" s="54"/>
      <c r="AQ1081" s="54"/>
      <c r="AR1081" s="54"/>
      <c r="AS1081" s="54"/>
      <c r="AT1081" s="54"/>
      <c r="AU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</row>
    <row r="1082" spans="1:64" ht="12.95" customHeight="1" x14ac:dyDescent="0.2">
      <c r="A1082" s="98"/>
      <c r="B1082" s="99"/>
      <c r="C1082" s="98"/>
      <c r="D1082" s="98"/>
      <c r="E1082" s="107"/>
      <c r="F1082" s="109"/>
      <c r="Q1082" s="100"/>
      <c r="S1082" s="53"/>
      <c r="AA1082" s="54"/>
      <c r="AB1082" s="54"/>
      <c r="AC1082" s="54"/>
      <c r="AD1082" s="54"/>
      <c r="AE1082" s="54"/>
      <c r="AG1082" s="3"/>
      <c r="AN1082" s="54"/>
      <c r="AO1082" s="54"/>
      <c r="AP1082" s="54"/>
      <c r="AQ1082" s="54"/>
      <c r="AR1082" s="54"/>
      <c r="AS1082" s="54"/>
      <c r="AT1082" s="54"/>
      <c r="AU1082" s="54"/>
    </row>
    <row r="1083" spans="1:64" ht="12.95" customHeight="1" x14ac:dyDescent="0.2">
      <c r="A1083" s="98"/>
      <c r="B1083" s="99"/>
      <c r="C1083" s="98"/>
      <c r="D1083" s="98"/>
      <c r="E1083" s="107"/>
      <c r="F1083" s="109"/>
      <c r="Q1083" s="100"/>
      <c r="S1083" s="53"/>
      <c r="AA1083" s="54"/>
      <c r="AB1083" s="54"/>
      <c r="AC1083" s="54"/>
      <c r="AD1083" s="54"/>
      <c r="AE1083" s="54"/>
      <c r="AG1083" s="3"/>
      <c r="AN1083" s="54"/>
      <c r="AO1083" s="54"/>
      <c r="AP1083" s="54"/>
      <c r="AQ1083" s="54"/>
      <c r="AR1083" s="54"/>
      <c r="AS1083" s="54"/>
      <c r="AT1083" s="54"/>
      <c r="AU1083" s="54"/>
    </row>
    <row r="1084" spans="1:64" ht="12.95" customHeight="1" x14ac:dyDescent="0.2">
      <c r="A1084" s="98"/>
      <c r="B1084" s="99"/>
      <c r="C1084" s="98"/>
      <c r="D1084" s="98"/>
      <c r="E1084" s="107"/>
      <c r="F1084" s="109"/>
      <c r="Q1084" s="100"/>
      <c r="S1084" s="53"/>
      <c r="AA1084" s="54"/>
      <c r="AB1084" s="54"/>
      <c r="AC1084" s="54"/>
      <c r="AD1084" s="54"/>
      <c r="AE1084" s="54"/>
      <c r="AG1084" s="3"/>
      <c r="AN1084" s="54"/>
      <c r="AO1084" s="54"/>
      <c r="AP1084" s="54"/>
      <c r="AQ1084" s="54"/>
      <c r="AR1084" s="54"/>
      <c r="AS1084" s="54"/>
      <c r="AT1084" s="54"/>
      <c r="AU1084" s="54"/>
    </row>
    <row r="1085" spans="1:64" ht="12.95" customHeight="1" x14ac:dyDescent="0.2">
      <c r="A1085" s="98"/>
      <c r="B1085" s="99"/>
      <c r="C1085" s="98"/>
      <c r="D1085" s="98"/>
      <c r="E1085" s="107"/>
      <c r="F1085" s="109"/>
      <c r="Q1085" s="100"/>
      <c r="S1085" s="53"/>
      <c r="AA1085" s="54"/>
      <c r="AB1085" s="54"/>
      <c r="AC1085" s="54"/>
      <c r="AD1085" s="54"/>
      <c r="AE1085" s="54"/>
      <c r="AG1085" s="3"/>
      <c r="AN1085" s="54"/>
      <c r="AO1085" s="54"/>
      <c r="AP1085" s="54"/>
      <c r="AQ1085" s="54"/>
      <c r="AR1085" s="54"/>
      <c r="AS1085" s="54"/>
      <c r="AT1085" s="54"/>
      <c r="AU1085" s="54"/>
    </row>
    <row r="1086" spans="1:64" ht="12.95" customHeight="1" x14ac:dyDescent="0.2">
      <c r="A1086" s="98"/>
      <c r="B1086" s="99"/>
      <c r="C1086" s="98"/>
      <c r="D1086" s="98"/>
      <c r="E1086" s="107"/>
      <c r="F1086" s="109"/>
      <c r="Q1086" s="100"/>
      <c r="S1086" s="53"/>
      <c r="AA1086" s="54"/>
      <c r="AB1086" s="54"/>
      <c r="AC1086" s="54"/>
      <c r="AD1086" s="54"/>
      <c r="AE1086" s="54"/>
      <c r="AG1086" s="3"/>
      <c r="AN1086" s="54"/>
      <c r="AO1086" s="54"/>
      <c r="AP1086" s="54"/>
      <c r="AQ1086" s="54"/>
      <c r="AR1086" s="54"/>
      <c r="AS1086" s="54"/>
      <c r="AT1086" s="54"/>
      <c r="AU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</row>
    <row r="1087" spans="1:64" ht="12.95" customHeight="1" x14ac:dyDescent="0.2">
      <c r="A1087" s="98"/>
      <c r="B1087" s="99"/>
      <c r="C1087" s="98"/>
      <c r="D1087" s="98"/>
      <c r="E1087" s="107"/>
      <c r="F1087" s="109"/>
      <c r="Q1087" s="100"/>
      <c r="S1087" s="53"/>
      <c r="AA1087" s="54"/>
      <c r="AB1087" s="54"/>
      <c r="AC1087" s="54"/>
      <c r="AD1087" s="54"/>
      <c r="AE1087" s="54"/>
      <c r="AG1087" s="3"/>
      <c r="AN1087" s="54"/>
      <c r="AO1087" s="54"/>
      <c r="AP1087" s="54"/>
      <c r="AQ1087" s="54"/>
      <c r="AR1087" s="54"/>
      <c r="AS1087" s="54"/>
      <c r="AT1087" s="54"/>
      <c r="AU1087" s="54"/>
    </row>
    <row r="1088" spans="1:64" ht="12.95" customHeight="1" x14ac:dyDescent="0.2">
      <c r="A1088" s="98"/>
      <c r="B1088" s="99"/>
      <c r="C1088" s="98"/>
      <c r="D1088" s="98"/>
      <c r="E1088" s="107"/>
      <c r="F1088" s="109"/>
      <c r="Q1088" s="100"/>
      <c r="S1088" s="53"/>
      <c r="AA1088" s="54"/>
      <c r="AB1088" s="54"/>
      <c r="AC1088" s="54"/>
      <c r="AD1088" s="54"/>
      <c r="AE1088" s="54"/>
      <c r="AG1088" s="3"/>
      <c r="AN1088" s="54"/>
      <c r="AO1088" s="54"/>
      <c r="AP1088" s="54"/>
      <c r="AQ1088" s="54"/>
      <c r="AR1088" s="54"/>
      <c r="AS1088" s="54"/>
      <c r="AT1088" s="54"/>
      <c r="AU1088" s="54"/>
    </row>
    <row r="1089" spans="1:50" ht="12.95" customHeight="1" x14ac:dyDescent="0.2">
      <c r="A1089" s="98"/>
      <c r="B1089" s="99"/>
      <c r="C1089" s="98"/>
      <c r="D1089" s="98"/>
      <c r="E1089" s="107"/>
      <c r="F1089" s="109"/>
      <c r="Q1089" s="100"/>
      <c r="S1089" s="53"/>
      <c r="AA1089" s="54"/>
      <c r="AB1089" s="54"/>
      <c r="AC1089" s="54"/>
      <c r="AD1089" s="54"/>
      <c r="AE1089" s="54"/>
      <c r="AG1089" s="3"/>
      <c r="AN1089" s="54"/>
      <c r="AO1089" s="54"/>
      <c r="AP1089" s="54"/>
      <c r="AQ1089" s="54"/>
      <c r="AR1089" s="54"/>
      <c r="AS1089" s="54"/>
      <c r="AT1089" s="54"/>
      <c r="AU1089" s="54"/>
      <c r="AV1089" s="54"/>
    </row>
    <row r="1090" spans="1:50" ht="12.95" customHeight="1" x14ac:dyDescent="0.2">
      <c r="A1090" s="98"/>
      <c r="B1090" s="99"/>
      <c r="C1090" s="98"/>
      <c r="D1090" s="98"/>
      <c r="E1090" s="107"/>
      <c r="F1090" s="109"/>
      <c r="Q1090" s="100"/>
      <c r="S1090" s="53"/>
      <c r="AA1090" s="54"/>
      <c r="AB1090" s="54"/>
      <c r="AC1090" s="54"/>
      <c r="AD1090" s="54"/>
      <c r="AE1090" s="54"/>
      <c r="AG1090" s="3"/>
      <c r="AN1090" s="54"/>
      <c r="AO1090" s="54"/>
      <c r="AP1090" s="54"/>
      <c r="AQ1090" s="54"/>
      <c r="AR1090" s="54"/>
      <c r="AS1090" s="54"/>
      <c r="AT1090" s="54"/>
      <c r="AU1090" s="54"/>
    </row>
    <row r="1091" spans="1:50" ht="12.95" customHeight="1" x14ac:dyDescent="0.2">
      <c r="A1091" s="98"/>
      <c r="B1091" s="99"/>
      <c r="C1091" s="98"/>
      <c r="D1091" s="98"/>
      <c r="E1091" s="107"/>
      <c r="F1091" s="109"/>
      <c r="Q1091" s="100"/>
      <c r="S1091" s="53"/>
      <c r="AA1091" s="54"/>
      <c r="AB1091" s="54"/>
      <c r="AC1091" s="54"/>
      <c r="AD1091" s="54"/>
      <c r="AE1091" s="54"/>
      <c r="AG1091" s="3"/>
      <c r="AN1091" s="54"/>
      <c r="AO1091" s="54"/>
      <c r="AP1091" s="54"/>
      <c r="AQ1091" s="54"/>
      <c r="AR1091" s="54"/>
      <c r="AS1091" s="54"/>
      <c r="AT1091" s="54"/>
      <c r="AU1091" s="54"/>
    </row>
    <row r="1092" spans="1:50" ht="12.95" customHeight="1" x14ac:dyDescent="0.2">
      <c r="A1092" s="98"/>
      <c r="B1092" s="99"/>
      <c r="C1092" s="98"/>
      <c r="D1092" s="98"/>
      <c r="E1092" s="107"/>
      <c r="F1092" s="109"/>
      <c r="Q1092" s="100"/>
      <c r="S1092" s="53"/>
      <c r="AA1092" s="54"/>
      <c r="AB1092" s="54"/>
      <c r="AC1092" s="54"/>
      <c r="AD1092" s="54"/>
      <c r="AE1092" s="54"/>
      <c r="AG1092" s="3"/>
      <c r="AN1092" s="54"/>
      <c r="AO1092" s="54"/>
      <c r="AP1092" s="54"/>
      <c r="AQ1092" s="54"/>
      <c r="AR1092" s="54"/>
      <c r="AS1092" s="54"/>
      <c r="AT1092" s="54"/>
      <c r="AU1092" s="54"/>
    </row>
    <row r="1093" spans="1:50" ht="12.95" customHeight="1" x14ac:dyDescent="0.2">
      <c r="A1093" s="98"/>
      <c r="B1093" s="99"/>
      <c r="C1093" s="98"/>
      <c r="D1093" s="98"/>
      <c r="E1093" s="107"/>
      <c r="F1093" s="109"/>
      <c r="Q1093" s="100"/>
      <c r="S1093" s="53"/>
      <c r="AA1093" s="54"/>
      <c r="AB1093" s="54"/>
      <c r="AC1093" s="54"/>
      <c r="AD1093" s="54"/>
      <c r="AE1093" s="54"/>
      <c r="AG1093" s="3"/>
      <c r="AN1093" s="54"/>
      <c r="AO1093" s="54"/>
      <c r="AP1093" s="54"/>
      <c r="AQ1093" s="54"/>
      <c r="AR1093" s="54"/>
      <c r="AS1093" s="54"/>
      <c r="AT1093" s="54"/>
      <c r="AU1093" s="54"/>
    </row>
    <row r="1094" spans="1:50" ht="12.95" customHeight="1" x14ac:dyDescent="0.2">
      <c r="A1094" s="98"/>
      <c r="B1094" s="99"/>
      <c r="C1094" s="98"/>
      <c r="D1094" s="98"/>
      <c r="E1094" s="107"/>
      <c r="F1094" s="109"/>
      <c r="Q1094" s="100"/>
      <c r="S1094" s="53"/>
      <c r="AA1094" s="54"/>
      <c r="AB1094" s="54"/>
      <c r="AC1094" s="54"/>
      <c r="AD1094" s="54"/>
      <c r="AE1094" s="54"/>
      <c r="AG1094" s="3"/>
      <c r="AN1094" s="54"/>
      <c r="AO1094" s="54"/>
      <c r="AP1094" s="54"/>
      <c r="AQ1094" s="54"/>
      <c r="AR1094" s="54"/>
      <c r="AS1094" s="54"/>
      <c r="AT1094" s="54"/>
      <c r="AU1094" s="54"/>
      <c r="AV1094" s="54"/>
      <c r="AX1094" s="54"/>
    </row>
    <row r="1095" spans="1:50" ht="12.95" customHeight="1" x14ac:dyDescent="0.2">
      <c r="A1095" s="98"/>
      <c r="B1095" s="99"/>
      <c r="C1095" s="98"/>
      <c r="D1095" s="98"/>
      <c r="E1095" s="107"/>
      <c r="F1095" s="109"/>
      <c r="Q1095" s="100"/>
      <c r="S1095" s="53"/>
      <c r="AA1095" s="54"/>
      <c r="AB1095" s="54"/>
      <c r="AC1095" s="54"/>
      <c r="AD1095" s="54"/>
      <c r="AE1095" s="54"/>
      <c r="AG1095" s="3"/>
      <c r="AN1095" s="54"/>
      <c r="AO1095" s="54"/>
      <c r="AP1095" s="54"/>
      <c r="AQ1095" s="54"/>
      <c r="AR1095" s="54"/>
      <c r="AS1095" s="54"/>
      <c r="AT1095" s="54"/>
      <c r="AU1095" s="54"/>
    </row>
    <row r="1096" spans="1:50" ht="12.95" customHeight="1" x14ac:dyDescent="0.2">
      <c r="A1096" s="98"/>
      <c r="B1096" s="99"/>
      <c r="C1096" s="98"/>
      <c r="D1096" s="98"/>
      <c r="E1096" s="107"/>
      <c r="F1096" s="109"/>
      <c r="Q1096" s="100"/>
      <c r="S1096" s="53"/>
      <c r="AA1096" s="54"/>
      <c r="AB1096" s="54"/>
      <c r="AC1096" s="54"/>
      <c r="AD1096" s="54"/>
      <c r="AE1096" s="54"/>
      <c r="AG1096" s="3"/>
      <c r="AN1096" s="54"/>
      <c r="AO1096" s="54"/>
      <c r="AP1096" s="54"/>
      <c r="AQ1096" s="54"/>
      <c r="AR1096" s="54"/>
      <c r="AS1096" s="54"/>
      <c r="AT1096" s="54"/>
      <c r="AU1096" s="54"/>
    </row>
    <row r="1097" spans="1:50" ht="12.95" customHeight="1" x14ac:dyDescent="0.2">
      <c r="A1097" s="98"/>
      <c r="B1097" s="99"/>
      <c r="C1097" s="98"/>
      <c r="D1097" s="98"/>
      <c r="E1097" s="107"/>
      <c r="F1097" s="109"/>
      <c r="Q1097" s="100"/>
      <c r="S1097" s="53"/>
      <c r="AA1097" s="54"/>
      <c r="AB1097" s="54"/>
      <c r="AC1097" s="54"/>
      <c r="AD1097" s="54"/>
      <c r="AE1097" s="54"/>
      <c r="AG1097" s="3"/>
      <c r="AN1097" s="54"/>
      <c r="AO1097" s="54"/>
      <c r="AP1097" s="54"/>
      <c r="AQ1097" s="54"/>
      <c r="AR1097" s="54"/>
      <c r="AS1097" s="54"/>
      <c r="AT1097" s="54"/>
      <c r="AU1097" s="54"/>
      <c r="AV1097" s="54"/>
      <c r="AW1097" s="54"/>
      <c r="AX1097" s="54"/>
    </row>
    <row r="1098" spans="1:50" ht="12.95" customHeight="1" x14ac:dyDescent="0.2">
      <c r="A1098" s="98"/>
      <c r="B1098" s="99"/>
      <c r="C1098" s="98"/>
      <c r="D1098" s="98"/>
      <c r="E1098" s="107"/>
      <c r="F1098" s="109"/>
      <c r="Q1098" s="100"/>
      <c r="S1098" s="53"/>
      <c r="AA1098" s="54"/>
      <c r="AB1098" s="54"/>
      <c r="AC1098" s="54"/>
      <c r="AD1098" s="54"/>
      <c r="AE1098" s="54"/>
      <c r="AG1098" s="3"/>
      <c r="AN1098" s="54"/>
      <c r="AO1098" s="54"/>
      <c r="AP1098" s="54"/>
      <c r="AQ1098" s="54"/>
      <c r="AR1098" s="54"/>
      <c r="AS1098" s="54"/>
      <c r="AT1098" s="54"/>
      <c r="AU1098" s="54"/>
    </row>
    <row r="1099" spans="1:50" ht="12.95" customHeight="1" x14ac:dyDescent="0.2">
      <c r="A1099" s="98"/>
      <c r="B1099" s="99"/>
      <c r="C1099" s="98"/>
      <c r="D1099" s="98"/>
      <c r="E1099" s="107"/>
      <c r="F1099" s="109"/>
      <c r="Q1099" s="100"/>
      <c r="S1099" s="53"/>
      <c r="AA1099" s="54"/>
      <c r="AB1099" s="54"/>
      <c r="AC1099" s="54"/>
      <c r="AD1099" s="54"/>
      <c r="AE1099" s="54"/>
      <c r="AG1099" s="3"/>
      <c r="AN1099" s="54"/>
      <c r="AO1099" s="54"/>
      <c r="AP1099" s="54"/>
      <c r="AQ1099" s="54"/>
      <c r="AR1099" s="54"/>
      <c r="AS1099" s="54"/>
      <c r="AT1099" s="54"/>
      <c r="AU1099" s="54"/>
    </row>
    <row r="1100" spans="1:50" ht="12.95" customHeight="1" x14ac:dyDescent="0.2">
      <c r="A1100" s="98"/>
      <c r="B1100" s="99"/>
      <c r="C1100" s="98"/>
      <c r="D1100" s="98"/>
      <c r="E1100" s="107"/>
      <c r="F1100" s="109"/>
      <c r="Q1100" s="100"/>
      <c r="S1100" s="53"/>
      <c r="AA1100" s="54"/>
      <c r="AB1100" s="54"/>
      <c r="AC1100" s="54"/>
      <c r="AD1100" s="54"/>
      <c r="AE1100" s="54"/>
      <c r="AG1100" s="3"/>
      <c r="AN1100" s="54"/>
      <c r="AO1100" s="54"/>
      <c r="AP1100" s="54"/>
      <c r="AQ1100" s="54"/>
      <c r="AR1100" s="54"/>
      <c r="AS1100" s="54"/>
      <c r="AT1100" s="54"/>
      <c r="AU1100" s="54"/>
    </row>
    <row r="1101" spans="1:50" ht="12.95" customHeight="1" x14ac:dyDescent="0.2">
      <c r="A1101" s="98"/>
      <c r="B1101" s="99"/>
      <c r="C1101" s="98"/>
      <c r="D1101" s="98"/>
      <c r="E1101" s="107"/>
      <c r="F1101" s="109"/>
      <c r="Q1101" s="100"/>
      <c r="S1101" s="53"/>
      <c r="AA1101" s="54"/>
      <c r="AB1101" s="54"/>
      <c r="AC1101" s="54"/>
      <c r="AD1101" s="54"/>
      <c r="AE1101" s="54"/>
      <c r="AG1101" s="3"/>
      <c r="AN1101" s="54"/>
      <c r="AO1101" s="54"/>
      <c r="AP1101" s="54"/>
      <c r="AQ1101" s="54"/>
      <c r="AR1101" s="54"/>
      <c r="AS1101" s="54"/>
      <c r="AT1101" s="54"/>
      <c r="AU1101" s="54"/>
    </row>
    <row r="1102" spans="1:50" ht="12.95" customHeight="1" x14ac:dyDescent="0.2">
      <c r="A1102" s="98"/>
      <c r="B1102" s="99"/>
      <c r="C1102" s="98"/>
      <c r="D1102" s="98"/>
      <c r="E1102" s="107"/>
      <c r="F1102" s="109"/>
      <c r="Q1102" s="100"/>
      <c r="S1102" s="53"/>
      <c r="AA1102" s="54"/>
      <c r="AB1102" s="54"/>
      <c r="AC1102" s="54"/>
      <c r="AD1102" s="54"/>
      <c r="AE1102" s="54"/>
      <c r="AG1102" s="3"/>
      <c r="AN1102" s="54"/>
      <c r="AO1102" s="54"/>
      <c r="AP1102" s="54"/>
      <c r="AQ1102" s="54"/>
      <c r="AR1102" s="54"/>
      <c r="AS1102" s="54"/>
      <c r="AT1102" s="54"/>
      <c r="AU1102" s="54"/>
    </row>
    <row r="1103" spans="1:50" ht="12.95" customHeight="1" x14ac:dyDescent="0.2">
      <c r="A1103" s="98"/>
      <c r="B1103" s="99"/>
      <c r="C1103" s="98"/>
      <c r="D1103" s="98"/>
      <c r="E1103" s="107"/>
      <c r="F1103" s="109"/>
      <c r="Q1103" s="100"/>
      <c r="S1103" s="53"/>
      <c r="AA1103" s="54"/>
      <c r="AB1103" s="54"/>
      <c r="AC1103" s="54"/>
      <c r="AD1103" s="54"/>
      <c r="AE1103" s="54"/>
      <c r="AG1103" s="3"/>
      <c r="AN1103" s="54"/>
      <c r="AO1103" s="54"/>
      <c r="AP1103" s="54"/>
      <c r="AQ1103" s="54"/>
      <c r="AR1103" s="54"/>
      <c r="AS1103" s="54"/>
      <c r="AT1103" s="54"/>
      <c r="AU1103" s="54"/>
    </row>
    <row r="1104" spans="1:50" ht="12.95" customHeight="1" x14ac:dyDescent="0.2">
      <c r="A1104" s="98"/>
      <c r="B1104" s="99"/>
      <c r="C1104" s="98"/>
      <c r="D1104" s="98"/>
      <c r="E1104" s="107"/>
      <c r="F1104" s="109"/>
      <c r="Q1104" s="100"/>
      <c r="S1104" s="53"/>
      <c r="AA1104" s="54"/>
      <c r="AB1104" s="54"/>
      <c r="AC1104" s="54"/>
      <c r="AD1104" s="54"/>
      <c r="AE1104" s="54"/>
      <c r="AG1104" s="3"/>
      <c r="AN1104" s="54"/>
      <c r="AO1104" s="54"/>
      <c r="AP1104" s="54"/>
      <c r="AQ1104" s="54"/>
      <c r="AR1104" s="54"/>
      <c r="AS1104" s="54"/>
      <c r="AT1104" s="54"/>
      <c r="AU1104" s="54"/>
    </row>
    <row r="1105" spans="2:48" ht="12.95" customHeight="1" x14ac:dyDescent="0.2">
      <c r="B1105" s="53"/>
      <c r="AA1105" s="54"/>
      <c r="AB1105" s="54"/>
      <c r="AC1105" s="54"/>
      <c r="AD1105" s="54"/>
      <c r="AE1105" s="54"/>
      <c r="AG1105" s="3"/>
      <c r="AN1105" s="54"/>
      <c r="AO1105" s="54"/>
      <c r="AP1105" s="54"/>
      <c r="AQ1105" s="54"/>
      <c r="AR1105" s="54"/>
      <c r="AS1105" s="54"/>
      <c r="AT1105" s="54"/>
      <c r="AU1105" s="54"/>
    </row>
    <row r="1106" spans="2:48" ht="12.95" customHeight="1" x14ac:dyDescent="0.2">
      <c r="B1106" s="53"/>
      <c r="AA1106" s="54"/>
      <c r="AB1106" s="54"/>
      <c r="AC1106" s="54"/>
      <c r="AD1106" s="54"/>
      <c r="AE1106" s="54"/>
      <c r="AG1106" s="3"/>
      <c r="AN1106" s="54"/>
      <c r="AO1106" s="54"/>
      <c r="AP1106" s="54"/>
      <c r="AQ1106" s="54"/>
      <c r="AR1106" s="54"/>
      <c r="AS1106" s="54"/>
      <c r="AT1106" s="54"/>
      <c r="AU1106" s="54"/>
    </row>
    <row r="1107" spans="2:48" ht="12.95" customHeight="1" x14ac:dyDescent="0.2">
      <c r="B1107" s="53"/>
      <c r="AA1107" s="54"/>
      <c r="AB1107" s="54"/>
      <c r="AC1107" s="54"/>
      <c r="AD1107" s="54"/>
      <c r="AE1107" s="54"/>
      <c r="AG1107" s="3"/>
      <c r="AN1107" s="54"/>
      <c r="AO1107" s="54"/>
      <c r="AP1107" s="54"/>
      <c r="AQ1107" s="54"/>
      <c r="AR1107" s="54"/>
      <c r="AS1107" s="54"/>
      <c r="AT1107" s="54"/>
      <c r="AU1107" s="54"/>
      <c r="AV1107" s="54"/>
    </row>
    <row r="1108" spans="2:48" ht="12.95" customHeight="1" x14ac:dyDescent="0.2">
      <c r="B1108" s="53"/>
      <c r="AA1108" s="54"/>
      <c r="AB1108" s="54"/>
      <c r="AC1108" s="54"/>
      <c r="AD1108" s="54"/>
      <c r="AE1108" s="54"/>
      <c r="AG1108" s="3"/>
      <c r="AN1108" s="54"/>
      <c r="AO1108" s="54"/>
      <c r="AP1108" s="54"/>
      <c r="AQ1108" s="54"/>
      <c r="AR1108" s="54"/>
      <c r="AS1108" s="54"/>
      <c r="AT1108" s="54"/>
      <c r="AU1108" s="54"/>
    </row>
    <row r="1109" spans="2:48" ht="12.95" customHeight="1" x14ac:dyDescent="0.2">
      <c r="B1109" s="53"/>
      <c r="AA1109" s="54"/>
      <c r="AB1109" s="54"/>
      <c r="AC1109" s="54"/>
      <c r="AD1109" s="54"/>
      <c r="AE1109" s="54"/>
      <c r="AG1109" s="3"/>
      <c r="AN1109" s="54"/>
      <c r="AO1109" s="54"/>
      <c r="AP1109" s="54"/>
      <c r="AQ1109" s="54"/>
      <c r="AR1109" s="54"/>
      <c r="AS1109" s="54"/>
      <c r="AT1109" s="54"/>
      <c r="AU1109" s="54"/>
    </row>
    <row r="1110" spans="2:48" ht="12.95" customHeight="1" x14ac:dyDescent="0.2">
      <c r="B1110" s="53"/>
      <c r="AA1110" s="54"/>
      <c r="AB1110" s="54"/>
      <c r="AC1110" s="54"/>
      <c r="AD1110" s="54"/>
      <c r="AE1110" s="54"/>
      <c r="AG1110" s="3"/>
      <c r="AN1110" s="54"/>
      <c r="AO1110" s="54"/>
      <c r="AP1110" s="54"/>
      <c r="AQ1110" s="54"/>
      <c r="AR1110" s="54"/>
      <c r="AS1110" s="54"/>
      <c r="AT1110" s="54"/>
      <c r="AU1110" s="54"/>
      <c r="AV1110" s="54"/>
    </row>
    <row r="1111" spans="2:48" ht="12.95" customHeight="1" x14ac:dyDescent="0.2">
      <c r="B1111" s="53"/>
      <c r="AA1111" s="54"/>
      <c r="AB1111" s="54"/>
      <c r="AC1111" s="54"/>
      <c r="AD1111" s="54"/>
      <c r="AE1111" s="54"/>
      <c r="AG1111" s="3"/>
      <c r="AN1111" s="54"/>
      <c r="AO1111" s="54"/>
      <c r="AP1111" s="54"/>
      <c r="AQ1111" s="54"/>
      <c r="AR1111" s="54"/>
      <c r="AS1111" s="54"/>
      <c r="AT1111" s="54"/>
      <c r="AU1111" s="54"/>
    </row>
    <row r="1112" spans="2:48" ht="12.95" customHeight="1" x14ac:dyDescent="0.2">
      <c r="B1112" s="53"/>
      <c r="AA1112" s="54"/>
      <c r="AB1112" s="54"/>
      <c r="AC1112" s="54"/>
      <c r="AD1112" s="54"/>
      <c r="AE1112" s="54"/>
      <c r="AG1112" s="3"/>
      <c r="AN1112" s="54"/>
      <c r="AO1112" s="54"/>
      <c r="AP1112" s="54"/>
      <c r="AQ1112" s="54"/>
      <c r="AR1112" s="54"/>
      <c r="AS1112" s="54"/>
      <c r="AT1112" s="54"/>
      <c r="AU1112" s="54"/>
    </row>
    <row r="1113" spans="2:48" ht="12.95" customHeight="1" x14ac:dyDescent="0.2">
      <c r="B1113" s="53"/>
      <c r="AA1113" s="54"/>
      <c r="AB1113" s="54"/>
      <c r="AC1113" s="54"/>
      <c r="AD1113" s="54"/>
      <c r="AE1113" s="54"/>
      <c r="AG1113" s="3"/>
      <c r="AN1113" s="54"/>
      <c r="AO1113" s="54"/>
      <c r="AP1113" s="54"/>
      <c r="AQ1113" s="54"/>
      <c r="AR1113" s="54"/>
      <c r="AS1113" s="54"/>
      <c r="AT1113" s="54"/>
      <c r="AU1113" s="54"/>
    </row>
    <row r="1114" spans="2:48" ht="12.95" customHeight="1" x14ac:dyDescent="0.2">
      <c r="B1114" s="53"/>
      <c r="AA1114" s="54"/>
      <c r="AB1114" s="54"/>
      <c r="AC1114" s="54"/>
      <c r="AD1114" s="54"/>
      <c r="AE1114" s="54"/>
      <c r="AG1114" s="3"/>
      <c r="AN1114" s="54"/>
      <c r="AO1114" s="54"/>
      <c r="AP1114" s="54"/>
      <c r="AQ1114" s="54"/>
      <c r="AR1114" s="54"/>
      <c r="AS1114" s="54"/>
      <c r="AT1114" s="54"/>
      <c r="AU1114" s="54"/>
    </row>
    <row r="1115" spans="2:48" ht="12.95" customHeight="1" x14ac:dyDescent="0.2">
      <c r="B1115" s="53"/>
      <c r="AA1115" s="54"/>
      <c r="AB1115" s="54"/>
      <c r="AC1115" s="54"/>
      <c r="AD1115" s="54"/>
      <c r="AE1115" s="54"/>
      <c r="AG1115" s="3"/>
      <c r="AN1115" s="54"/>
      <c r="AO1115" s="54"/>
      <c r="AP1115" s="54"/>
      <c r="AQ1115" s="54"/>
      <c r="AR1115" s="54"/>
      <c r="AS1115" s="54"/>
      <c r="AT1115" s="54"/>
      <c r="AU1115" s="54"/>
    </row>
    <row r="1116" spans="2:48" ht="12.95" customHeight="1" x14ac:dyDescent="0.2">
      <c r="B1116" s="53"/>
      <c r="AA1116" s="54"/>
      <c r="AB1116" s="54"/>
      <c r="AC1116" s="54"/>
      <c r="AD1116" s="54"/>
      <c r="AE1116" s="54"/>
      <c r="AG1116" s="3"/>
      <c r="AN1116" s="54"/>
      <c r="AO1116" s="54"/>
      <c r="AP1116" s="54"/>
      <c r="AQ1116" s="54"/>
      <c r="AR1116" s="54"/>
      <c r="AS1116" s="54"/>
      <c r="AT1116" s="54"/>
      <c r="AU1116" s="54"/>
    </row>
    <row r="1117" spans="2:48" ht="12.95" customHeight="1" x14ac:dyDescent="0.2">
      <c r="AA1117" s="54"/>
      <c r="AB1117" s="54"/>
      <c r="AC1117" s="54"/>
      <c r="AD1117" s="54"/>
      <c r="AE1117" s="54"/>
      <c r="AG1117" s="3"/>
      <c r="AN1117" s="54"/>
      <c r="AO1117" s="54"/>
      <c r="AP1117" s="54"/>
      <c r="AQ1117" s="54"/>
      <c r="AR1117" s="54"/>
      <c r="AS1117" s="54"/>
      <c r="AT1117" s="54"/>
      <c r="AU1117" s="54"/>
    </row>
    <row r="1118" spans="2:48" ht="12.95" customHeight="1" x14ac:dyDescent="0.2">
      <c r="AA1118" s="54"/>
      <c r="AB1118" s="54"/>
      <c r="AC1118" s="54"/>
      <c r="AD1118" s="54"/>
      <c r="AE1118" s="54"/>
      <c r="AG1118" s="3"/>
      <c r="AN1118" s="54"/>
      <c r="AO1118" s="54"/>
      <c r="AP1118" s="54"/>
      <c r="AQ1118" s="54"/>
      <c r="AR1118" s="54"/>
      <c r="AS1118" s="54"/>
      <c r="AT1118" s="54"/>
      <c r="AU1118" s="54"/>
    </row>
    <row r="1119" spans="2:48" ht="12.95" customHeight="1" x14ac:dyDescent="0.2">
      <c r="AA1119" s="54"/>
      <c r="AB1119" s="54"/>
      <c r="AC1119" s="54"/>
      <c r="AD1119" s="54"/>
      <c r="AE1119" s="54"/>
      <c r="AG1119" s="3"/>
      <c r="AN1119" s="54"/>
      <c r="AO1119" s="54"/>
      <c r="AP1119" s="54"/>
      <c r="AQ1119" s="54"/>
      <c r="AR1119" s="54"/>
      <c r="AS1119" s="54"/>
      <c r="AT1119" s="54"/>
      <c r="AU1119" s="54"/>
    </row>
    <row r="1120" spans="2:48" ht="12.95" customHeight="1" x14ac:dyDescent="0.2">
      <c r="AA1120" s="54"/>
      <c r="AB1120" s="54"/>
      <c r="AC1120" s="54"/>
      <c r="AD1120" s="54"/>
      <c r="AE1120" s="54"/>
      <c r="AG1120" s="3"/>
      <c r="AN1120" s="54"/>
      <c r="AO1120" s="54"/>
      <c r="AP1120" s="54"/>
      <c r="AQ1120" s="54"/>
      <c r="AR1120" s="54"/>
      <c r="AS1120" s="54"/>
      <c r="AT1120" s="54"/>
      <c r="AU1120" s="54"/>
    </row>
    <row r="1121" spans="27:48" ht="12.95" customHeight="1" x14ac:dyDescent="0.2">
      <c r="AA1121" s="54"/>
      <c r="AB1121" s="54"/>
      <c r="AC1121" s="54"/>
      <c r="AD1121" s="54"/>
      <c r="AE1121" s="54"/>
      <c r="AG1121" s="3"/>
      <c r="AN1121" s="54"/>
      <c r="AO1121" s="54"/>
      <c r="AP1121" s="54"/>
      <c r="AQ1121" s="54"/>
      <c r="AR1121" s="54"/>
      <c r="AS1121" s="54"/>
      <c r="AT1121" s="54"/>
      <c r="AU1121" s="54"/>
    </row>
    <row r="1122" spans="27:48" ht="12.95" customHeight="1" x14ac:dyDescent="0.2">
      <c r="AA1122" s="54"/>
      <c r="AB1122" s="54"/>
      <c r="AC1122" s="54"/>
      <c r="AD1122" s="54"/>
      <c r="AE1122" s="54"/>
      <c r="AG1122" s="3"/>
      <c r="AN1122" s="54"/>
      <c r="AO1122" s="54"/>
      <c r="AP1122" s="54"/>
      <c r="AQ1122" s="54"/>
      <c r="AR1122" s="54"/>
      <c r="AS1122" s="54"/>
      <c r="AT1122" s="54"/>
      <c r="AU1122" s="54"/>
      <c r="AV1122" s="54"/>
    </row>
    <row r="1123" spans="27:48" ht="12.95" customHeight="1" x14ac:dyDescent="0.2">
      <c r="AA1123" s="54"/>
      <c r="AB1123" s="54"/>
      <c r="AC1123" s="54"/>
      <c r="AD1123" s="54"/>
      <c r="AE1123" s="54"/>
      <c r="AG1123" s="3"/>
      <c r="AN1123" s="54"/>
      <c r="AO1123" s="54"/>
      <c r="AP1123" s="54"/>
      <c r="AQ1123" s="54"/>
      <c r="AR1123" s="54"/>
      <c r="AS1123" s="54"/>
      <c r="AT1123" s="54"/>
      <c r="AU1123" s="54"/>
    </row>
    <row r="1124" spans="27:48" ht="12.95" customHeight="1" x14ac:dyDescent="0.2">
      <c r="AA1124" s="54"/>
      <c r="AB1124" s="54"/>
      <c r="AC1124" s="54"/>
      <c r="AD1124" s="54"/>
      <c r="AE1124" s="54"/>
      <c r="AG1124" s="3"/>
      <c r="AN1124" s="54"/>
      <c r="AO1124" s="54"/>
      <c r="AP1124" s="54"/>
      <c r="AQ1124" s="54"/>
      <c r="AR1124" s="54"/>
      <c r="AS1124" s="54"/>
      <c r="AT1124" s="54"/>
      <c r="AU1124" s="54"/>
    </row>
    <row r="1125" spans="27:48" ht="12.95" customHeight="1" x14ac:dyDescent="0.2">
      <c r="AA1125" s="54"/>
      <c r="AB1125" s="54"/>
      <c r="AC1125" s="54"/>
      <c r="AD1125" s="54"/>
      <c r="AE1125" s="54"/>
      <c r="AG1125" s="3"/>
      <c r="AN1125" s="54"/>
      <c r="AO1125" s="54"/>
      <c r="AP1125" s="54"/>
      <c r="AQ1125" s="54"/>
      <c r="AR1125" s="54"/>
      <c r="AS1125" s="54"/>
      <c r="AT1125" s="54"/>
      <c r="AU1125" s="54"/>
    </row>
    <row r="1126" spans="27:48" ht="12.95" customHeight="1" x14ac:dyDescent="0.2">
      <c r="AA1126" s="54"/>
      <c r="AB1126" s="54"/>
      <c r="AC1126" s="54"/>
      <c r="AD1126" s="54"/>
      <c r="AE1126" s="54"/>
      <c r="AG1126" s="3"/>
      <c r="AN1126" s="54"/>
      <c r="AO1126" s="54"/>
      <c r="AP1126" s="54"/>
      <c r="AQ1126" s="54"/>
      <c r="AR1126" s="54"/>
      <c r="AS1126" s="54"/>
      <c r="AT1126" s="54"/>
      <c r="AU1126" s="54"/>
    </row>
    <row r="1127" spans="27:48" ht="12.95" customHeight="1" x14ac:dyDescent="0.2">
      <c r="AA1127" s="54"/>
      <c r="AB1127" s="54"/>
      <c r="AC1127" s="54"/>
      <c r="AD1127" s="54"/>
      <c r="AE1127" s="54"/>
      <c r="AG1127" s="3"/>
      <c r="AN1127" s="54"/>
      <c r="AO1127" s="54"/>
      <c r="AP1127" s="54"/>
      <c r="AQ1127" s="54"/>
      <c r="AR1127" s="54"/>
      <c r="AS1127" s="54"/>
      <c r="AT1127" s="54"/>
      <c r="AU1127" s="54"/>
    </row>
    <row r="1128" spans="27:48" ht="12.95" customHeight="1" x14ac:dyDescent="0.2">
      <c r="AA1128" s="54"/>
      <c r="AB1128" s="54"/>
      <c r="AC1128" s="54"/>
      <c r="AD1128" s="54"/>
      <c r="AE1128" s="54"/>
      <c r="AG1128" s="3"/>
      <c r="AN1128" s="54"/>
      <c r="AO1128" s="54"/>
      <c r="AP1128" s="54"/>
      <c r="AQ1128" s="54"/>
      <c r="AR1128" s="54"/>
      <c r="AS1128" s="54"/>
      <c r="AT1128" s="54"/>
      <c r="AU1128" s="54"/>
    </row>
    <row r="1129" spans="27:48" ht="12.95" customHeight="1" x14ac:dyDescent="0.2">
      <c r="AA1129" s="54"/>
      <c r="AB1129" s="54"/>
      <c r="AC1129" s="54"/>
      <c r="AD1129" s="54"/>
      <c r="AE1129" s="54"/>
      <c r="AG1129" s="3"/>
      <c r="AN1129" s="54"/>
      <c r="AO1129" s="54"/>
      <c r="AP1129" s="54"/>
      <c r="AQ1129" s="54"/>
      <c r="AR1129" s="54"/>
      <c r="AS1129" s="54"/>
      <c r="AT1129" s="54"/>
      <c r="AU1129" s="54"/>
    </row>
    <row r="1130" spans="27:48" ht="12.95" customHeight="1" x14ac:dyDescent="0.2">
      <c r="AA1130" s="54"/>
      <c r="AB1130" s="54"/>
      <c r="AC1130" s="54"/>
      <c r="AD1130" s="54"/>
      <c r="AE1130" s="54"/>
      <c r="AG1130" s="3"/>
      <c r="AN1130" s="54"/>
      <c r="AO1130" s="54"/>
      <c r="AP1130" s="54"/>
      <c r="AQ1130" s="54"/>
      <c r="AR1130" s="54"/>
      <c r="AS1130" s="54"/>
      <c r="AT1130" s="54"/>
      <c r="AU1130" s="54"/>
    </row>
    <row r="1131" spans="27:48" ht="12.95" customHeight="1" x14ac:dyDescent="0.2">
      <c r="AA1131" s="54"/>
      <c r="AB1131" s="54"/>
      <c r="AC1131" s="54"/>
      <c r="AD1131" s="54"/>
      <c r="AE1131" s="54"/>
      <c r="AG1131" s="3"/>
      <c r="AN1131" s="54"/>
      <c r="AO1131" s="54"/>
      <c r="AP1131" s="54"/>
      <c r="AQ1131" s="54"/>
      <c r="AR1131" s="54"/>
      <c r="AS1131" s="54"/>
      <c r="AT1131" s="54"/>
      <c r="AU1131" s="54"/>
    </row>
    <row r="1132" spans="27:48" ht="12.95" customHeight="1" x14ac:dyDescent="0.2">
      <c r="AA1132" s="54"/>
      <c r="AB1132" s="54"/>
      <c r="AC1132" s="54"/>
      <c r="AD1132" s="54"/>
      <c r="AE1132" s="54"/>
      <c r="AG1132" s="3"/>
      <c r="AN1132" s="54"/>
      <c r="AO1132" s="54"/>
      <c r="AP1132" s="54"/>
      <c r="AQ1132" s="54"/>
      <c r="AR1132" s="54"/>
      <c r="AS1132" s="54"/>
      <c r="AT1132" s="54"/>
      <c r="AU1132" s="54"/>
    </row>
    <row r="1133" spans="27:48" ht="12.95" customHeight="1" x14ac:dyDescent="0.2">
      <c r="AA1133" s="54"/>
      <c r="AB1133" s="54"/>
      <c r="AC1133" s="54"/>
      <c r="AD1133" s="54"/>
      <c r="AE1133" s="54"/>
      <c r="AG1133" s="3"/>
      <c r="AN1133" s="54"/>
      <c r="AO1133" s="54"/>
      <c r="AP1133" s="54"/>
      <c r="AQ1133" s="54"/>
      <c r="AR1133" s="54"/>
      <c r="AS1133" s="54"/>
      <c r="AT1133" s="54"/>
      <c r="AU1133" s="54"/>
    </row>
    <row r="1134" spans="27:48" ht="12.95" customHeight="1" x14ac:dyDescent="0.2">
      <c r="AA1134" s="54"/>
      <c r="AB1134" s="54"/>
      <c r="AC1134" s="54"/>
      <c r="AD1134" s="54"/>
      <c r="AE1134" s="54"/>
      <c r="AG1134" s="3"/>
      <c r="AN1134" s="54"/>
      <c r="AO1134" s="54"/>
      <c r="AP1134" s="54"/>
      <c r="AQ1134" s="54"/>
      <c r="AR1134" s="54"/>
      <c r="AS1134" s="54"/>
      <c r="AT1134" s="54"/>
      <c r="AU1134" s="54"/>
    </row>
    <row r="1135" spans="27:48" ht="12.95" customHeight="1" x14ac:dyDescent="0.2">
      <c r="AA1135" s="54"/>
      <c r="AB1135" s="54"/>
      <c r="AC1135" s="54"/>
      <c r="AD1135" s="54"/>
      <c r="AE1135" s="54"/>
      <c r="AG1135" s="3"/>
      <c r="AN1135" s="54"/>
      <c r="AO1135" s="54"/>
      <c r="AP1135" s="54"/>
      <c r="AQ1135" s="54"/>
      <c r="AR1135" s="54"/>
      <c r="AS1135" s="54"/>
      <c r="AT1135" s="54"/>
      <c r="AU1135" s="54"/>
    </row>
    <row r="1136" spans="27:48" ht="12.95" customHeight="1" x14ac:dyDescent="0.2">
      <c r="AA1136" s="54"/>
      <c r="AB1136" s="54"/>
      <c r="AC1136" s="54"/>
      <c r="AD1136" s="54"/>
      <c r="AE1136" s="54"/>
      <c r="AG1136" s="3"/>
      <c r="AN1136" s="54"/>
      <c r="AO1136" s="54"/>
      <c r="AP1136" s="54"/>
      <c r="AQ1136" s="54"/>
      <c r="AR1136" s="54"/>
      <c r="AS1136" s="54"/>
      <c r="AT1136" s="54"/>
      <c r="AU1136" s="54"/>
    </row>
    <row r="1137" spans="27:64" ht="12.95" customHeight="1" x14ac:dyDescent="0.2">
      <c r="AA1137" s="54"/>
      <c r="AB1137" s="54"/>
      <c r="AC1137" s="54"/>
      <c r="AD1137" s="54"/>
      <c r="AE1137" s="54"/>
      <c r="AG1137" s="3"/>
      <c r="AN1137" s="54"/>
      <c r="AO1137" s="54"/>
      <c r="AP1137" s="54"/>
      <c r="AQ1137" s="54"/>
      <c r="AR1137" s="54"/>
      <c r="AS1137" s="54"/>
      <c r="AT1137" s="54"/>
      <c r="AU1137" s="54"/>
    </row>
    <row r="1138" spans="27:64" ht="12.95" customHeight="1" x14ac:dyDescent="0.2">
      <c r="AA1138" s="54"/>
      <c r="AB1138" s="54"/>
      <c r="AC1138" s="54"/>
      <c r="AD1138" s="54"/>
      <c r="AE1138" s="54"/>
      <c r="AG1138" s="3"/>
      <c r="AN1138" s="54"/>
      <c r="AO1138" s="54"/>
      <c r="AP1138" s="54"/>
      <c r="AQ1138" s="54"/>
      <c r="AR1138" s="54"/>
      <c r="AS1138" s="54"/>
      <c r="AT1138" s="54"/>
      <c r="AU1138" s="54"/>
    </row>
    <row r="1139" spans="27:64" ht="12.95" customHeight="1" x14ac:dyDescent="0.2">
      <c r="AA1139" s="54"/>
      <c r="AB1139" s="54"/>
      <c r="AC1139" s="54"/>
      <c r="AD1139" s="54"/>
      <c r="AE1139" s="54"/>
      <c r="AG1139" s="3"/>
      <c r="AN1139" s="54"/>
      <c r="AO1139" s="54"/>
      <c r="AP1139" s="54"/>
      <c r="AQ1139" s="54"/>
      <c r="AR1139" s="54"/>
      <c r="AS1139" s="54"/>
      <c r="AT1139" s="54"/>
      <c r="AU1139" s="54"/>
    </row>
    <row r="1140" spans="27:64" ht="12.95" customHeight="1" x14ac:dyDescent="0.2">
      <c r="AA1140" s="54"/>
      <c r="AB1140" s="54"/>
      <c r="AC1140" s="54"/>
      <c r="AD1140" s="54"/>
      <c r="AE1140" s="54"/>
      <c r="AG1140" s="3"/>
      <c r="AN1140" s="54"/>
      <c r="AO1140" s="54"/>
      <c r="AP1140" s="54"/>
      <c r="AQ1140" s="54"/>
      <c r="AR1140" s="54"/>
      <c r="AS1140" s="54"/>
      <c r="AT1140" s="54"/>
      <c r="AU1140" s="54"/>
    </row>
    <row r="1141" spans="27:64" ht="12.95" customHeight="1" x14ac:dyDescent="0.2">
      <c r="AA1141" s="54"/>
      <c r="AB1141" s="54"/>
      <c r="AC1141" s="54"/>
      <c r="AD1141" s="54"/>
      <c r="AE1141" s="54"/>
      <c r="AG1141" s="3"/>
      <c r="AN1141" s="54"/>
      <c r="AO1141" s="54"/>
      <c r="AP1141" s="54"/>
      <c r="AQ1141" s="54"/>
      <c r="AR1141" s="54"/>
      <c r="AS1141" s="54"/>
      <c r="AT1141" s="54"/>
      <c r="AU1141" s="54"/>
    </row>
    <row r="1142" spans="27:64" ht="12.95" customHeight="1" x14ac:dyDescent="0.2">
      <c r="AA1142" s="54"/>
      <c r="AB1142" s="54"/>
      <c r="AC1142" s="54"/>
      <c r="AD1142" s="54"/>
      <c r="AE1142" s="54"/>
      <c r="AG1142" s="3"/>
      <c r="AN1142" s="54"/>
      <c r="AO1142" s="54"/>
      <c r="AP1142" s="54"/>
      <c r="AQ1142" s="54"/>
      <c r="AR1142" s="54"/>
      <c r="AS1142" s="54"/>
      <c r="AT1142" s="54"/>
      <c r="AU1142" s="54"/>
    </row>
    <row r="1143" spans="27:64" ht="12.95" customHeight="1" x14ac:dyDescent="0.2">
      <c r="AA1143" s="54"/>
      <c r="AB1143" s="54"/>
      <c r="AC1143" s="54"/>
      <c r="AD1143" s="54"/>
      <c r="AE1143" s="54"/>
      <c r="AG1143" s="3"/>
      <c r="AN1143" s="54"/>
      <c r="AO1143" s="54"/>
      <c r="AP1143" s="54"/>
      <c r="AQ1143" s="54"/>
      <c r="AR1143" s="54"/>
      <c r="AS1143" s="54"/>
      <c r="AT1143" s="54"/>
      <c r="AU1143" s="54"/>
    </row>
    <row r="1144" spans="27:64" ht="12.95" customHeight="1" x14ac:dyDescent="0.2">
      <c r="AA1144" s="54"/>
      <c r="AB1144" s="54"/>
      <c r="AC1144" s="54"/>
      <c r="AD1144" s="54"/>
      <c r="AE1144" s="54"/>
      <c r="AG1144" s="3"/>
      <c r="AN1144" s="54"/>
      <c r="AO1144" s="54"/>
      <c r="AP1144" s="54"/>
      <c r="AQ1144" s="54"/>
      <c r="AR1144" s="54"/>
      <c r="AS1144" s="54"/>
      <c r="AT1144" s="54"/>
      <c r="AU1144" s="54"/>
    </row>
    <row r="1145" spans="27:64" ht="12.95" customHeight="1" x14ac:dyDescent="0.2">
      <c r="AA1145" s="54"/>
      <c r="AB1145" s="54"/>
      <c r="AC1145" s="54"/>
      <c r="AD1145" s="54"/>
      <c r="AE1145" s="54"/>
      <c r="AG1145" s="3"/>
      <c r="AN1145" s="54"/>
      <c r="AO1145" s="54"/>
      <c r="AP1145" s="54"/>
      <c r="AQ1145" s="54"/>
      <c r="AR1145" s="54"/>
      <c r="AS1145" s="54"/>
      <c r="AT1145" s="54"/>
      <c r="AU1145" s="54"/>
    </row>
    <row r="1146" spans="27:64" ht="12.95" customHeight="1" x14ac:dyDescent="0.2">
      <c r="AA1146" s="54"/>
      <c r="AB1146" s="54"/>
      <c r="AC1146" s="54"/>
      <c r="AD1146" s="54"/>
      <c r="AE1146" s="54"/>
      <c r="AG1146" s="3"/>
      <c r="AN1146" s="54"/>
      <c r="AO1146" s="54"/>
      <c r="AP1146" s="54"/>
      <c r="AQ1146" s="54"/>
      <c r="AR1146" s="54"/>
      <c r="AS1146" s="54"/>
      <c r="AT1146" s="54"/>
      <c r="AU1146" s="54"/>
    </row>
    <row r="1147" spans="27:64" ht="12.95" customHeight="1" x14ac:dyDescent="0.2">
      <c r="AA1147" s="54"/>
      <c r="AB1147" s="54"/>
      <c r="AC1147" s="54"/>
      <c r="AD1147" s="54"/>
      <c r="AE1147" s="54"/>
      <c r="AG1147" s="3"/>
      <c r="AN1147" s="54"/>
      <c r="AO1147" s="54"/>
      <c r="AP1147" s="54"/>
      <c r="AQ1147" s="54"/>
      <c r="AR1147" s="54"/>
      <c r="AS1147" s="54"/>
      <c r="AT1147" s="54"/>
      <c r="AU1147" s="54"/>
    </row>
    <row r="1148" spans="27:64" ht="12.95" customHeight="1" x14ac:dyDescent="0.2">
      <c r="AA1148" s="54"/>
      <c r="AB1148" s="54"/>
      <c r="AC1148" s="54"/>
      <c r="AD1148" s="54"/>
      <c r="AE1148" s="54"/>
      <c r="AG1148" s="3"/>
      <c r="AN1148" s="54"/>
      <c r="AO1148" s="54"/>
      <c r="AP1148" s="54"/>
      <c r="AQ1148" s="54"/>
      <c r="AR1148" s="54"/>
      <c r="AS1148" s="54"/>
      <c r="AT1148" s="54"/>
      <c r="AU1148" s="54"/>
    </row>
    <row r="1149" spans="27:64" ht="12.95" customHeight="1" x14ac:dyDescent="0.2">
      <c r="AA1149" s="54"/>
      <c r="AB1149" s="54"/>
      <c r="AC1149" s="54"/>
      <c r="AD1149" s="54"/>
      <c r="AE1149" s="54"/>
      <c r="AG1149" s="3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</row>
    <row r="1150" spans="27:64" ht="12.95" customHeight="1" x14ac:dyDescent="0.2">
      <c r="AA1150" s="54"/>
      <c r="AB1150" s="54"/>
      <c r="AC1150" s="54"/>
      <c r="AD1150" s="54"/>
      <c r="AE1150" s="54"/>
      <c r="AG1150" s="3"/>
      <c r="AN1150" s="54"/>
      <c r="AO1150" s="54"/>
      <c r="AP1150" s="54"/>
      <c r="AQ1150" s="54"/>
      <c r="AR1150" s="54"/>
      <c r="AS1150" s="54"/>
      <c r="AT1150" s="54"/>
      <c r="AU1150" s="54"/>
    </row>
    <row r="1151" spans="27:64" ht="12.95" customHeight="1" x14ac:dyDescent="0.2">
      <c r="AA1151" s="54"/>
      <c r="AB1151" s="54"/>
      <c r="AC1151" s="54"/>
      <c r="AD1151" s="54"/>
      <c r="AE1151" s="54"/>
      <c r="AG1151" s="3"/>
      <c r="AN1151" s="54"/>
      <c r="AO1151" s="54"/>
      <c r="AP1151" s="54"/>
      <c r="AQ1151" s="54"/>
      <c r="AR1151" s="54"/>
      <c r="AS1151" s="54"/>
      <c r="AT1151" s="54"/>
      <c r="AU1151" s="54"/>
    </row>
    <row r="1152" spans="27:64" ht="12.95" customHeight="1" x14ac:dyDescent="0.2">
      <c r="AA1152" s="54"/>
      <c r="AB1152" s="54"/>
      <c r="AC1152" s="54"/>
      <c r="AD1152" s="54"/>
      <c r="AE1152" s="54"/>
      <c r="AG1152" s="3"/>
      <c r="AN1152" s="54"/>
      <c r="AO1152" s="54"/>
      <c r="AP1152" s="54"/>
      <c r="AQ1152" s="54"/>
      <c r="AR1152" s="54"/>
      <c r="AS1152" s="54"/>
      <c r="AT1152" s="54"/>
      <c r="AU1152" s="54"/>
    </row>
    <row r="1153" spans="27:64" ht="12.95" customHeight="1" x14ac:dyDescent="0.2">
      <c r="AA1153" s="54"/>
      <c r="AB1153" s="54"/>
      <c r="AC1153" s="54"/>
      <c r="AD1153" s="54"/>
      <c r="AE1153" s="54"/>
      <c r="AG1153" s="3"/>
      <c r="AN1153" s="54"/>
      <c r="AO1153" s="54"/>
      <c r="AP1153" s="54"/>
      <c r="AQ1153" s="54"/>
      <c r="AR1153" s="54"/>
      <c r="AS1153" s="54"/>
      <c r="AT1153" s="54"/>
      <c r="AU1153" s="54"/>
    </row>
    <row r="1154" spans="27:64" ht="12.95" customHeight="1" x14ac:dyDescent="0.2">
      <c r="AA1154" s="54"/>
      <c r="AB1154" s="54"/>
      <c r="AC1154" s="54"/>
      <c r="AD1154" s="54"/>
      <c r="AE1154" s="54"/>
      <c r="AG1154" s="3"/>
      <c r="AN1154" s="54"/>
      <c r="AO1154" s="54"/>
      <c r="AP1154" s="54"/>
      <c r="AQ1154" s="54"/>
      <c r="AR1154" s="54"/>
      <c r="AS1154" s="54"/>
      <c r="AT1154" s="54"/>
      <c r="AU1154" s="54"/>
    </row>
    <row r="1155" spans="27:64" ht="12.95" customHeight="1" x14ac:dyDescent="0.2">
      <c r="AA1155" s="54"/>
      <c r="AB1155" s="54"/>
      <c r="AC1155" s="54"/>
      <c r="AD1155" s="54"/>
      <c r="AE1155" s="54"/>
      <c r="AG1155" s="3"/>
      <c r="AN1155" s="54"/>
      <c r="AO1155" s="54"/>
      <c r="AP1155" s="54"/>
      <c r="AQ1155" s="54"/>
      <c r="AR1155" s="54"/>
      <c r="AS1155" s="54"/>
      <c r="AT1155" s="54"/>
      <c r="AU1155" s="54"/>
    </row>
    <row r="1156" spans="27:64" ht="12.95" customHeight="1" x14ac:dyDescent="0.2">
      <c r="AA1156" s="54"/>
      <c r="AB1156" s="54"/>
      <c r="AC1156" s="54"/>
      <c r="AD1156" s="54"/>
      <c r="AE1156" s="54"/>
      <c r="AG1156" s="3"/>
      <c r="AN1156" s="54"/>
      <c r="AO1156" s="54"/>
      <c r="AP1156" s="54"/>
      <c r="AQ1156" s="54"/>
      <c r="AR1156" s="54"/>
      <c r="AS1156" s="54"/>
      <c r="AT1156" s="54"/>
      <c r="AU1156" s="54"/>
    </row>
    <row r="1157" spans="27:64" ht="12.95" customHeight="1" x14ac:dyDescent="0.2">
      <c r="AA1157" s="54"/>
      <c r="AB1157" s="54"/>
      <c r="AC1157" s="54"/>
      <c r="AD1157" s="54"/>
      <c r="AE1157" s="54"/>
      <c r="AG1157" s="3"/>
      <c r="AN1157" s="54"/>
      <c r="AO1157" s="54"/>
      <c r="AP1157" s="54"/>
      <c r="AQ1157" s="54"/>
      <c r="AR1157" s="54"/>
      <c r="AS1157" s="54"/>
      <c r="AT1157" s="54"/>
      <c r="AU1157" s="54"/>
    </row>
    <row r="1158" spans="27:64" ht="12.95" customHeight="1" x14ac:dyDescent="0.2">
      <c r="AA1158" s="54"/>
      <c r="AB1158" s="54"/>
      <c r="AC1158" s="54"/>
      <c r="AD1158" s="54"/>
      <c r="AE1158" s="54"/>
      <c r="AG1158" s="3"/>
      <c r="AN1158" s="54"/>
      <c r="AO1158" s="54"/>
      <c r="AP1158" s="54"/>
      <c r="AQ1158" s="54"/>
      <c r="AR1158" s="54"/>
      <c r="AS1158" s="54"/>
      <c r="AT1158" s="54"/>
      <c r="AU1158" s="54"/>
    </row>
    <row r="1159" spans="27:64" ht="12.95" customHeight="1" x14ac:dyDescent="0.2">
      <c r="AA1159" s="54"/>
      <c r="AB1159" s="54"/>
      <c r="AC1159" s="54"/>
      <c r="AD1159" s="54"/>
      <c r="AE1159" s="54"/>
      <c r="AG1159" s="3"/>
      <c r="AN1159" s="54"/>
      <c r="AO1159" s="54"/>
      <c r="AP1159" s="54"/>
      <c r="AQ1159" s="54"/>
      <c r="AR1159" s="54"/>
      <c r="AS1159" s="54"/>
      <c r="AT1159" s="54"/>
      <c r="AU1159" s="54"/>
    </row>
    <row r="1160" spans="27:64" ht="12.95" customHeight="1" x14ac:dyDescent="0.2">
      <c r="AA1160" s="54"/>
      <c r="AB1160" s="54"/>
      <c r="AC1160" s="54"/>
      <c r="AD1160" s="54"/>
      <c r="AE1160" s="54"/>
      <c r="AG1160" s="3"/>
      <c r="AN1160" s="54"/>
      <c r="AO1160" s="54"/>
      <c r="AP1160" s="54"/>
      <c r="AQ1160" s="54"/>
      <c r="AR1160" s="54"/>
      <c r="AS1160" s="54"/>
      <c r="AT1160" s="54"/>
      <c r="AU1160" s="54"/>
    </row>
    <row r="1161" spans="27:64" ht="12.95" customHeight="1" x14ac:dyDescent="0.2">
      <c r="AA1161" s="54"/>
      <c r="AB1161" s="54"/>
      <c r="AC1161" s="54"/>
      <c r="AD1161" s="54"/>
      <c r="AE1161" s="54"/>
      <c r="AG1161" s="3"/>
      <c r="AN1161" s="54"/>
      <c r="AO1161" s="54"/>
      <c r="AP1161" s="54"/>
      <c r="AQ1161" s="54"/>
      <c r="AR1161" s="54"/>
      <c r="AS1161" s="54"/>
      <c r="AT1161" s="54"/>
      <c r="AU1161" s="54"/>
    </row>
    <row r="1162" spans="27:64" ht="12.95" customHeight="1" x14ac:dyDescent="0.2">
      <c r="AA1162" s="54"/>
      <c r="AB1162" s="54"/>
      <c r="AC1162" s="54"/>
      <c r="AD1162" s="54"/>
      <c r="AE1162" s="54"/>
      <c r="AG1162" s="3"/>
      <c r="AN1162" s="54"/>
      <c r="AO1162" s="54"/>
      <c r="AP1162" s="54"/>
      <c r="AQ1162" s="54"/>
      <c r="AR1162" s="54"/>
      <c r="AS1162" s="54"/>
      <c r="AT1162" s="54"/>
      <c r="AU1162" s="54"/>
    </row>
    <row r="1163" spans="27:64" ht="12.95" customHeight="1" x14ac:dyDescent="0.2">
      <c r="AA1163" s="54"/>
      <c r="AB1163" s="54"/>
      <c r="AC1163" s="54"/>
      <c r="AD1163" s="54"/>
      <c r="AE1163" s="54"/>
      <c r="AG1163" s="3"/>
      <c r="AN1163" s="54"/>
      <c r="AO1163" s="54"/>
      <c r="AP1163" s="54"/>
      <c r="AQ1163" s="54"/>
      <c r="AR1163" s="54"/>
      <c r="AS1163" s="54"/>
      <c r="AT1163" s="54"/>
      <c r="AU1163" s="54"/>
    </row>
    <row r="1164" spans="27:64" ht="12.95" customHeight="1" x14ac:dyDescent="0.2">
      <c r="AA1164" s="54"/>
      <c r="AB1164" s="54"/>
      <c r="AC1164" s="54"/>
      <c r="AD1164" s="54"/>
      <c r="AE1164" s="54"/>
      <c r="AG1164" s="3"/>
      <c r="AN1164" s="54"/>
      <c r="AO1164" s="54"/>
      <c r="AP1164" s="54"/>
      <c r="AQ1164" s="54"/>
      <c r="AR1164" s="54"/>
      <c r="AS1164" s="54"/>
      <c r="AT1164" s="54"/>
      <c r="AU1164" s="54"/>
    </row>
    <row r="1165" spans="27:64" ht="12.95" customHeight="1" x14ac:dyDescent="0.2">
      <c r="AA1165" s="54"/>
      <c r="AB1165" s="54"/>
      <c r="AC1165" s="54"/>
      <c r="AD1165" s="54"/>
      <c r="AE1165" s="54"/>
      <c r="AG1165" s="3"/>
      <c r="AN1165" s="54"/>
      <c r="AO1165" s="54"/>
      <c r="AP1165" s="54"/>
      <c r="AQ1165" s="54"/>
      <c r="AR1165" s="54"/>
      <c r="AS1165" s="54"/>
      <c r="AT1165" s="54"/>
      <c r="AU1165" s="54"/>
    </row>
    <row r="1166" spans="27:64" ht="12.95" customHeight="1" x14ac:dyDescent="0.2">
      <c r="AA1166" s="54"/>
      <c r="AB1166" s="54"/>
      <c r="AC1166" s="54"/>
      <c r="AD1166" s="54"/>
      <c r="AE1166" s="54"/>
      <c r="AG1166" s="3"/>
      <c r="AN1166" s="54"/>
      <c r="AO1166" s="54"/>
      <c r="AP1166" s="54"/>
      <c r="AQ1166" s="54"/>
      <c r="AR1166" s="54"/>
      <c r="AS1166" s="54"/>
      <c r="AT1166" s="54"/>
      <c r="AU1166" s="54"/>
      <c r="AV1166" s="54"/>
      <c r="AW1166" s="54"/>
      <c r="AX1166" s="54"/>
      <c r="AY1166" s="54"/>
      <c r="AZ1166" s="54"/>
      <c r="BA1166" s="54"/>
      <c r="BB1166" s="54"/>
      <c r="BC1166" s="54"/>
      <c r="BD1166" s="54"/>
      <c r="BE1166" s="54"/>
      <c r="BF1166" s="54"/>
      <c r="BG1166" s="54"/>
      <c r="BH1166" s="54"/>
      <c r="BI1166" s="54"/>
      <c r="BJ1166" s="54"/>
      <c r="BK1166" s="54"/>
      <c r="BL1166" s="54"/>
    </row>
    <row r="1167" spans="27:64" ht="12.95" customHeight="1" x14ac:dyDescent="0.2">
      <c r="AA1167" s="54"/>
      <c r="AB1167" s="54"/>
      <c r="AC1167" s="54"/>
      <c r="AD1167" s="54"/>
      <c r="AE1167" s="54"/>
      <c r="AG1167" s="3"/>
      <c r="AN1167" s="54"/>
      <c r="AO1167" s="54"/>
      <c r="AP1167" s="54"/>
      <c r="AQ1167" s="54"/>
      <c r="AR1167" s="54"/>
      <c r="AS1167" s="54"/>
      <c r="AT1167" s="54"/>
      <c r="AU1167" s="54"/>
    </row>
    <row r="1168" spans="27:64" ht="12.95" customHeight="1" x14ac:dyDescent="0.2">
      <c r="AA1168" s="54"/>
      <c r="AB1168" s="54"/>
      <c r="AC1168" s="54"/>
      <c r="AD1168" s="54"/>
      <c r="AE1168" s="54"/>
      <c r="AG1168" s="3"/>
      <c r="AN1168" s="54"/>
      <c r="AO1168" s="54"/>
      <c r="AP1168" s="54"/>
      <c r="AQ1168" s="54"/>
      <c r="AR1168" s="54"/>
      <c r="AS1168" s="54"/>
      <c r="AT1168" s="54"/>
      <c r="AU1168" s="54"/>
    </row>
    <row r="1169" spans="27:64" ht="12.95" customHeight="1" x14ac:dyDescent="0.2">
      <c r="AA1169" s="54"/>
      <c r="AB1169" s="54"/>
      <c r="AC1169" s="54"/>
      <c r="AD1169" s="54"/>
      <c r="AE1169" s="54"/>
      <c r="AG1169" s="3"/>
      <c r="AN1169" s="54"/>
      <c r="AO1169" s="54"/>
      <c r="AP1169" s="54"/>
      <c r="AQ1169" s="54"/>
      <c r="AR1169" s="54"/>
      <c r="AS1169" s="54"/>
      <c r="AT1169" s="54"/>
      <c r="AU1169" s="54"/>
    </row>
    <row r="1170" spans="27:64" ht="12.95" customHeight="1" x14ac:dyDescent="0.2">
      <c r="AA1170" s="54"/>
      <c r="AB1170" s="54"/>
      <c r="AC1170" s="54"/>
      <c r="AD1170" s="54"/>
      <c r="AE1170" s="54"/>
      <c r="AG1170" s="3"/>
      <c r="AN1170" s="54"/>
      <c r="AO1170" s="54"/>
      <c r="AP1170" s="54"/>
      <c r="AQ1170" s="54"/>
      <c r="AR1170" s="54"/>
      <c r="AS1170" s="54"/>
      <c r="AT1170" s="54"/>
      <c r="AU1170" s="54"/>
    </row>
    <row r="1171" spans="27:64" ht="12.95" customHeight="1" x14ac:dyDescent="0.2">
      <c r="AA1171" s="54"/>
      <c r="AB1171" s="54"/>
      <c r="AC1171" s="54"/>
      <c r="AD1171" s="54"/>
      <c r="AE1171" s="54"/>
      <c r="AG1171" s="3"/>
      <c r="AN1171" s="54"/>
      <c r="AO1171" s="54"/>
      <c r="AP1171" s="54"/>
      <c r="AQ1171" s="54"/>
      <c r="AR1171" s="54"/>
      <c r="AS1171" s="54"/>
      <c r="AT1171" s="54"/>
      <c r="AU1171" s="54"/>
    </row>
    <row r="1172" spans="27:64" ht="12.95" customHeight="1" x14ac:dyDescent="0.2">
      <c r="AA1172" s="54"/>
      <c r="AB1172" s="54"/>
      <c r="AC1172" s="54"/>
      <c r="AD1172" s="54"/>
      <c r="AE1172" s="54"/>
      <c r="AG1172" s="3"/>
      <c r="AN1172" s="54"/>
      <c r="AO1172" s="54"/>
      <c r="AP1172" s="54"/>
      <c r="AQ1172" s="54"/>
      <c r="AR1172" s="54"/>
      <c r="AS1172" s="54"/>
      <c r="AT1172" s="54"/>
      <c r="AU1172" s="54"/>
    </row>
    <row r="1173" spans="27:64" ht="12.95" customHeight="1" x14ac:dyDescent="0.2">
      <c r="AA1173" s="54"/>
      <c r="AB1173" s="54"/>
      <c r="AC1173" s="54"/>
      <c r="AD1173" s="54"/>
      <c r="AE1173" s="54"/>
      <c r="AG1173" s="3"/>
      <c r="AN1173" s="54"/>
      <c r="AO1173" s="54"/>
      <c r="AP1173" s="54"/>
      <c r="AQ1173" s="54"/>
      <c r="AR1173" s="54"/>
      <c r="AS1173" s="54"/>
      <c r="AT1173" s="54"/>
      <c r="AU1173" s="54"/>
    </row>
    <row r="1174" spans="27:64" ht="12.95" customHeight="1" x14ac:dyDescent="0.2">
      <c r="AA1174" s="54"/>
      <c r="AB1174" s="54"/>
      <c r="AC1174" s="54"/>
      <c r="AD1174" s="54"/>
      <c r="AE1174" s="54"/>
      <c r="AG1174" s="3"/>
      <c r="AN1174" s="54"/>
      <c r="AO1174" s="54"/>
      <c r="AP1174" s="54"/>
      <c r="AQ1174" s="54"/>
      <c r="AR1174" s="54"/>
      <c r="AS1174" s="54"/>
      <c r="AT1174" s="54"/>
      <c r="AU1174" s="54"/>
    </row>
    <row r="1175" spans="27:64" ht="12.95" customHeight="1" x14ac:dyDescent="0.2">
      <c r="AA1175" s="54"/>
      <c r="AB1175" s="54"/>
      <c r="AC1175" s="54"/>
      <c r="AD1175" s="54"/>
      <c r="AE1175" s="54"/>
      <c r="AG1175" s="3"/>
      <c r="AN1175" s="54"/>
      <c r="AO1175" s="54"/>
      <c r="AP1175" s="54"/>
      <c r="AQ1175" s="54"/>
      <c r="AR1175" s="54"/>
      <c r="AS1175" s="54"/>
      <c r="AT1175" s="54"/>
      <c r="AU1175" s="54"/>
      <c r="AV1175" s="54"/>
      <c r="AW1175" s="54"/>
      <c r="AX1175" s="54"/>
      <c r="AY1175" s="54"/>
      <c r="AZ1175" s="54"/>
      <c r="BA1175" s="54"/>
      <c r="BB1175" s="54"/>
      <c r="BC1175" s="54"/>
      <c r="BD1175" s="54"/>
      <c r="BE1175" s="54"/>
      <c r="BF1175" s="54"/>
      <c r="BG1175" s="54"/>
      <c r="BH1175" s="54"/>
      <c r="BI1175" s="54"/>
      <c r="BJ1175" s="54"/>
      <c r="BK1175" s="54"/>
      <c r="BL1175" s="54"/>
    </row>
    <row r="1176" spans="27:64" ht="12.95" customHeight="1" x14ac:dyDescent="0.2">
      <c r="AA1176" s="54"/>
      <c r="AB1176" s="54"/>
      <c r="AC1176" s="54"/>
      <c r="AD1176" s="54"/>
      <c r="AE1176" s="54"/>
      <c r="AG1176" s="3"/>
      <c r="AN1176" s="54"/>
      <c r="AO1176" s="54"/>
      <c r="AP1176" s="54"/>
      <c r="AQ1176" s="54"/>
      <c r="AR1176" s="54"/>
      <c r="AS1176" s="54"/>
      <c r="AT1176" s="54"/>
      <c r="AU1176" s="54"/>
    </row>
    <row r="1177" spans="27:64" ht="12.95" customHeight="1" x14ac:dyDescent="0.2">
      <c r="AA1177" s="54"/>
      <c r="AB1177" s="54"/>
      <c r="AC1177" s="54"/>
      <c r="AD1177" s="54"/>
      <c r="AE1177" s="54"/>
      <c r="AG1177" s="3"/>
      <c r="AN1177" s="54"/>
      <c r="AO1177" s="54"/>
      <c r="AP1177" s="54"/>
      <c r="AQ1177" s="54"/>
      <c r="AR1177" s="54"/>
      <c r="AS1177" s="54"/>
      <c r="AT1177" s="54"/>
      <c r="AU1177" s="54"/>
    </row>
    <row r="1178" spans="27:64" ht="12.95" customHeight="1" x14ac:dyDescent="0.2">
      <c r="AA1178" s="54"/>
      <c r="AB1178" s="54"/>
      <c r="AC1178" s="54"/>
      <c r="AD1178" s="54"/>
      <c r="AE1178" s="54"/>
      <c r="AG1178" s="3"/>
      <c r="AN1178" s="54"/>
      <c r="AO1178" s="54"/>
      <c r="AP1178" s="54"/>
      <c r="AQ1178" s="54"/>
      <c r="AR1178" s="54"/>
      <c r="AS1178" s="54"/>
      <c r="AT1178" s="54"/>
      <c r="AU1178" s="54"/>
    </row>
    <row r="1179" spans="27:64" ht="12.95" customHeight="1" x14ac:dyDescent="0.2">
      <c r="AA1179" s="54"/>
      <c r="AB1179" s="54"/>
      <c r="AC1179" s="54"/>
      <c r="AD1179" s="54"/>
      <c r="AE1179" s="54"/>
      <c r="AG1179" s="3"/>
      <c r="AN1179" s="54"/>
      <c r="AO1179" s="54"/>
      <c r="AP1179" s="54"/>
      <c r="AQ1179" s="54"/>
      <c r="AR1179" s="54"/>
      <c r="AS1179" s="54"/>
      <c r="AT1179" s="54"/>
      <c r="AU1179" s="54"/>
    </row>
    <row r="1180" spans="27:64" ht="12.95" customHeight="1" x14ac:dyDescent="0.2">
      <c r="AA1180" s="54"/>
      <c r="AB1180" s="54"/>
      <c r="AC1180" s="54"/>
      <c r="AD1180" s="54"/>
      <c r="AE1180" s="54"/>
      <c r="AG1180" s="3"/>
      <c r="AN1180" s="54"/>
      <c r="AO1180" s="54"/>
      <c r="AP1180" s="54"/>
      <c r="AQ1180" s="54"/>
      <c r="AR1180" s="54"/>
      <c r="AS1180" s="54"/>
      <c r="AT1180" s="54"/>
      <c r="AU1180" s="54"/>
    </row>
    <row r="1181" spans="27:64" ht="12.95" customHeight="1" x14ac:dyDescent="0.2">
      <c r="AA1181" s="54"/>
      <c r="AB1181" s="54"/>
      <c r="AC1181" s="54"/>
      <c r="AD1181" s="54"/>
      <c r="AE1181" s="54"/>
      <c r="AG1181" s="3"/>
      <c r="AN1181" s="54"/>
      <c r="AO1181" s="54"/>
      <c r="AP1181" s="54"/>
      <c r="AQ1181" s="54"/>
      <c r="AR1181" s="54"/>
      <c r="AS1181" s="54"/>
      <c r="AT1181" s="54"/>
      <c r="AU1181" s="54"/>
    </row>
    <row r="1182" spans="27:64" ht="12.95" customHeight="1" x14ac:dyDescent="0.2">
      <c r="AA1182" s="54"/>
      <c r="AB1182" s="54"/>
      <c r="AC1182" s="54"/>
      <c r="AD1182" s="54"/>
      <c r="AE1182" s="54"/>
      <c r="AG1182" s="3"/>
      <c r="AN1182" s="54"/>
      <c r="AO1182" s="54"/>
      <c r="AP1182" s="54"/>
      <c r="AQ1182" s="54"/>
      <c r="AR1182" s="54"/>
      <c r="AS1182" s="54"/>
      <c r="AT1182" s="54"/>
      <c r="AU1182" s="54"/>
    </row>
    <row r="1183" spans="27:64" ht="12.95" customHeight="1" x14ac:dyDescent="0.2">
      <c r="AA1183" s="54"/>
      <c r="AB1183" s="54"/>
      <c r="AC1183" s="54"/>
      <c r="AD1183" s="54"/>
      <c r="AE1183" s="54"/>
      <c r="AG1183" s="3"/>
      <c r="AN1183" s="54"/>
      <c r="AO1183" s="54"/>
      <c r="AP1183" s="54"/>
      <c r="AQ1183" s="54"/>
      <c r="AR1183" s="54"/>
      <c r="AS1183" s="54"/>
      <c r="AT1183" s="54"/>
      <c r="AU1183" s="54"/>
    </row>
    <row r="1184" spans="27:64" ht="12.95" customHeight="1" x14ac:dyDescent="0.2">
      <c r="AA1184" s="54"/>
      <c r="AB1184" s="54"/>
      <c r="AC1184" s="54"/>
      <c r="AD1184" s="54"/>
      <c r="AE1184" s="54"/>
      <c r="AG1184" s="3"/>
      <c r="AN1184" s="54"/>
      <c r="AO1184" s="54"/>
      <c r="AP1184" s="54"/>
      <c r="AQ1184" s="54"/>
      <c r="AR1184" s="54"/>
      <c r="AS1184" s="54"/>
      <c r="AT1184" s="54"/>
      <c r="AU1184" s="54"/>
    </row>
    <row r="1185" spans="27:47" ht="12.95" customHeight="1" x14ac:dyDescent="0.2">
      <c r="AA1185" s="54"/>
      <c r="AB1185" s="54"/>
      <c r="AC1185" s="54"/>
      <c r="AD1185" s="54"/>
      <c r="AE1185" s="54"/>
      <c r="AG1185" s="3"/>
      <c r="AN1185" s="54"/>
      <c r="AO1185" s="54"/>
      <c r="AP1185" s="54"/>
      <c r="AQ1185" s="54"/>
      <c r="AR1185" s="54"/>
      <c r="AS1185" s="54"/>
      <c r="AT1185" s="54"/>
      <c r="AU1185" s="54"/>
    </row>
    <row r="1186" spans="27:47" ht="12.95" customHeight="1" x14ac:dyDescent="0.2">
      <c r="AA1186" s="54"/>
      <c r="AB1186" s="54"/>
      <c r="AC1186" s="54"/>
      <c r="AD1186" s="54"/>
      <c r="AE1186" s="54"/>
      <c r="AG1186" s="3"/>
      <c r="AN1186" s="54"/>
      <c r="AO1186" s="54"/>
      <c r="AP1186" s="54"/>
      <c r="AQ1186" s="54"/>
      <c r="AR1186" s="54"/>
      <c r="AS1186" s="54"/>
      <c r="AT1186" s="54"/>
      <c r="AU1186" s="54"/>
    </row>
    <row r="1187" spans="27:47" ht="12.95" customHeight="1" x14ac:dyDescent="0.2">
      <c r="AA1187" s="54"/>
      <c r="AB1187" s="54"/>
      <c r="AC1187" s="54"/>
      <c r="AD1187" s="54"/>
      <c r="AE1187" s="54"/>
      <c r="AG1187" s="3"/>
      <c r="AN1187" s="54"/>
      <c r="AO1187" s="54"/>
      <c r="AP1187" s="54"/>
      <c r="AQ1187" s="54"/>
      <c r="AR1187" s="54"/>
      <c r="AS1187" s="54"/>
      <c r="AT1187" s="54"/>
      <c r="AU1187" s="54"/>
    </row>
    <row r="1188" spans="27:47" ht="12.95" customHeight="1" x14ac:dyDescent="0.2">
      <c r="AA1188" s="54"/>
      <c r="AB1188" s="54"/>
      <c r="AC1188" s="54"/>
      <c r="AD1188" s="54"/>
      <c r="AE1188" s="54"/>
      <c r="AG1188" s="3"/>
      <c r="AN1188" s="54"/>
      <c r="AO1188" s="54"/>
      <c r="AP1188" s="54"/>
      <c r="AQ1188" s="54"/>
      <c r="AR1188" s="54"/>
      <c r="AS1188" s="54"/>
      <c r="AT1188" s="54"/>
      <c r="AU1188" s="54"/>
    </row>
    <row r="1189" spans="27:47" ht="12.95" customHeight="1" x14ac:dyDescent="0.2">
      <c r="AA1189" s="54"/>
      <c r="AB1189" s="54"/>
      <c r="AC1189" s="54"/>
      <c r="AD1189" s="54"/>
      <c r="AE1189" s="54"/>
      <c r="AG1189" s="3"/>
      <c r="AN1189" s="54"/>
      <c r="AO1189" s="54"/>
      <c r="AP1189" s="54"/>
      <c r="AQ1189" s="54"/>
      <c r="AR1189" s="54"/>
      <c r="AS1189" s="54"/>
      <c r="AT1189" s="54"/>
      <c r="AU1189" s="54"/>
    </row>
    <row r="1190" spans="27:47" ht="12.95" customHeight="1" x14ac:dyDescent="0.2">
      <c r="AA1190" s="54"/>
      <c r="AB1190" s="54"/>
      <c r="AC1190" s="54"/>
      <c r="AD1190" s="54"/>
      <c r="AE1190" s="54"/>
      <c r="AG1190" s="3"/>
      <c r="AN1190" s="54"/>
      <c r="AO1190" s="54"/>
      <c r="AP1190" s="54"/>
      <c r="AQ1190" s="54"/>
      <c r="AR1190" s="54"/>
      <c r="AS1190" s="54"/>
      <c r="AT1190" s="54"/>
      <c r="AU1190" s="54"/>
    </row>
    <row r="1191" spans="27:47" ht="12.95" customHeight="1" x14ac:dyDescent="0.2">
      <c r="AA1191" s="54"/>
      <c r="AB1191" s="54"/>
      <c r="AC1191" s="54"/>
      <c r="AD1191" s="54"/>
      <c r="AE1191" s="54"/>
      <c r="AG1191" s="3"/>
      <c r="AN1191" s="54"/>
      <c r="AO1191" s="54"/>
      <c r="AP1191" s="54"/>
      <c r="AQ1191" s="54"/>
      <c r="AR1191" s="54"/>
      <c r="AS1191" s="54"/>
      <c r="AT1191" s="54"/>
      <c r="AU1191" s="54"/>
    </row>
    <row r="1192" spans="27:47" ht="12.95" customHeight="1" x14ac:dyDescent="0.2">
      <c r="AA1192" s="54"/>
      <c r="AB1192" s="54"/>
      <c r="AC1192" s="54"/>
      <c r="AD1192" s="54"/>
      <c r="AE1192" s="54"/>
      <c r="AG1192" s="3"/>
      <c r="AN1192" s="54"/>
      <c r="AO1192" s="54"/>
      <c r="AP1192" s="54"/>
      <c r="AQ1192" s="54"/>
      <c r="AR1192" s="54"/>
      <c r="AS1192" s="54"/>
      <c r="AT1192" s="54"/>
      <c r="AU1192" s="54"/>
    </row>
    <row r="1193" spans="27:47" ht="12.95" customHeight="1" x14ac:dyDescent="0.2">
      <c r="AA1193" s="54"/>
      <c r="AB1193" s="54"/>
      <c r="AC1193" s="54"/>
      <c r="AD1193" s="54"/>
      <c r="AE1193" s="54"/>
      <c r="AG1193" s="3"/>
      <c r="AN1193" s="54"/>
      <c r="AO1193" s="54"/>
      <c r="AP1193" s="54"/>
      <c r="AQ1193" s="54"/>
      <c r="AR1193" s="54"/>
      <c r="AS1193" s="54"/>
      <c r="AT1193" s="54"/>
      <c r="AU1193" s="54"/>
    </row>
    <row r="1194" spans="27:47" ht="12.95" customHeight="1" x14ac:dyDescent="0.2">
      <c r="AA1194" s="54"/>
      <c r="AB1194" s="54"/>
      <c r="AC1194" s="54"/>
      <c r="AD1194" s="54"/>
      <c r="AE1194" s="54"/>
      <c r="AG1194" s="3"/>
      <c r="AN1194" s="54"/>
      <c r="AO1194" s="54"/>
      <c r="AP1194" s="54"/>
      <c r="AQ1194" s="54"/>
      <c r="AR1194" s="54"/>
      <c r="AS1194" s="54"/>
      <c r="AT1194" s="54"/>
      <c r="AU1194" s="54"/>
    </row>
    <row r="1195" spans="27:47" ht="12.95" customHeight="1" x14ac:dyDescent="0.2">
      <c r="AA1195" s="54"/>
      <c r="AB1195" s="54"/>
      <c r="AC1195" s="54"/>
      <c r="AD1195" s="54"/>
      <c r="AE1195" s="54"/>
      <c r="AG1195" s="3"/>
      <c r="AN1195" s="54"/>
      <c r="AO1195" s="54"/>
      <c r="AP1195" s="54"/>
      <c r="AQ1195" s="54"/>
      <c r="AR1195" s="54"/>
      <c r="AS1195" s="54"/>
      <c r="AT1195" s="54"/>
      <c r="AU1195" s="54"/>
    </row>
    <row r="1196" spans="27:47" ht="12.95" customHeight="1" x14ac:dyDescent="0.2">
      <c r="AA1196" s="54"/>
      <c r="AB1196" s="54"/>
      <c r="AC1196" s="54"/>
      <c r="AD1196" s="54"/>
      <c r="AE1196" s="54"/>
      <c r="AG1196" s="3"/>
      <c r="AN1196" s="54"/>
      <c r="AO1196" s="54"/>
      <c r="AP1196" s="54"/>
      <c r="AQ1196" s="54"/>
      <c r="AR1196" s="54"/>
      <c r="AS1196" s="54"/>
      <c r="AT1196" s="54"/>
      <c r="AU1196" s="54"/>
    </row>
    <row r="1197" spans="27:47" ht="12.95" customHeight="1" x14ac:dyDescent="0.2">
      <c r="AA1197" s="54"/>
      <c r="AB1197" s="54"/>
      <c r="AC1197" s="54"/>
      <c r="AD1197" s="54"/>
      <c r="AE1197" s="54"/>
      <c r="AG1197" s="3"/>
      <c r="AN1197" s="54"/>
      <c r="AO1197" s="54"/>
      <c r="AP1197" s="54"/>
      <c r="AQ1197" s="54"/>
      <c r="AR1197" s="54"/>
      <c r="AS1197" s="54"/>
      <c r="AT1197" s="54"/>
      <c r="AU1197" s="54"/>
    </row>
    <row r="1198" spans="27:47" ht="12.95" customHeight="1" x14ac:dyDescent="0.2">
      <c r="AA1198" s="54"/>
      <c r="AB1198" s="54"/>
      <c r="AC1198" s="54"/>
      <c r="AD1198" s="54"/>
      <c r="AE1198" s="54"/>
      <c r="AG1198" s="3"/>
      <c r="AN1198" s="54"/>
      <c r="AO1198" s="54"/>
      <c r="AP1198" s="54"/>
      <c r="AQ1198" s="54"/>
      <c r="AR1198" s="54"/>
      <c r="AS1198" s="54"/>
      <c r="AT1198" s="54"/>
      <c r="AU1198" s="54"/>
    </row>
    <row r="1199" spans="27:47" ht="12.95" customHeight="1" x14ac:dyDescent="0.2">
      <c r="AA1199" s="54"/>
      <c r="AB1199" s="54"/>
      <c r="AC1199" s="54"/>
      <c r="AD1199" s="54"/>
      <c r="AE1199" s="54"/>
      <c r="AG1199" s="3"/>
      <c r="AN1199" s="54"/>
      <c r="AO1199" s="54"/>
      <c r="AP1199" s="54"/>
      <c r="AQ1199" s="54"/>
      <c r="AR1199" s="54"/>
      <c r="AS1199" s="54"/>
      <c r="AT1199" s="54"/>
      <c r="AU1199" s="54"/>
    </row>
    <row r="1200" spans="27:47" ht="12.95" customHeight="1" x14ac:dyDescent="0.2">
      <c r="AA1200" s="54"/>
      <c r="AB1200" s="54"/>
      <c r="AC1200" s="54"/>
      <c r="AD1200" s="54"/>
      <c r="AE1200" s="54"/>
      <c r="AG1200" s="3"/>
      <c r="AN1200" s="54"/>
      <c r="AO1200" s="54"/>
      <c r="AP1200" s="54"/>
      <c r="AQ1200" s="54"/>
      <c r="AR1200" s="54"/>
      <c r="AS1200" s="54"/>
      <c r="AT1200" s="54"/>
      <c r="AU1200" s="54"/>
    </row>
    <row r="1201" spans="27:64" ht="12.95" customHeight="1" x14ac:dyDescent="0.2">
      <c r="AA1201" s="54"/>
      <c r="AB1201" s="54"/>
      <c r="AC1201" s="54"/>
      <c r="AD1201" s="54"/>
      <c r="AE1201" s="54"/>
      <c r="AG1201" s="3"/>
      <c r="AN1201" s="54"/>
      <c r="AO1201" s="54"/>
      <c r="AP1201" s="54"/>
      <c r="AQ1201" s="54"/>
      <c r="AR1201" s="54"/>
      <c r="AS1201" s="54"/>
      <c r="AT1201" s="54"/>
      <c r="AU1201" s="54"/>
    </row>
    <row r="1202" spans="27:64" ht="12.95" customHeight="1" x14ac:dyDescent="0.2">
      <c r="AA1202" s="54"/>
      <c r="AB1202" s="54"/>
      <c r="AC1202" s="54"/>
      <c r="AD1202" s="54"/>
      <c r="AE1202" s="54"/>
      <c r="AG1202" s="3"/>
      <c r="AN1202" s="54"/>
      <c r="AO1202" s="54"/>
      <c r="AP1202" s="54"/>
      <c r="AQ1202" s="54"/>
      <c r="AR1202" s="54"/>
      <c r="AS1202" s="54"/>
      <c r="AT1202" s="54"/>
      <c r="AU1202" s="54"/>
    </row>
    <row r="1203" spans="27:64" ht="12.95" customHeight="1" x14ac:dyDescent="0.2">
      <c r="AA1203" s="54"/>
      <c r="AB1203" s="54"/>
      <c r="AC1203" s="54"/>
      <c r="AD1203" s="54"/>
      <c r="AE1203" s="54"/>
      <c r="AG1203" s="3"/>
      <c r="AN1203" s="54"/>
      <c r="AO1203" s="54"/>
      <c r="AP1203" s="54"/>
      <c r="AQ1203" s="54"/>
      <c r="AR1203" s="54"/>
      <c r="AS1203" s="54"/>
      <c r="AT1203" s="54"/>
      <c r="AU1203" s="54"/>
    </row>
    <row r="1204" spans="27:64" ht="12.95" customHeight="1" x14ac:dyDescent="0.2">
      <c r="AA1204" s="54"/>
      <c r="AB1204" s="54"/>
      <c r="AC1204" s="54"/>
      <c r="AD1204" s="54"/>
      <c r="AE1204" s="54"/>
      <c r="AG1204" s="3"/>
      <c r="AN1204" s="54"/>
      <c r="AO1204" s="54"/>
      <c r="AP1204" s="54"/>
      <c r="AQ1204" s="54"/>
      <c r="AR1204" s="54"/>
      <c r="AS1204" s="54"/>
      <c r="AT1204" s="54"/>
      <c r="AU1204" s="54"/>
    </row>
    <row r="1205" spans="27:64" ht="12.95" customHeight="1" x14ac:dyDescent="0.2">
      <c r="AA1205" s="54"/>
      <c r="AB1205" s="54"/>
      <c r="AC1205" s="54"/>
      <c r="AD1205" s="54"/>
      <c r="AE1205" s="54"/>
      <c r="AG1205" s="3"/>
      <c r="AN1205" s="54"/>
      <c r="AO1205" s="54"/>
      <c r="AP1205" s="54"/>
      <c r="AQ1205" s="54"/>
      <c r="AR1205" s="54"/>
      <c r="AS1205" s="54"/>
      <c r="AT1205" s="54"/>
      <c r="AU1205" s="54"/>
    </row>
    <row r="1206" spans="27:64" ht="12.95" customHeight="1" x14ac:dyDescent="0.2">
      <c r="AA1206" s="54"/>
      <c r="AB1206" s="54"/>
      <c r="AC1206" s="54"/>
      <c r="AD1206" s="54"/>
      <c r="AE1206" s="54"/>
      <c r="AG1206" s="3"/>
      <c r="AN1206" s="54"/>
      <c r="AO1206" s="54"/>
      <c r="AP1206" s="54"/>
      <c r="AQ1206" s="54"/>
      <c r="AR1206" s="54"/>
      <c r="AS1206" s="54"/>
      <c r="AT1206" s="54"/>
      <c r="AU1206" s="54"/>
    </row>
    <row r="1207" spans="27:64" ht="12.95" customHeight="1" x14ac:dyDescent="0.2">
      <c r="AA1207" s="54"/>
      <c r="AB1207" s="54"/>
      <c r="AC1207" s="54"/>
      <c r="AD1207" s="54"/>
      <c r="AE1207" s="54"/>
      <c r="AG1207" s="3"/>
      <c r="AN1207" s="54"/>
      <c r="AO1207" s="54"/>
      <c r="AP1207" s="54"/>
      <c r="AQ1207" s="54"/>
      <c r="AR1207" s="54"/>
      <c r="AS1207" s="54"/>
      <c r="AT1207" s="54"/>
      <c r="AU1207" s="54"/>
    </row>
    <row r="1208" spans="27:64" ht="12.95" customHeight="1" x14ac:dyDescent="0.2">
      <c r="AA1208" s="54"/>
      <c r="AB1208" s="54"/>
      <c r="AC1208" s="54"/>
      <c r="AD1208" s="54"/>
      <c r="AE1208" s="54"/>
      <c r="AG1208" s="3"/>
      <c r="AN1208" s="54"/>
      <c r="AO1208" s="54"/>
      <c r="AP1208" s="54"/>
      <c r="AQ1208" s="54"/>
      <c r="AR1208" s="54"/>
      <c r="AS1208" s="54"/>
      <c r="AT1208" s="54"/>
      <c r="AU1208" s="54"/>
      <c r="AV1208" s="54"/>
      <c r="AW1208" s="54"/>
      <c r="AX1208" s="54"/>
      <c r="AY1208" s="54"/>
      <c r="AZ1208" s="54"/>
      <c r="BA1208" s="54"/>
      <c r="BB1208" s="54"/>
      <c r="BC1208" s="54"/>
      <c r="BD1208" s="54"/>
      <c r="BE1208" s="54"/>
      <c r="BF1208" s="54"/>
      <c r="BG1208" s="54"/>
      <c r="BH1208" s="54"/>
      <c r="BI1208" s="54"/>
      <c r="BJ1208" s="54"/>
      <c r="BK1208" s="54"/>
      <c r="BL1208" s="54"/>
    </row>
    <row r="1209" spans="27:64" ht="12.95" customHeight="1" x14ac:dyDescent="0.2">
      <c r="AA1209" s="54"/>
      <c r="AB1209" s="54"/>
      <c r="AC1209" s="54"/>
      <c r="AD1209" s="54"/>
      <c r="AE1209" s="54"/>
      <c r="AG1209" s="3"/>
      <c r="AN1209" s="54"/>
      <c r="AO1209" s="54"/>
      <c r="AP1209" s="54"/>
      <c r="AQ1209" s="54"/>
      <c r="AR1209" s="54"/>
      <c r="AS1209" s="54"/>
      <c r="AT1209" s="54"/>
      <c r="AU1209" s="54"/>
    </row>
    <row r="1210" spans="27:64" ht="12.95" customHeight="1" x14ac:dyDescent="0.2">
      <c r="AA1210" s="54"/>
      <c r="AB1210" s="54"/>
      <c r="AC1210" s="54"/>
      <c r="AD1210" s="54"/>
      <c r="AE1210" s="54"/>
      <c r="AG1210" s="3"/>
      <c r="AN1210" s="54"/>
      <c r="AO1210" s="54"/>
      <c r="AP1210" s="54"/>
      <c r="AQ1210" s="54"/>
      <c r="AR1210" s="54"/>
      <c r="AS1210" s="54"/>
      <c r="AT1210" s="54"/>
      <c r="AU1210" s="54"/>
      <c r="AV1210" s="54"/>
      <c r="AW1210" s="54"/>
      <c r="AX1210" s="54"/>
      <c r="AY1210" s="54"/>
      <c r="AZ1210" s="54"/>
      <c r="BA1210" s="54"/>
      <c r="BB1210" s="54"/>
      <c r="BC1210" s="54"/>
      <c r="BD1210" s="54"/>
      <c r="BE1210" s="54"/>
      <c r="BF1210" s="54"/>
      <c r="BG1210" s="54"/>
      <c r="BH1210" s="54"/>
      <c r="BI1210" s="54"/>
      <c r="BJ1210" s="54"/>
      <c r="BK1210" s="54"/>
      <c r="BL1210" s="54"/>
    </row>
    <row r="1211" spans="27:64" ht="12.95" customHeight="1" x14ac:dyDescent="0.2">
      <c r="AA1211" s="54"/>
      <c r="AB1211" s="54"/>
      <c r="AC1211" s="54"/>
      <c r="AD1211" s="54"/>
      <c r="AE1211" s="54"/>
      <c r="AG1211" s="3"/>
      <c r="AN1211" s="54"/>
      <c r="AO1211" s="54"/>
      <c r="AP1211" s="54"/>
      <c r="AQ1211" s="54"/>
      <c r="AR1211" s="54"/>
      <c r="AS1211" s="54"/>
      <c r="AT1211" s="54"/>
      <c r="AU1211" s="54"/>
    </row>
    <row r="1212" spans="27:64" ht="12.95" customHeight="1" x14ac:dyDescent="0.2">
      <c r="AA1212" s="54"/>
      <c r="AB1212" s="54"/>
      <c r="AC1212" s="54"/>
      <c r="AD1212" s="54"/>
      <c r="AE1212" s="54"/>
      <c r="AG1212" s="3"/>
      <c r="AN1212" s="54"/>
      <c r="AO1212" s="54"/>
      <c r="AP1212" s="54"/>
      <c r="AQ1212" s="54"/>
      <c r="AR1212" s="54"/>
      <c r="AS1212" s="54"/>
      <c r="AT1212" s="54"/>
      <c r="AU1212" s="54"/>
      <c r="AV1212" s="54"/>
    </row>
    <row r="1213" spans="27:64" ht="12.95" customHeight="1" x14ac:dyDescent="0.2">
      <c r="AA1213" s="54"/>
      <c r="AB1213" s="54"/>
      <c r="AC1213" s="54"/>
      <c r="AD1213" s="54"/>
      <c r="AE1213" s="54"/>
      <c r="AG1213" s="3"/>
      <c r="AN1213" s="54"/>
      <c r="AO1213" s="54"/>
      <c r="AP1213" s="54"/>
      <c r="AQ1213" s="54"/>
      <c r="AR1213" s="54"/>
      <c r="AS1213" s="54"/>
      <c r="AT1213" s="54"/>
      <c r="AU1213" s="54"/>
    </row>
    <row r="1214" spans="27:64" ht="12.95" customHeight="1" x14ac:dyDescent="0.2">
      <c r="AA1214" s="54"/>
      <c r="AB1214" s="54"/>
      <c r="AC1214" s="54"/>
      <c r="AD1214" s="54"/>
      <c r="AE1214" s="54"/>
      <c r="AG1214" s="3"/>
      <c r="AN1214" s="54"/>
      <c r="AO1214" s="54"/>
      <c r="AP1214" s="54"/>
      <c r="AQ1214" s="54"/>
      <c r="AR1214" s="54"/>
      <c r="AS1214" s="54"/>
      <c r="AT1214" s="54"/>
      <c r="AU1214" s="54"/>
      <c r="AV1214" s="54"/>
      <c r="AW1214" s="54"/>
      <c r="AX1214" s="54"/>
      <c r="AY1214" s="54"/>
      <c r="AZ1214" s="54"/>
      <c r="BA1214" s="54"/>
      <c r="BB1214" s="54"/>
      <c r="BC1214" s="54"/>
      <c r="BD1214" s="54"/>
      <c r="BE1214" s="54"/>
      <c r="BF1214" s="54"/>
      <c r="BG1214" s="54"/>
      <c r="BH1214" s="54"/>
      <c r="BI1214" s="54"/>
      <c r="BJ1214" s="54"/>
      <c r="BK1214" s="54"/>
      <c r="BL1214" s="54"/>
    </row>
    <row r="1215" spans="27:64" ht="12.95" customHeight="1" x14ac:dyDescent="0.2">
      <c r="AA1215" s="54"/>
      <c r="AB1215" s="54"/>
      <c r="AC1215" s="54"/>
      <c r="AD1215" s="54"/>
      <c r="AE1215" s="54"/>
      <c r="AG1215" s="3"/>
      <c r="AN1215" s="54"/>
      <c r="AO1215" s="54"/>
      <c r="AP1215" s="54"/>
      <c r="AQ1215" s="54"/>
      <c r="AR1215" s="54"/>
      <c r="AS1215" s="54"/>
      <c r="AT1215" s="54"/>
      <c r="AU1215" s="54"/>
    </row>
    <row r="1216" spans="27:64" ht="12.95" customHeight="1" x14ac:dyDescent="0.2">
      <c r="AA1216" s="54"/>
      <c r="AB1216" s="54"/>
      <c r="AC1216" s="54"/>
      <c r="AD1216" s="54"/>
      <c r="AE1216" s="54"/>
      <c r="AG1216" s="3"/>
      <c r="AN1216" s="54"/>
      <c r="AO1216" s="54"/>
      <c r="AP1216" s="54"/>
      <c r="AQ1216" s="54"/>
      <c r="AR1216" s="54"/>
      <c r="AS1216" s="54"/>
      <c r="AT1216" s="54"/>
      <c r="AU1216" s="54"/>
    </row>
    <row r="1217" spans="27:48" ht="12.95" customHeight="1" x14ac:dyDescent="0.2">
      <c r="AA1217" s="54"/>
      <c r="AB1217" s="54"/>
      <c r="AC1217" s="54"/>
      <c r="AD1217" s="54"/>
      <c r="AE1217" s="54"/>
      <c r="AG1217" s="3"/>
      <c r="AN1217" s="54"/>
      <c r="AO1217" s="54"/>
      <c r="AP1217" s="54"/>
      <c r="AQ1217" s="54"/>
      <c r="AR1217" s="54"/>
      <c r="AS1217" s="54"/>
      <c r="AT1217" s="54"/>
      <c r="AU1217" s="54"/>
    </row>
    <row r="1218" spans="27:48" ht="12.95" customHeight="1" x14ac:dyDescent="0.2">
      <c r="AA1218" s="54"/>
      <c r="AB1218" s="54"/>
      <c r="AC1218" s="54"/>
      <c r="AD1218" s="54"/>
      <c r="AE1218" s="54"/>
      <c r="AG1218" s="3"/>
      <c r="AN1218" s="54"/>
      <c r="AO1218" s="54"/>
      <c r="AP1218" s="54"/>
      <c r="AQ1218" s="54"/>
      <c r="AR1218" s="54"/>
      <c r="AS1218" s="54"/>
      <c r="AT1218" s="54"/>
      <c r="AU1218" s="54"/>
      <c r="AV1218" s="54"/>
    </row>
    <row r="1219" spans="27:48" ht="12.95" customHeight="1" x14ac:dyDescent="0.2">
      <c r="AA1219" s="54"/>
      <c r="AB1219" s="54"/>
      <c r="AC1219" s="54"/>
      <c r="AD1219" s="54"/>
      <c r="AE1219" s="54"/>
      <c r="AG1219" s="3"/>
      <c r="AN1219" s="54"/>
      <c r="AO1219" s="54"/>
      <c r="AP1219" s="54"/>
      <c r="AQ1219" s="54"/>
      <c r="AR1219" s="54"/>
      <c r="AS1219" s="54"/>
      <c r="AT1219" s="54"/>
      <c r="AU1219" s="54"/>
    </row>
    <row r="1220" spans="27:48" ht="12.95" customHeight="1" x14ac:dyDescent="0.2">
      <c r="AA1220" s="54"/>
      <c r="AB1220" s="54"/>
      <c r="AC1220" s="54"/>
      <c r="AD1220" s="54"/>
      <c r="AE1220" s="54"/>
      <c r="AG1220" s="3"/>
      <c r="AN1220" s="54"/>
      <c r="AO1220" s="54"/>
      <c r="AP1220" s="54"/>
      <c r="AQ1220" s="54"/>
      <c r="AR1220" s="54"/>
      <c r="AS1220" s="54"/>
      <c r="AT1220" s="54"/>
      <c r="AU1220" s="54"/>
    </row>
    <row r="1221" spans="27:48" ht="12.95" customHeight="1" x14ac:dyDescent="0.2">
      <c r="AA1221" s="54"/>
      <c r="AB1221" s="54"/>
      <c r="AC1221" s="54"/>
      <c r="AD1221" s="54"/>
      <c r="AE1221" s="54"/>
      <c r="AG1221" s="3"/>
      <c r="AN1221" s="54"/>
      <c r="AO1221" s="54"/>
      <c r="AP1221" s="54"/>
      <c r="AQ1221" s="54"/>
      <c r="AR1221" s="54"/>
      <c r="AS1221" s="54"/>
      <c r="AT1221" s="54"/>
      <c r="AU1221" s="54"/>
    </row>
    <row r="1222" spans="27:48" ht="12.95" customHeight="1" x14ac:dyDescent="0.2">
      <c r="AA1222" s="54"/>
      <c r="AB1222" s="54"/>
      <c r="AC1222" s="54"/>
      <c r="AD1222" s="54"/>
      <c r="AE1222" s="54"/>
      <c r="AG1222" s="3"/>
      <c r="AN1222" s="54"/>
      <c r="AO1222" s="54"/>
      <c r="AP1222" s="54"/>
      <c r="AQ1222" s="54"/>
      <c r="AR1222" s="54"/>
      <c r="AS1222" s="54"/>
      <c r="AT1222" s="54"/>
      <c r="AU1222" s="54"/>
    </row>
    <row r="1223" spans="27:48" ht="12.95" customHeight="1" x14ac:dyDescent="0.2">
      <c r="AA1223" s="54"/>
      <c r="AB1223" s="54"/>
      <c r="AC1223" s="54"/>
      <c r="AD1223" s="54"/>
      <c r="AE1223" s="54"/>
      <c r="AG1223" s="3"/>
      <c r="AN1223" s="54"/>
      <c r="AO1223" s="54"/>
      <c r="AP1223" s="54"/>
      <c r="AQ1223" s="54"/>
      <c r="AR1223" s="54"/>
      <c r="AS1223" s="54"/>
      <c r="AT1223" s="54"/>
      <c r="AU1223" s="54"/>
    </row>
    <row r="1224" spans="27:48" ht="12.95" customHeight="1" x14ac:dyDescent="0.2">
      <c r="AA1224" s="54"/>
      <c r="AB1224" s="54"/>
      <c r="AC1224" s="54"/>
      <c r="AD1224" s="54"/>
      <c r="AE1224" s="54"/>
      <c r="AG1224" s="3"/>
      <c r="AN1224" s="54"/>
      <c r="AO1224" s="54"/>
      <c r="AP1224" s="54"/>
      <c r="AQ1224" s="54"/>
      <c r="AR1224" s="54"/>
      <c r="AS1224" s="54"/>
      <c r="AT1224" s="54"/>
      <c r="AU1224" s="54"/>
    </row>
    <row r="1225" spans="27:48" ht="12.95" customHeight="1" x14ac:dyDescent="0.2">
      <c r="AA1225" s="54"/>
      <c r="AB1225" s="54"/>
      <c r="AC1225" s="54"/>
      <c r="AD1225" s="54"/>
      <c r="AE1225" s="54"/>
      <c r="AG1225" s="3"/>
      <c r="AN1225" s="54"/>
      <c r="AO1225" s="54"/>
      <c r="AP1225" s="54"/>
      <c r="AQ1225" s="54"/>
      <c r="AR1225" s="54"/>
      <c r="AS1225" s="54"/>
      <c r="AT1225" s="54"/>
      <c r="AU1225" s="54"/>
    </row>
    <row r="1226" spans="27:48" ht="12.95" customHeight="1" x14ac:dyDescent="0.2">
      <c r="AA1226" s="54"/>
      <c r="AB1226" s="54"/>
      <c r="AC1226" s="54"/>
      <c r="AD1226" s="54"/>
      <c r="AE1226" s="54"/>
      <c r="AG1226" s="3"/>
      <c r="AN1226" s="54"/>
      <c r="AO1226" s="54"/>
      <c r="AP1226" s="54"/>
      <c r="AQ1226" s="54"/>
      <c r="AR1226" s="54"/>
      <c r="AS1226" s="54"/>
      <c r="AT1226" s="54"/>
      <c r="AU1226" s="54"/>
    </row>
    <row r="1227" spans="27:48" ht="12.95" customHeight="1" x14ac:dyDescent="0.2">
      <c r="AA1227" s="54"/>
      <c r="AB1227" s="54"/>
      <c r="AC1227" s="54"/>
      <c r="AD1227" s="54"/>
      <c r="AE1227" s="54"/>
      <c r="AG1227" s="3"/>
      <c r="AN1227" s="54"/>
      <c r="AO1227" s="54"/>
      <c r="AP1227" s="54"/>
      <c r="AQ1227" s="54"/>
      <c r="AR1227" s="54"/>
      <c r="AS1227" s="54"/>
      <c r="AT1227" s="54"/>
      <c r="AU1227" s="54"/>
    </row>
    <row r="1228" spans="27:48" ht="12.95" customHeight="1" x14ac:dyDescent="0.2">
      <c r="AA1228" s="54"/>
      <c r="AB1228" s="54"/>
      <c r="AC1228" s="54"/>
      <c r="AD1228" s="54"/>
      <c r="AE1228" s="54"/>
      <c r="AG1228" s="3"/>
      <c r="AN1228" s="54"/>
      <c r="AO1228" s="54"/>
      <c r="AP1228" s="54"/>
      <c r="AQ1228" s="54"/>
      <c r="AR1228" s="54"/>
      <c r="AS1228" s="54"/>
      <c r="AT1228" s="54"/>
      <c r="AU1228" s="54"/>
    </row>
    <row r="1229" spans="27:48" ht="12.95" customHeight="1" x14ac:dyDescent="0.2">
      <c r="AA1229" s="54"/>
      <c r="AB1229" s="54"/>
      <c r="AC1229" s="54"/>
      <c r="AD1229" s="54"/>
      <c r="AE1229" s="54"/>
      <c r="AG1229" s="3"/>
      <c r="AN1229" s="54"/>
      <c r="AO1229" s="54"/>
      <c r="AP1229" s="54"/>
      <c r="AQ1229" s="54"/>
      <c r="AR1229" s="54"/>
      <c r="AS1229" s="54"/>
      <c r="AT1229" s="54"/>
      <c r="AU1229" s="54"/>
    </row>
    <row r="1230" spans="27:48" ht="12.95" customHeight="1" x14ac:dyDescent="0.2">
      <c r="AA1230" s="54"/>
      <c r="AB1230" s="54"/>
      <c r="AC1230" s="54"/>
      <c r="AD1230" s="54"/>
      <c r="AE1230" s="54"/>
      <c r="AG1230" s="3"/>
      <c r="AN1230" s="54"/>
      <c r="AO1230" s="54"/>
      <c r="AP1230" s="54"/>
      <c r="AQ1230" s="54"/>
      <c r="AR1230" s="54"/>
      <c r="AS1230" s="54"/>
      <c r="AT1230" s="54"/>
      <c r="AU1230" s="54"/>
    </row>
    <row r="1231" spans="27:48" ht="12.95" customHeight="1" x14ac:dyDescent="0.2">
      <c r="AA1231" s="54"/>
      <c r="AB1231" s="54"/>
      <c r="AC1231" s="54"/>
      <c r="AD1231" s="54"/>
      <c r="AE1231" s="54"/>
      <c r="AG1231" s="3"/>
      <c r="AN1231" s="54"/>
      <c r="AO1231" s="54"/>
      <c r="AP1231" s="54"/>
      <c r="AQ1231" s="54"/>
      <c r="AR1231" s="54"/>
      <c r="AS1231" s="54"/>
      <c r="AT1231" s="54"/>
      <c r="AU1231" s="54"/>
    </row>
    <row r="1232" spans="27:48" ht="12.95" customHeight="1" x14ac:dyDescent="0.2">
      <c r="AA1232" s="54"/>
      <c r="AB1232" s="54"/>
      <c r="AC1232" s="54"/>
      <c r="AD1232" s="54"/>
      <c r="AE1232" s="54"/>
      <c r="AG1232" s="3"/>
      <c r="AN1232" s="54"/>
      <c r="AO1232" s="54"/>
      <c r="AP1232" s="54"/>
      <c r="AQ1232" s="54"/>
      <c r="AR1232" s="54"/>
      <c r="AS1232" s="54"/>
      <c r="AT1232" s="54"/>
      <c r="AU1232" s="54"/>
    </row>
    <row r="1233" spans="27:64" ht="12.95" customHeight="1" x14ac:dyDescent="0.2">
      <c r="AA1233" s="54"/>
      <c r="AB1233" s="54"/>
      <c r="AC1233" s="54"/>
      <c r="AD1233" s="54"/>
      <c r="AE1233" s="54"/>
      <c r="AG1233" s="3"/>
      <c r="AN1233" s="54"/>
      <c r="AO1233" s="54"/>
      <c r="AP1233" s="54"/>
      <c r="AQ1233" s="54"/>
      <c r="AR1233" s="54"/>
      <c r="AS1233" s="54"/>
      <c r="AT1233" s="54"/>
      <c r="AU1233" s="54"/>
    </row>
    <row r="1234" spans="27:64" ht="12.95" customHeight="1" x14ac:dyDescent="0.2">
      <c r="AA1234" s="54"/>
      <c r="AB1234" s="54"/>
      <c r="AC1234" s="54"/>
      <c r="AD1234" s="54"/>
      <c r="AE1234" s="54"/>
      <c r="AG1234" s="3"/>
      <c r="AN1234" s="54"/>
      <c r="AO1234" s="54"/>
      <c r="AP1234" s="54"/>
      <c r="AQ1234" s="54"/>
      <c r="AR1234" s="54"/>
      <c r="AS1234" s="54"/>
      <c r="AT1234" s="54"/>
      <c r="AU1234" s="54"/>
    </row>
    <row r="1235" spans="27:64" ht="12.95" customHeight="1" x14ac:dyDescent="0.2">
      <c r="AA1235" s="54"/>
      <c r="AB1235" s="54"/>
      <c r="AC1235" s="54"/>
      <c r="AD1235" s="54"/>
      <c r="AE1235" s="54"/>
      <c r="AG1235" s="3"/>
      <c r="AN1235" s="54"/>
      <c r="AO1235" s="54"/>
      <c r="AP1235" s="54"/>
      <c r="AQ1235" s="54"/>
      <c r="AR1235" s="54"/>
      <c r="AS1235" s="54"/>
      <c r="AT1235" s="54"/>
      <c r="AU1235" s="54"/>
    </row>
    <row r="1236" spans="27:64" ht="12.95" customHeight="1" x14ac:dyDescent="0.2">
      <c r="AA1236" s="54"/>
      <c r="AB1236" s="54"/>
      <c r="AC1236" s="54"/>
      <c r="AD1236" s="54"/>
      <c r="AE1236" s="54"/>
      <c r="AG1236" s="3"/>
      <c r="AN1236" s="54"/>
      <c r="AO1236" s="54"/>
      <c r="AP1236" s="54"/>
      <c r="AQ1236" s="54"/>
      <c r="AR1236" s="54"/>
      <c r="AS1236" s="54"/>
      <c r="AT1236" s="54"/>
      <c r="AU1236" s="54"/>
    </row>
    <row r="1237" spans="27:64" ht="12.95" customHeight="1" x14ac:dyDescent="0.2">
      <c r="AA1237" s="54"/>
      <c r="AB1237" s="54"/>
      <c r="AC1237" s="54"/>
      <c r="AD1237" s="54"/>
      <c r="AE1237" s="54"/>
      <c r="AG1237" s="3"/>
      <c r="AN1237" s="54"/>
      <c r="AO1237" s="54"/>
      <c r="AP1237" s="54"/>
      <c r="AQ1237" s="54"/>
      <c r="AR1237" s="54"/>
      <c r="AS1237" s="54"/>
      <c r="AT1237" s="54"/>
      <c r="AU1237" s="54"/>
    </row>
    <row r="1238" spans="27:64" ht="12.95" customHeight="1" x14ac:dyDescent="0.2">
      <c r="AA1238" s="54"/>
      <c r="AB1238" s="54"/>
      <c r="AC1238" s="54"/>
      <c r="AD1238" s="54"/>
      <c r="AE1238" s="54"/>
      <c r="AG1238" s="3"/>
      <c r="AN1238" s="54"/>
      <c r="AO1238" s="54"/>
      <c r="AP1238" s="54"/>
      <c r="AQ1238" s="54"/>
      <c r="AR1238" s="54"/>
      <c r="AS1238" s="54"/>
      <c r="AT1238" s="54"/>
      <c r="AU1238" s="54"/>
    </row>
    <row r="1239" spans="27:64" ht="12.95" customHeight="1" x14ac:dyDescent="0.2">
      <c r="AA1239" s="54"/>
      <c r="AB1239" s="54"/>
      <c r="AC1239" s="54"/>
      <c r="AD1239" s="54"/>
      <c r="AE1239" s="54"/>
      <c r="AG1239" s="3"/>
      <c r="AN1239" s="54"/>
      <c r="AO1239" s="54"/>
      <c r="AP1239" s="54"/>
      <c r="AQ1239" s="54"/>
      <c r="AR1239" s="54"/>
      <c r="AS1239" s="54"/>
      <c r="AT1239" s="54"/>
      <c r="AU1239" s="54"/>
    </row>
    <row r="1240" spans="27:64" ht="12.95" customHeight="1" x14ac:dyDescent="0.2">
      <c r="AA1240" s="54"/>
      <c r="AB1240" s="54"/>
      <c r="AC1240" s="54"/>
      <c r="AD1240" s="54"/>
      <c r="AE1240" s="54"/>
      <c r="AG1240" s="3"/>
      <c r="AN1240" s="54"/>
      <c r="AO1240" s="54"/>
      <c r="AP1240" s="54"/>
      <c r="AQ1240" s="54"/>
      <c r="AR1240" s="54"/>
      <c r="AS1240" s="54"/>
      <c r="AT1240" s="54"/>
      <c r="AU1240" s="54"/>
    </row>
    <row r="1241" spans="27:64" ht="12.95" customHeight="1" x14ac:dyDescent="0.2">
      <c r="AA1241" s="54"/>
      <c r="AB1241" s="54"/>
      <c r="AC1241" s="54"/>
      <c r="AD1241" s="54"/>
      <c r="AE1241" s="54"/>
      <c r="AG1241" s="3"/>
      <c r="AN1241" s="54"/>
      <c r="AO1241" s="54"/>
      <c r="AP1241" s="54"/>
      <c r="AQ1241" s="54"/>
      <c r="AR1241" s="54"/>
      <c r="AS1241" s="54"/>
      <c r="AT1241" s="54"/>
      <c r="AU1241" s="54"/>
    </row>
    <row r="1242" spans="27:64" ht="12.95" customHeight="1" x14ac:dyDescent="0.2">
      <c r="AA1242" s="54"/>
      <c r="AB1242" s="54"/>
      <c r="AC1242" s="54"/>
      <c r="AD1242" s="54"/>
      <c r="AE1242" s="54"/>
      <c r="AG1242" s="3"/>
      <c r="AN1242" s="54"/>
      <c r="AO1242" s="54"/>
      <c r="AP1242" s="54"/>
      <c r="AQ1242" s="54"/>
      <c r="AR1242" s="54"/>
      <c r="AS1242" s="54"/>
      <c r="AT1242" s="54"/>
      <c r="AU1242" s="54"/>
      <c r="AV1242" s="54"/>
      <c r="AW1242" s="54"/>
      <c r="AX1242" s="54"/>
      <c r="AY1242" s="54"/>
      <c r="AZ1242" s="54"/>
      <c r="BA1242" s="54"/>
      <c r="BB1242" s="54"/>
      <c r="BC1242" s="54"/>
      <c r="BD1242" s="54"/>
      <c r="BE1242" s="54"/>
      <c r="BF1242" s="54"/>
      <c r="BG1242" s="54"/>
      <c r="BH1242" s="54"/>
      <c r="BI1242" s="54"/>
      <c r="BJ1242" s="54"/>
      <c r="BK1242" s="54"/>
      <c r="BL1242" s="54"/>
    </row>
    <row r="1243" spans="27:64" ht="12.95" customHeight="1" x14ac:dyDescent="0.2">
      <c r="AA1243" s="54"/>
      <c r="AB1243" s="54"/>
      <c r="AC1243" s="54"/>
      <c r="AD1243" s="54"/>
      <c r="AE1243" s="54"/>
      <c r="AG1243" s="3"/>
      <c r="AN1243" s="54"/>
      <c r="AO1243" s="54"/>
      <c r="AP1243" s="54"/>
      <c r="AQ1243" s="54"/>
      <c r="AR1243" s="54"/>
      <c r="AS1243" s="54"/>
      <c r="AT1243" s="54"/>
      <c r="AU1243" s="54"/>
    </row>
    <row r="1244" spans="27:64" ht="12.95" customHeight="1" x14ac:dyDescent="0.2">
      <c r="AA1244" s="54"/>
      <c r="AB1244" s="54"/>
      <c r="AC1244" s="54"/>
      <c r="AD1244" s="54"/>
      <c r="AE1244" s="54"/>
      <c r="AG1244" s="3"/>
      <c r="AN1244" s="54"/>
      <c r="AO1244" s="54"/>
      <c r="AP1244" s="54"/>
      <c r="AQ1244" s="54"/>
      <c r="AR1244" s="54"/>
      <c r="AS1244" s="54"/>
      <c r="AT1244" s="54"/>
      <c r="AU1244" s="54"/>
      <c r="AV1244" s="54"/>
      <c r="AW1244" s="54"/>
      <c r="AX1244" s="54"/>
      <c r="AY1244" s="54"/>
      <c r="AZ1244" s="54"/>
      <c r="BA1244" s="54"/>
      <c r="BB1244" s="54"/>
      <c r="BC1244" s="54"/>
      <c r="BD1244" s="54"/>
      <c r="BE1244" s="54"/>
      <c r="BF1244" s="54"/>
      <c r="BG1244" s="54"/>
      <c r="BH1244" s="54"/>
      <c r="BI1244" s="54"/>
      <c r="BJ1244" s="54"/>
      <c r="BK1244" s="54"/>
      <c r="BL1244" s="54"/>
    </row>
    <row r="1245" spans="27:64" ht="12.95" customHeight="1" x14ac:dyDescent="0.2">
      <c r="AA1245" s="54"/>
      <c r="AB1245" s="54"/>
      <c r="AC1245" s="54"/>
      <c r="AD1245" s="54"/>
      <c r="AE1245" s="54"/>
      <c r="AG1245" s="3"/>
      <c r="AN1245" s="54"/>
      <c r="AO1245" s="54"/>
      <c r="AP1245" s="54"/>
      <c r="AQ1245" s="54"/>
      <c r="AR1245" s="54"/>
      <c r="AS1245" s="54"/>
      <c r="AT1245" s="54"/>
      <c r="AU1245" s="54"/>
    </row>
    <row r="1246" spans="27:64" ht="12.95" customHeight="1" x14ac:dyDescent="0.2">
      <c r="AA1246" s="54"/>
      <c r="AB1246" s="54"/>
      <c r="AC1246" s="54"/>
      <c r="AD1246" s="54"/>
      <c r="AE1246" s="54"/>
      <c r="AG1246" s="3"/>
      <c r="AN1246" s="54"/>
      <c r="AO1246" s="54"/>
      <c r="AP1246" s="54"/>
      <c r="AQ1246" s="54"/>
      <c r="AR1246" s="54"/>
      <c r="AS1246" s="54"/>
      <c r="AT1246" s="54"/>
      <c r="AU1246" s="54"/>
      <c r="AV1246" s="54"/>
      <c r="AW1246" s="54"/>
      <c r="AX1246" s="54"/>
      <c r="AY1246" s="54"/>
      <c r="AZ1246" s="54"/>
      <c r="BA1246" s="54"/>
      <c r="BB1246" s="54"/>
      <c r="BC1246" s="54"/>
      <c r="BD1246" s="54"/>
      <c r="BE1246" s="54"/>
      <c r="BF1246" s="54"/>
      <c r="BG1246" s="54"/>
      <c r="BH1246" s="54"/>
      <c r="BI1246" s="54"/>
      <c r="BJ1246" s="54"/>
      <c r="BK1246" s="54"/>
      <c r="BL1246" s="54"/>
    </row>
    <row r="1247" spans="27:64" ht="12.95" customHeight="1" x14ac:dyDescent="0.2">
      <c r="AA1247" s="54"/>
      <c r="AB1247" s="54"/>
      <c r="AC1247" s="54"/>
      <c r="AD1247" s="54"/>
      <c r="AE1247" s="54"/>
      <c r="AG1247" s="3"/>
      <c r="AN1247" s="54"/>
      <c r="AO1247" s="54"/>
      <c r="AP1247" s="54"/>
      <c r="AQ1247" s="54"/>
      <c r="AR1247" s="54"/>
      <c r="AS1247" s="54"/>
      <c r="AT1247" s="54"/>
      <c r="AU1247" s="54"/>
    </row>
    <row r="1248" spans="27:64" ht="12.95" customHeight="1" x14ac:dyDescent="0.2">
      <c r="AA1248" s="54"/>
      <c r="AB1248" s="54"/>
      <c r="AC1248" s="54"/>
      <c r="AD1248" s="54"/>
      <c r="AE1248" s="54"/>
      <c r="AG1248" s="3"/>
      <c r="AN1248" s="54"/>
      <c r="AO1248" s="54"/>
      <c r="AP1248" s="54"/>
      <c r="AQ1248" s="54"/>
      <c r="AR1248" s="54"/>
      <c r="AS1248" s="54"/>
      <c r="AT1248" s="54"/>
      <c r="AU1248" s="54"/>
    </row>
    <row r="1249" spans="27:64" ht="12.95" customHeight="1" x14ac:dyDescent="0.2">
      <c r="AA1249" s="54"/>
      <c r="AB1249" s="54"/>
      <c r="AC1249" s="54"/>
      <c r="AD1249" s="54"/>
      <c r="AE1249" s="54"/>
      <c r="AG1249" s="3"/>
      <c r="AN1249" s="54"/>
      <c r="AO1249" s="54"/>
      <c r="AP1249" s="54"/>
      <c r="AQ1249" s="54"/>
      <c r="AR1249" s="54"/>
      <c r="AS1249" s="54"/>
      <c r="AT1249" s="54"/>
      <c r="AU1249" s="54"/>
    </row>
    <row r="1250" spans="27:64" ht="12.95" customHeight="1" x14ac:dyDescent="0.2">
      <c r="AA1250" s="54"/>
      <c r="AB1250" s="54"/>
      <c r="AC1250" s="54"/>
      <c r="AD1250" s="54"/>
      <c r="AE1250" s="54"/>
      <c r="AG1250" s="3"/>
      <c r="AN1250" s="54"/>
      <c r="AO1250" s="54"/>
      <c r="AP1250" s="54"/>
      <c r="AQ1250" s="54"/>
      <c r="AR1250" s="54"/>
      <c r="AS1250" s="54"/>
      <c r="AT1250" s="54"/>
      <c r="AU1250" s="54"/>
    </row>
    <row r="1251" spans="27:64" ht="12.95" customHeight="1" x14ac:dyDescent="0.2">
      <c r="AA1251" s="54"/>
      <c r="AB1251" s="54"/>
      <c r="AC1251" s="54"/>
      <c r="AD1251" s="54"/>
      <c r="AE1251" s="54"/>
      <c r="AG1251" s="3"/>
      <c r="AN1251" s="54"/>
      <c r="AO1251" s="54"/>
      <c r="AP1251" s="54"/>
      <c r="AQ1251" s="54"/>
      <c r="AR1251" s="54"/>
      <c r="AS1251" s="54"/>
      <c r="AT1251" s="54"/>
      <c r="AU1251" s="54"/>
    </row>
    <row r="1252" spans="27:64" ht="12.95" customHeight="1" x14ac:dyDescent="0.2">
      <c r="AA1252" s="54"/>
      <c r="AB1252" s="54"/>
      <c r="AC1252" s="54"/>
      <c r="AD1252" s="54"/>
      <c r="AE1252" s="54"/>
      <c r="AG1252" s="3"/>
      <c r="AN1252" s="54"/>
      <c r="AO1252" s="54"/>
      <c r="AP1252" s="54"/>
      <c r="AQ1252" s="54"/>
      <c r="AR1252" s="54"/>
      <c r="AS1252" s="54"/>
      <c r="AT1252" s="54"/>
      <c r="AU1252" s="54"/>
    </row>
    <row r="1253" spans="27:64" ht="12.95" customHeight="1" x14ac:dyDescent="0.2">
      <c r="AA1253" s="54"/>
      <c r="AB1253" s="54"/>
      <c r="AC1253" s="54"/>
      <c r="AD1253" s="54"/>
      <c r="AE1253" s="54"/>
      <c r="AG1253" s="3"/>
      <c r="AN1253" s="54"/>
      <c r="AO1253" s="54"/>
      <c r="AP1253" s="54"/>
      <c r="AQ1253" s="54"/>
      <c r="AR1253" s="54"/>
      <c r="AS1253" s="54"/>
      <c r="AT1253" s="54"/>
      <c r="AU1253" s="54"/>
    </row>
    <row r="1254" spans="27:64" ht="12.95" customHeight="1" x14ac:dyDescent="0.2">
      <c r="AA1254" s="54"/>
      <c r="AB1254" s="54"/>
      <c r="AC1254" s="54"/>
      <c r="AD1254" s="54"/>
      <c r="AE1254" s="54"/>
      <c r="AG1254" s="3"/>
      <c r="AN1254" s="54"/>
      <c r="AO1254" s="54"/>
      <c r="AP1254" s="54"/>
      <c r="AQ1254" s="54"/>
      <c r="AR1254" s="54"/>
      <c r="AS1254" s="54"/>
      <c r="AT1254" s="54"/>
      <c r="AU1254" s="54"/>
    </row>
    <row r="1255" spans="27:64" ht="12.95" customHeight="1" x14ac:dyDescent="0.2">
      <c r="AA1255" s="54"/>
      <c r="AB1255" s="54"/>
      <c r="AC1255" s="54"/>
      <c r="AD1255" s="54"/>
      <c r="AE1255" s="54"/>
      <c r="AG1255" s="3"/>
      <c r="AN1255" s="54"/>
      <c r="AO1255" s="54"/>
      <c r="AP1255" s="54"/>
      <c r="AQ1255" s="54"/>
      <c r="AR1255" s="54"/>
      <c r="AS1255" s="54"/>
      <c r="AT1255" s="54"/>
      <c r="AU1255" s="54"/>
      <c r="AV1255" s="54"/>
    </row>
    <row r="1256" spans="27:64" ht="12.95" customHeight="1" x14ac:dyDescent="0.2">
      <c r="AA1256" s="54"/>
      <c r="AB1256" s="54"/>
      <c r="AC1256" s="54"/>
      <c r="AD1256" s="54"/>
      <c r="AE1256" s="54"/>
      <c r="AG1256" s="3"/>
      <c r="AN1256" s="54"/>
      <c r="AO1256" s="54"/>
      <c r="AP1256" s="54"/>
      <c r="AQ1256" s="54"/>
      <c r="AR1256" s="54"/>
      <c r="AS1256" s="54"/>
      <c r="AT1256" s="54"/>
      <c r="AU1256" s="54"/>
    </row>
    <row r="1257" spans="27:64" ht="12.95" customHeight="1" x14ac:dyDescent="0.2">
      <c r="AA1257" s="54"/>
      <c r="AB1257" s="54"/>
      <c r="AC1257" s="54"/>
      <c r="AD1257" s="54"/>
      <c r="AE1257" s="54"/>
      <c r="AG1257" s="3"/>
      <c r="AN1257" s="54"/>
      <c r="AO1257" s="54"/>
      <c r="AP1257" s="54"/>
      <c r="AQ1257" s="54"/>
      <c r="AR1257" s="54"/>
      <c r="AS1257" s="54"/>
      <c r="AT1257" s="54"/>
      <c r="AU1257" s="54"/>
      <c r="AV1257" s="54"/>
    </row>
    <row r="1258" spans="27:64" ht="12.95" customHeight="1" x14ac:dyDescent="0.2">
      <c r="AA1258" s="54"/>
      <c r="AB1258" s="54"/>
      <c r="AC1258" s="54"/>
      <c r="AD1258" s="54"/>
      <c r="AE1258" s="54"/>
      <c r="AG1258" s="3"/>
      <c r="AN1258" s="54"/>
      <c r="AO1258" s="54"/>
      <c r="AP1258" s="54"/>
      <c r="AQ1258" s="54"/>
      <c r="AR1258" s="54"/>
      <c r="AS1258" s="54"/>
      <c r="AT1258" s="54"/>
      <c r="AU1258" s="54"/>
      <c r="AV1258" s="54"/>
      <c r="AW1258" s="54"/>
      <c r="AX1258" s="54"/>
      <c r="AY1258" s="54"/>
      <c r="AZ1258" s="54"/>
      <c r="BA1258" s="54"/>
      <c r="BB1258" s="54"/>
      <c r="BC1258" s="54"/>
      <c r="BD1258" s="54"/>
      <c r="BE1258" s="54"/>
      <c r="BF1258" s="54"/>
      <c r="BG1258" s="54"/>
      <c r="BH1258" s="54"/>
      <c r="BI1258" s="54"/>
      <c r="BJ1258" s="54"/>
      <c r="BK1258" s="54"/>
      <c r="BL1258" s="54"/>
    </row>
    <row r="1259" spans="27:64" ht="12.95" customHeight="1" x14ac:dyDescent="0.2">
      <c r="AA1259" s="54"/>
      <c r="AB1259" s="54"/>
      <c r="AC1259" s="54"/>
      <c r="AD1259" s="54"/>
      <c r="AE1259" s="54"/>
      <c r="AG1259" s="3"/>
      <c r="AN1259" s="54"/>
      <c r="AO1259" s="54"/>
      <c r="AP1259" s="54"/>
      <c r="AQ1259" s="54"/>
      <c r="AR1259" s="54"/>
      <c r="AS1259" s="54"/>
      <c r="AT1259" s="54"/>
      <c r="AU1259" s="54"/>
    </row>
    <row r="1260" spans="27:64" ht="12.95" customHeight="1" x14ac:dyDescent="0.2">
      <c r="AA1260" s="54"/>
      <c r="AB1260" s="54"/>
      <c r="AC1260" s="54"/>
      <c r="AD1260" s="54"/>
      <c r="AE1260" s="54"/>
      <c r="AG1260" s="3"/>
      <c r="AN1260" s="54"/>
      <c r="AO1260" s="54"/>
      <c r="AP1260" s="54"/>
      <c r="AQ1260" s="54"/>
      <c r="AR1260" s="54"/>
      <c r="AS1260" s="54"/>
      <c r="AT1260" s="54"/>
      <c r="AU1260" s="54"/>
    </row>
    <row r="1261" spans="27:64" ht="12.95" customHeight="1" x14ac:dyDescent="0.2">
      <c r="AA1261" s="54"/>
      <c r="AB1261" s="54"/>
      <c r="AC1261" s="54"/>
      <c r="AD1261" s="54"/>
      <c r="AE1261" s="54"/>
      <c r="AG1261" s="3"/>
      <c r="AN1261" s="54"/>
      <c r="AO1261" s="54"/>
      <c r="AP1261" s="54"/>
      <c r="AQ1261" s="54"/>
      <c r="AR1261" s="54"/>
      <c r="AS1261" s="54"/>
      <c r="AT1261" s="54"/>
      <c r="AU1261" s="54"/>
    </row>
    <row r="1262" spans="27:64" ht="12.95" customHeight="1" x14ac:dyDescent="0.2">
      <c r="AA1262" s="54"/>
      <c r="AB1262" s="54"/>
      <c r="AC1262" s="54"/>
      <c r="AD1262" s="54"/>
      <c r="AE1262" s="54"/>
      <c r="AG1262" s="3"/>
      <c r="AN1262" s="54"/>
      <c r="AO1262" s="54"/>
      <c r="AP1262" s="54"/>
      <c r="AQ1262" s="54"/>
      <c r="AR1262" s="54"/>
      <c r="AS1262" s="54"/>
      <c r="AT1262" s="54"/>
      <c r="AU1262" s="54"/>
    </row>
    <row r="1263" spans="27:64" ht="12.95" customHeight="1" x14ac:dyDescent="0.2">
      <c r="AA1263" s="54"/>
      <c r="AB1263" s="54"/>
      <c r="AC1263" s="54"/>
      <c r="AD1263" s="54"/>
      <c r="AE1263" s="54"/>
      <c r="AG1263" s="3"/>
      <c r="AN1263" s="54"/>
      <c r="AO1263" s="54"/>
      <c r="AP1263" s="54"/>
      <c r="AQ1263" s="54"/>
      <c r="AR1263" s="54"/>
      <c r="AS1263" s="54"/>
      <c r="AT1263" s="54"/>
      <c r="AU1263" s="54"/>
    </row>
    <row r="1264" spans="27:64" ht="12.95" customHeight="1" x14ac:dyDescent="0.2">
      <c r="AA1264" s="54"/>
      <c r="AB1264" s="54"/>
      <c r="AC1264" s="54"/>
      <c r="AD1264" s="54"/>
      <c r="AE1264" s="54"/>
      <c r="AG1264" s="3"/>
      <c r="AN1264" s="54"/>
      <c r="AO1264" s="54"/>
      <c r="AP1264" s="54"/>
      <c r="AQ1264" s="54"/>
      <c r="AR1264" s="54"/>
      <c r="AS1264" s="54"/>
      <c r="AT1264" s="54"/>
      <c r="AU1264" s="54"/>
    </row>
    <row r="1265" spans="27:64" ht="12.95" customHeight="1" x14ac:dyDescent="0.2">
      <c r="AA1265" s="54"/>
      <c r="AB1265" s="54"/>
      <c r="AC1265" s="54"/>
      <c r="AD1265" s="54"/>
      <c r="AE1265" s="54"/>
      <c r="AG1265" s="3"/>
      <c r="AN1265" s="54"/>
      <c r="AO1265" s="54"/>
      <c r="AP1265" s="54"/>
      <c r="AQ1265" s="54"/>
      <c r="AR1265" s="54"/>
      <c r="AS1265" s="54"/>
      <c r="AT1265" s="54"/>
      <c r="AU1265" s="54"/>
      <c r="AV1265" s="54"/>
      <c r="AW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4"/>
      <c r="BI1265" s="54"/>
      <c r="BJ1265" s="54"/>
      <c r="BK1265" s="54"/>
      <c r="BL1265" s="54"/>
    </row>
    <row r="1266" spans="27:64" ht="12.95" customHeight="1" x14ac:dyDescent="0.2">
      <c r="AA1266" s="54"/>
      <c r="AB1266" s="54"/>
      <c r="AC1266" s="54"/>
      <c r="AD1266" s="54"/>
      <c r="AE1266" s="54"/>
      <c r="AG1266" s="3"/>
      <c r="AN1266" s="54"/>
      <c r="AO1266" s="54"/>
      <c r="AP1266" s="54"/>
      <c r="AQ1266" s="54"/>
      <c r="AR1266" s="54"/>
      <c r="AS1266" s="54"/>
      <c r="AT1266" s="54"/>
      <c r="AU1266" s="54"/>
      <c r="AV1266" s="54"/>
      <c r="AX1266" s="54"/>
    </row>
    <row r="1267" spans="27:64" ht="12.95" customHeight="1" x14ac:dyDescent="0.2">
      <c r="AA1267" s="54"/>
      <c r="AB1267" s="54"/>
      <c r="AC1267" s="54"/>
      <c r="AD1267" s="54"/>
      <c r="AE1267" s="54"/>
      <c r="AG1267" s="3"/>
      <c r="AN1267" s="54"/>
      <c r="AO1267" s="54"/>
      <c r="AP1267" s="54"/>
      <c r="AQ1267" s="54"/>
      <c r="AR1267" s="54"/>
      <c r="AS1267" s="54"/>
      <c r="AT1267" s="54"/>
      <c r="AU1267" s="54"/>
      <c r="AV1267" s="54"/>
      <c r="AW1267" s="54"/>
      <c r="AX1267" s="54"/>
      <c r="AY1267" s="54"/>
      <c r="AZ1267" s="54"/>
      <c r="BA1267" s="54"/>
      <c r="BB1267" s="54"/>
      <c r="BC1267" s="54"/>
      <c r="BD1267" s="54"/>
      <c r="BE1267" s="54"/>
      <c r="BF1267" s="54"/>
      <c r="BG1267" s="54"/>
      <c r="BH1267" s="54"/>
      <c r="BI1267" s="54"/>
      <c r="BJ1267" s="54"/>
      <c r="BK1267" s="54"/>
      <c r="BL1267" s="54"/>
    </row>
    <row r="1268" spans="27:64" ht="12.95" customHeight="1" x14ac:dyDescent="0.2">
      <c r="AA1268" s="54"/>
      <c r="AB1268" s="54"/>
      <c r="AC1268" s="54"/>
      <c r="AD1268" s="54"/>
      <c r="AE1268" s="54"/>
      <c r="AG1268" s="3"/>
      <c r="AN1268" s="54"/>
      <c r="AO1268" s="54"/>
      <c r="AP1268" s="54"/>
      <c r="AQ1268" s="54"/>
      <c r="AR1268" s="54"/>
      <c r="AS1268" s="54"/>
      <c r="AT1268" s="54"/>
      <c r="AU1268" s="54"/>
      <c r="AV1268" s="54"/>
      <c r="AW1268" s="54"/>
      <c r="AX1268" s="54"/>
      <c r="AY1268" s="54"/>
      <c r="AZ1268" s="54"/>
      <c r="BA1268" s="54"/>
      <c r="BB1268" s="54"/>
      <c r="BC1268" s="54"/>
      <c r="BD1268" s="54"/>
      <c r="BE1268" s="54"/>
      <c r="BF1268" s="54"/>
      <c r="BG1268" s="54"/>
      <c r="BH1268" s="54"/>
      <c r="BI1268" s="54"/>
      <c r="BJ1268" s="54"/>
      <c r="BK1268" s="54"/>
      <c r="BL1268" s="54"/>
    </row>
    <row r="1269" spans="27:64" ht="12.95" customHeight="1" x14ac:dyDescent="0.2">
      <c r="AA1269" s="54"/>
      <c r="AB1269" s="54"/>
      <c r="AC1269" s="54"/>
      <c r="AD1269" s="54"/>
      <c r="AE1269" s="54"/>
      <c r="AG1269" s="3"/>
      <c r="AN1269" s="54"/>
      <c r="AO1269" s="54"/>
      <c r="AP1269" s="54"/>
      <c r="AQ1269" s="54"/>
      <c r="AR1269" s="54"/>
      <c r="AS1269" s="54"/>
      <c r="AT1269" s="54"/>
      <c r="AU1269" s="54"/>
    </row>
    <row r="1270" spans="27:64" ht="12.95" customHeight="1" x14ac:dyDescent="0.2">
      <c r="AA1270" s="54"/>
      <c r="AB1270" s="54"/>
      <c r="AC1270" s="54"/>
      <c r="AD1270" s="54"/>
      <c r="AE1270" s="54"/>
      <c r="AG1270" s="3"/>
      <c r="AN1270" s="54"/>
      <c r="AO1270" s="54"/>
      <c r="AP1270" s="54"/>
      <c r="AQ1270" s="54"/>
      <c r="AR1270" s="54"/>
      <c r="AS1270" s="54"/>
      <c r="AT1270" s="54"/>
      <c r="AU1270" s="54"/>
    </row>
    <row r="1271" spans="27:64" ht="12.95" customHeight="1" x14ac:dyDescent="0.2">
      <c r="AA1271" s="54"/>
      <c r="AB1271" s="54"/>
      <c r="AC1271" s="54"/>
      <c r="AD1271" s="54"/>
      <c r="AE1271" s="54"/>
      <c r="AG1271" s="3"/>
      <c r="AN1271" s="54"/>
      <c r="AO1271" s="54"/>
      <c r="AP1271" s="54"/>
      <c r="AQ1271" s="54"/>
      <c r="AR1271" s="54"/>
      <c r="AS1271" s="54"/>
      <c r="AT1271" s="54"/>
      <c r="AU1271" s="54"/>
    </row>
    <row r="1272" spans="27:64" ht="12.95" customHeight="1" x14ac:dyDescent="0.2">
      <c r="AA1272" s="54"/>
      <c r="AB1272" s="54"/>
      <c r="AC1272" s="54"/>
      <c r="AD1272" s="54"/>
      <c r="AE1272" s="54"/>
      <c r="AG1272" s="3"/>
      <c r="AN1272" s="54"/>
      <c r="AO1272" s="54"/>
      <c r="AP1272" s="54"/>
      <c r="AQ1272" s="54"/>
      <c r="AR1272" s="54"/>
      <c r="AS1272" s="54"/>
      <c r="AT1272" s="54"/>
      <c r="AU1272" s="54"/>
    </row>
    <row r="1273" spans="27:64" ht="12.95" customHeight="1" x14ac:dyDescent="0.2">
      <c r="AA1273" s="54"/>
      <c r="AB1273" s="54"/>
      <c r="AC1273" s="54"/>
      <c r="AD1273" s="54"/>
      <c r="AE1273" s="54"/>
      <c r="AG1273" s="3"/>
      <c r="AN1273" s="54"/>
      <c r="AO1273" s="54"/>
      <c r="AP1273" s="54"/>
      <c r="AQ1273" s="54"/>
      <c r="AR1273" s="54"/>
      <c r="AS1273" s="54"/>
      <c r="AT1273" s="54"/>
      <c r="AU1273" s="54"/>
    </row>
    <row r="1274" spans="27:64" ht="12.95" customHeight="1" x14ac:dyDescent="0.2">
      <c r="AA1274" s="54"/>
      <c r="AB1274" s="54"/>
      <c r="AC1274" s="54"/>
      <c r="AD1274" s="54"/>
      <c r="AE1274" s="54"/>
      <c r="AG1274" s="3"/>
      <c r="AN1274" s="54"/>
      <c r="AO1274" s="54"/>
      <c r="AP1274" s="54"/>
      <c r="AQ1274" s="54"/>
      <c r="AR1274" s="54"/>
      <c r="AS1274" s="54"/>
      <c r="AT1274" s="54"/>
      <c r="AU1274" s="54"/>
    </row>
    <row r="1275" spans="27:64" ht="12.95" customHeight="1" x14ac:dyDescent="0.2">
      <c r="AA1275" s="54"/>
      <c r="AB1275" s="54"/>
      <c r="AC1275" s="54"/>
      <c r="AD1275" s="54"/>
      <c r="AE1275" s="54"/>
      <c r="AG1275" s="3"/>
      <c r="AN1275" s="54"/>
      <c r="AO1275" s="54"/>
      <c r="AP1275" s="54"/>
      <c r="AQ1275" s="54"/>
      <c r="AR1275" s="54"/>
      <c r="AS1275" s="54"/>
      <c r="AT1275" s="54"/>
      <c r="AU1275" s="54"/>
    </row>
    <row r="1276" spans="27:64" ht="12.95" customHeight="1" x14ac:dyDescent="0.2">
      <c r="AA1276" s="54"/>
      <c r="AB1276" s="54"/>
      <c r="AC1276" s="54"/>
      <c r="AD1276" s="54"/>
      <c r="AE1276" s="54"/>
      <c r="AG1276" s="3"/>
      <c r="AN1276" s="54"/>
      <c r="AO1276" s="54"/>
      <c r="AP1276" s="54"/>
      <c r="AQ1276" s="54"/>
      <c r="AR1276" s="54"/>
      <c r="AS1276" s="54"/>
      <c r="AT1276" s="54"/>
      <c r="AU1276" s="54"/>
    </row>
    <row r="1277" spans="27:64" ht="12.95" customHeight="1" x14ac:dyDescent="0.2">
      <c r="AA1277" s="54"/>
      <c r="AB1277" s="54"/>
      <c r="AC1277" s="54"/>
      <c r="AD1277" s="54"/>
      <c r="AE1277" s="54"/>
      <c r="AG1277" s="3"/>
      <c r="AN1277" s="54"/>
      <c r="AO1277" s="54"/>
      <c r="AP1277" s="54"/>
      <c r="AQ1277" s="54"/>
      <c r="AR1277" s="54"/>
      <c r="AS1277" s="54"/>
      <c r="AT1277" s="54"/>
      <c r="AU1277" s="54"/>
    </row>
    <row r="1278" spans="27:64" ht="12.95" customHeight="1" x14ac:dyDescent="0.2">
      <c r="AA1278" s="54"/>
      <c r="AB1278" s="54"/>
      <c r="AC1278" s="54"/>
      <c r="AD1278" s="54"/>
      <c r="AE1278" s="54"/>
      <c r="AG1278" s="3"/>
      <c r="AN1278" s="54"/>
      <c r="AO1278" s="54"/>
      <c r="AP1278" s="54"/>
      <c r="AQ1278" s="54"/>
      <c r="AR1278" s="54"/>
      <c r="AS1278" s="54"/>
      <c r="AT1278" s="54"/>
      <c r="AU1278" s="54"/>
    </row>
    <row r="1279" spans="27:64" ht="12.95" customHeight="1" x14ac:dyDescent="0.2">
      <c r="AA1279" s="54"/>
      <c r="AB1279" s="54"/>
      <c r="AC1279" s="54"/>
      <c r="AD1279" s="54"/>
      <c r="AE1279" s="54"/>
      <c r="AG1279" s="3"/>
      <c r="AN1279" s="54"/>
      <c r="AO1279" s="54"/>
      <c r="AP1279" s="54"/>
      <c r="AQ1279" s="54"/>
      <c r="AR1279" s="54"/>
      <c r="AS1279" s="54"/>
      <c r="AT1279" s="54"/>
      <c r="AU1279" s="54"/>
    </row>
    <row r="1280" spans="27:64" ht="12.95" customHeight="1" x14ac:dyDescent="0.2">
      <c r="AA1280" s="54"/>
      <c r="AB1280" s="54"/>
      <c r="AC1280" s="54"/>
      <c r="AD1280" s="54"/>
      <c r="AE1280" s="54"/>
      <c r="AG1280" s="3"/>
      <c r="AN1280" s="54"/>
      <c r="AO1280" s="54"/>
      <c r="AP1280" s="54"/>
      <c r="AQ1280" s="54"/>
      <c r="AR1280" s="54"/>
      <c r="AS1280" s="54"/>
      <c r="AT1280" s="54"/>
      <c r="AU1280" s="54"/>
    </row>
    <row r="1281" spans="27:64" ht="12.95" customHeight="1" x14ac:dyDescent="0.2">
      <c r="AA1281" s="54"/>
      <c r="AB1281" s="54"/>
      <c r="AC1281" s="54"/>
      <c r="AD1281" s="54"/>
      <c r="AE1281" s="54"/>
      <c r="AG1281" s="3"/>
      <c r="AN1281" s="54"/>
      <c r="AO1281" s="54"/>
      <c r="AP1281" s="54"/>
      <c r="AQ1281" s="54"/>
      <c r="AR1281" s="54"/>
      <c r="AS1281" s="54"/>
      <c r="AT1281" s="54"/>
      <c r="AU1281" s="54"/>
    </row>
    <row r="1282" spans="27:64" ht="12.95" customHeight="1" x14ac:dyDescent="0.2">
      <c r="AA1282" s="54"/>
      <c r="AB1282" s="54"/>
      <c r="AC1282" s="54"/>
      <c r="AD1282" s="54"/>
      <c r="AE1282" s="54"/>
      <c r="AG1282" s="3"/>
      <c r="AN1282" s="54"/>
      <c r="AO1282" s="54"/>
      <c r="AP1282" s="54"/>
      <c r="AQ1282" s="54"/>
      <c r="AR1282" s="54"/>
      <c r="AS1282" s="54"/>
      <c r="AT1282" s="54"/>
      <c r="AU1282" s="54"/>
    </row>
    <row r="1283" spans="27:64" ht="12.95" customHeight="1" x14ac:dyDescent="0.2">
      <c r="AA1283" s="54"/>
      <c r="AB1283" s="54"/>
      <c r="AC1283" s="54"/>
      <c r="AD1283" s="54"/>
      <c r="AE1283" s="54"/>
      <c r="AG1283" s="3"/>
      <c r="AN1283" s="54"/>
      <c r="AO1283" s="54"/>
      <c r="AP1283" s="54"/>
      <c r="AQ1283" s="54"/>
      <c r="AR1283" s="54"/>
      <c r="AS1283" s="54"/>
      <c r="AT1283" s="54"/>
      <c r="AU1283" s="54"/>
    </row>
    <row r="1284" spans="27:64" ht="12.95" customHeight="1" x14ac:dyDescent="0.2">
      <c r="AA1284" s="54"/>
      <c r="AB1284" s="54"/>
      <c r="AC1284" s="54"/>
      <c r="AD1284" s="54"/>
      <c r="AE1284" s="54"/>
      <c r="AG1284" s="3"/>
      <c r="AN1284" s="54"/>
      <c r="AO1284" s="54"/>
      <c r="AP1284" s="54"/>
      <c r="AQ1284" s="54"/>
      <c r="AR1284" s="54"/>
      <c r="AS1284" s="54"/>
      <c r="AT1284" s="54"/>
      <c r="AU1284" s="54"/>
    </row>
    <row r="1285" spans="27:64" ht="12.95" customHeight="1" x14ac:dyDescent="0.2">
      <c r="AA1285" s="54"/>
      <c r="AB1285" s="54"/>
      <c r="AC1285" s="54"/>
      <c r="AD1285" s="54"/>
      <c r="AE1285" s="54"/>
      <c r="AG1285" s="3"/>
      <c r="AN1285" s="54"/>
      <c r="AO1285" s="54"/>
      <c r="AP1285" s="54"/>
      <c r="AQ1285" s="54"/>
      <c r="AR1285" s="54"/>
      <c r="AS1285" s="54"/>
      <c r="AT1285" s="54"/>
      <c r="AU1285" s="54"/>
    </row>
    <row r="1286" spans="27:64" ht="12.95" customHeight="1" x14ac:dyDescent="0.2">
      <c r="AA1286" s="54"/>
      <c r="AB1286" s="54"/>
      <c r="AC1286" s="54"/>
      <c r="AD1286" s="54"/>
      <c r="AE1286" s="54"/>
      <c r="AG1286" s="3"/>
      <c r="AN1286" s="54"/>
      <c r="AO1286" s="54"/>
      <c r="AP1286" s="54"/>
      <c r="AQ1286" s="54"/>
      <c r="AR1286" s="54"/>
      <c r="AS1286" s="54"/>
      <c r="AT1286" s="54"/>
      <c r="AU1286" s="54"/>
      <c r="AV1286" s="54"/>
      <c r="AX1286" s="54"/>
      <c r="AY1286" s="54"/>
      <c r="AZ1286" s="54"/>
      <c r="BA1286" s="54"/>
      <c r="BB1286" s="54"/>
      <c r="BC1286" s="54"/>
      <c r="BD1286" s="54"/>
      <c r="BE1286" s="54"/>
      <c r="BF1286" s="54"/>
      <c r="BG1286" s="54"/>
      <c r="BH1286" s="54"/>
      <c r="BI1286" s="54"/>
      <c r="BJ1286" s="54"/>
      <c r="BK1286" s="54"/>
      <c r="BL1286" s="54"/>
    </row>
    <row r="1287" spans="27:64" ht="12.95" customHeight="1" x14ac:dyDescent="0.2">
      <c r="AA1287" s="54"/>
      <c r="AB1287" s="54"/>
      <c r="AC1287" s="54"/>
      <c r="AD1287" s="54"/>
      <c r="AE1287" s="54"/>
      <c r="AG1287" s="3"/>
      <c r="AN1287" s="54"/>
      <c r="AO1287" s="54"/>
      <c r="AP1287" s="54"/>
      <c r="AQ1287" s="54"/>
      <c r="AR1287" s="54"/>
      <c r="AS1287" s="54"/>
      <c r="AT1287" s="54"/>
      <c r="AU1287" s="54"/>
    </row>
    <row r="1288" spans="27:64" ht="12.95" customHeight="1" x14ac:dyDescent="0.2">
      <c r="AA1288" s="54"/>
      <c r="AB1288" s="54"/>
      <c r="AC1288" s="54"/>
      <c r="AD1288" s="54"/>
      <c r="AE1288" s="54"/>
      <c r="AG1288" s="3"/>
      <c r="AN1288" s="54"/>
      <c r="AO1288" s="54"/>
      <c r="AP1288" s="54"/>
      <c r="AQ1288" s="54"/>
      <c r="AR1288" s="54"/>
      <c r="AS1288" s="54"/>
      <c r="AT1288" s="54"/>
      <c r="AU1288" s="54"/>
    </row>
    <row r="1289" spans="27:64" ht="12.95" customHeight="1" x14ac:dyDescent="0.2">
      <c r="AA1289" s="54"/>
      <c r="AB1289" s="54"/>
      <c r="AC1289" s="54"/>
      <c r="AD1289" s="54"/>
      <c r="AE1289" s="54"/>
      <c r="AG1289" s="3"/>
      <c r="AN1289" s="54"/>
      <c r="AO1289" s="54"/>
      <c r="AP1289" s="54"/>
      <c r="AQ1289" s="54"/>
      <c r="AR1289" s="54"/>
      <c r="AS1289" s="54"/>
      <c r="AT1289" s="54"/>
      <c r="AU1289" s="54"/>
    </row>
    <row r="1290" spans="27:64" ht="12.95" customHeight="1" x14ac:dyDescent="0.2">
      <c r="AA1290" s="54"/>
      <c r="AB1290" s="54"/>
      <c r="AC1290" s="54"/>
      <c r="AD1290" s="54"/>
      <c r="AE1290" s="54"/>
      <c r="AG1290" s="3"/>
      <c r="AN1290" s="54"/>
      <c r="AO1290" s="54"/>
      <c r="AP1290" s="54"/>
      <c r="AQ1290" s="54"/>
      <c r="AR1290" s="54"/>
      <c r="AS1290" s="54"/>
      <c r="AT1290" s="54"/>
      <c r="AU1290" s="54"/>
      <c r="AV1290" s="54"/>
      <c r="AX1290" s="54"/>
    </row>
    <row r="1291" spans="27:64" ht="12.95" customHeight="1" x14ac:dyDescent="0.2">
      <c r="AA1291" s="54"/>
      <c r="AB1291" s="54"/>
      <c r="AC1291" s="54"/>
      <c r="AD1291" s="54"/>
      <c r="AE1291" s="54"/>
      <c r="AG1291" s="3"/>
      <c r="AN1291" s="54"/>
      <c r="AO1291" s="54"/>
      <c r="AP1291" s="54"/>
      <c r="AQ1291" s="54"/>
      <c r="AR1291" s="54"/>
      <c r="AS1291" s="54"/>
      <c r="AT1291" s="54"/>
      <c r="AU1291" s="54"/>
    </row>
    <row r="1292" spans="27:64" ht="12.95" customHeight="1" x14ac:dyDescent="0.2">
      <c r="AA1292" s="54"/>
      <c r="AB1292" s="54"/>
      <c r="AC1292" s="54"/>
      <c r="AD1292" s="54"/>
      <c r="AE1292" s="54"/>
      <c r="AG1292" s="3"/>
      <c r="AN1292" s="54"/>
      <c r="AO1292" s="54"/>
      <c r="AP1292" s="54"/>
      <c r="AQ1292" s="54"/>
      <c r="AR1292" s="54"/>
      <c r="AS1292" s="54"/>
      <c r="AT1292" s="54"/>
      <c r="AU1292" s="54"/>
      <c r="AV1292" s="54"/>
      <c r="AX1292" s="54"/>
      <c r="AY1292" s="54"/>
      <c r="AZ1292" s="54"/>
      <c r="BA1292" s="54"/>
      <c r="BB1292" s="54"/>
      <c r="BC1292" s="54"/>
      <c r="BD1292" s="54"/>
      <c r="BE1292" s="54"/>
      <c r="BF1292" s="54"/>
      <c r="BG1292" s="54"/>
      <c r="BH1292" s="54"/>
      <c r="BI1292" s="54"/>
      <c r="BJ1292" s="54"/>
      <c r="BK1292" s="54"/>
      <c r="BL1292" s="54"/>
    </row>
    <row r="1293" spans="27:64" ht="12.95" customHeight="1" x14ac:dyDescent="0.2">
      <c r="AA1293" s="54"/>
      <c r="AB1293" s="54"/>
      <c r="AC1293" s="54"/>
      <c r="AD1293" s="54"/>
      <c r="AE1293" s="54"/>
      <c r="AG1293" s="3"/>
      <c r="AN1293" s="54"/>
      <c r="AO1293" s="54"/>
      <c r="AP1293" s="54"/>
      <c r="AQ1293" s="54"/>
      <c r="AR1293" s="54"/>
      <c r="AS1293" s="54"/>
      <c r="AT1293" s="54"/>
      <c r="AU1293" s="54"/>
    </row>
    <row r="1294" spans="27:64" ht="12.95" customHeight="1" x14ac:dyDescent="0.2">
      <c r="AA1294" s="54"/>
      <c r="AB1294" s="54"/>
      <c r="AC1294" s="54"/>
      <c r="AD1294" s="54"/>
      <c r="AE1294" s="54"/>
      <c r="AG1294" s="3"/>
      <c r="AN1294" s="54"/>
      <c r="AO1294" s="54"/>
      <c r="AP1294" s="54"/>
      <c r="AQ1294" s="54"/>
      <c r="AR1294" s="54"/>
      <c r="AS1294" s="54"/>
      <c r="AT1294" s="54"/>
      <c r="AU1294" s="54"/>
    </row>
    <row r="1295" spans="27:64" ht="12.95" customHeight="1" x14ac:dyDescent="0.2">
      <c r="AA1295" s="54"/>
      <c r="AB1295" s="54"/>
      <c r="AC1295" s="54"/>
      <c r="AD1295" s="54"/>
      <c r="AE1295" s="54"/>
      <c r="AG1295" s="3"/>
      <c r="AN1295" s="54"/>
      <c r="AO1295" s="54"/>
      <c r="AP1295" s="54"/>
      <c r="AQ1295" s="54"/>
      <c r="AR1295" s="54"/>
      <c r="AS1295" s="54"/>
      <c r="AT1295" s="54"/>
      <c r="AU1295" s="54"/>
      <c r="AV1295" s="54"/>
    </row>
    <row r="1296" spans="27:64" ht="12.95" customHeight="1" x14ac:dyDescent="0.2">
      <c r="AA1296" s="54"/>
      <c r="AB1296" s="54"/>
      <c r="AC1296" s="54"/>
      <c r="AD1296" s="54"/>
      <c r="AE1296" s="54"/>
      <c r="AG1296" s="3"/>
      <c r="AN1296" s="54"/>
      <c r="AO1296" s="54"/>
      <c r="AP1296" s="54"/>
      <c r="AQ1296" s="54"/>
      <c r="AR1296" s="54"/>
      <c r="AS1296" s="54"/>
      <c r="AT1296" s="54"/>
      <c r="AU1296" s="54"/>
      <c r="AV1296" s="54"/>
    </row>
    <row r="1297" spans="27:64" ht="12.95" customHeight="1" x14ac:dyDescent="0.2">
      <c r="AA1297" s="54"/>
      <c r="AB1297" s="54"/>
      <c r="AC1297" s="54"/>
      <c r="AD1297" s="54"/>
      <c r="AE1297" s="54"/>
      <c r="AG1297" s="3"/>
      <c r="AN1297" s="54"/>
      <c r="AO1297" s="54"/>
      <c r="AP1297" s="54"/>
      <c r="AQ1297" s="54"/>
      <c r="AR1297" s="54"/>
      <c r="AS1297" s="54"/>
      <c r="AT1297" s="54"/>
      <c r="AU1297" s="54"/>
      <c r="AV1297" s="54"/>
      <c r="AW1297" s="54"/>
      <c r="AX1297" s="54"/>
      <c r="AY1297" s="54"/>
      <c r="AZ1297" s="54"/>
      <c r="BA1297" s="54"/>
      <c r="BB1297" s="54"/>
      <c r="BC1297" s="54"/>
      <c r="BD1297" s="54"/>
      <c r="BE1297" s="54"/>
      <c r="BF1297" s="54"/>
      <c r="BG1297" s="54"/>
      <c r="BH1297" s="54"/>
      <c r="BI1297" s="54"/>
      <c r="BJ1297" s="54"/>
      <c r="BK1297" s="54"/>
      <c r="BL1297" s="54"/>
    </row>
    <row r="1298" spans="27:64" ht="12.95" customHeight="1" x14ac:dyDescent="0.2">
      <c r="AA1298" s="54"/>
      <c r="AB1298" s="54"/>
      <c r="AC1298" s="54"/>
      <c r="AD1298" s="54"/>
      <c r="AE1298" s="54"/>
      <c r="AG1298" s="3"/>
      <c r="AN1298" s="54"/>
      <c r="AO1298" s="54"/>
      <c r="AP1298" s="54"/>
      <c r="AQ1298" s="54"/>
      <c r="AR1298" s="54"/>
      <c r="AS1298" s="54"/>
      <c r="AT1298" s="54"/>
      <c r="AU1298" s="54"/>
    </row>
    <row r="1299" spans="27:64" ht="12.95" customHeight="1" x14ac:dyDescent="0.2">
      <c r="AA1299" s="54"/>
      <c r="AB1299" s="54"/>
      <c r="AC1299" s="54"/>
      <c r="AD1299" s="54"/>
      <c r="AE1299" s="54"/>
      <c r="AG1299" s="3"/>
      <c r="AN1299" s="54"/>
      <c r="AO1299" s="54"/>
      <c r="AP1299" s="54"/>
      <c r="AQ1299" s="54"/>
      <c r="AR1299" s="54"/>
      <c r="AS1299" s="54"/>
      <c r="AT1299" s="54"/>
      <c r="AU1299" s="54"/>
    </row>
    <row r="1300" spans="27:64" ht="12.95" customHeight="1" x14ac:dyDescent="0.2">
      <c r="AA1300" s="54"/>
      <c r="AB1300" s="54"/>
      <c r="AC1300" s="54"/>
      <c r="AD1300" s="54"/>
      <c r="AE1300" s="54"/>
      <c r="AG1300" s="3"/>
      <c r="AN1300" s="54"/>
      <c r="AO1300" s="54"/>
      <c r="AP1300" s="54"/>
      <c r="AQ1300" s="54"/>
      <c r="AR1300" s="54"/>
      <c r="AS1300" s="54"/>
      <c r="AT1300" s="54"/>
      <c r="AU1300" s="54"/>
      <c r="AV1300" s="54"/>
      <c r="AX1300" s="54"/>
      <c r="AY1300" s="54"/>
      <c r="AZ1300" s="54"/>
      <c r="BA1300" s="54"/>
      <c r="BB1300" s="54"/>
      <c r="BC1300" s="54"/>
      <c r="BD1300" s="54"/>
      <c r="BE1300" s="54"/>
      <c r="BF1300" s="54"/>
      <c r="BG1300" s="54"/>
      <c r="BH1300" s="54"/>
      <c r="BI1300" s="54"/>
      <c r="BJ1300" s="54"/>
      <c r="BK1300" s="54"/>
      <c r="BL1300" s="54"/>
    </row>
    <row r="1301" spans="27:64" ht="12.95" customHeight="1" x14ac:dyDescent="0.2">
      <c r="AA1301" s="54"/>
      <c r="AB1301" s="54"/>
      <c r="AC1301" s="54"/>
      <c r="AD1301" s="54"/>
      <c r="AE1301" s="54"/>
      <c r="AG1301" s="3"/>
      <c r="AN1301" s="54"/>
      <c r="AO1301" s="54"/>
      <c r="AP1301" s="54"/>
      <c r="AQ1301" s="54"/>
      <c r="AR1301" s="54"/>
      <c r="AS1301" s="54"/>
      <c r="AT1301" s="54"/>
      <c r="AU1301" s="54"/>
      <c r="AV1301" s="54"/>
      <c r="AW1301" s="54"/>
      <c r="AX1301" s="54"/>
      <c r="AY1301" s="54"/>
      <c r="AZ1301" s="54"/>
      <c r="BA1301" s="54"/>
      <c r="BB1301" s="54"/>
      <c r="BC1301" s="54"/>
      <c r="BD1301" s="54"/>
      <c r="BE1301" s="54"/>
      <c r="BF1301" s="54"/>
      <c r="BG1301" s="54"/>
      <c r="BH1301" s="54"/>
      <c r="BI1301" s="54"/>
      <c r="BJ1301" s="54"/>
      <c r="BK1301" s="54"/>
      <c r="BL1301" s="54"/>
    </row>
    <row r="1302" spans="27:64" ht="12.95" customHeight="1" x14ac:dyDescent="0.2">
      <c r="AA1302" s="54"/>
      <c r="AB1302" s="54"/>
      <c r="AC1302" s="54"/>
      <c r="AD1302" s="54"/>
      <c r="AE1302" s="54"/>
      <c r="AG1302" s="3"/>
      <c r="AN1302" s="54"/>
      <c r="AO1302" s="54"/>
      <c r="AP1302" s="54"/>
      <c r="AQ1302" s="54"/>
      <c r="AR1302" s="54"/>
      <c r="AS1302" s="54"/>
      <c r="AT1302" s="54"/>
      <c r="AU1302" s="54"/>
    </row>
    <row r="1303" spans="27:64" ht="12.95" customHeight="1" x14ac:dyDescent="0.2">
      <c r="AA1303" s="54"/>
      <c r="AB1303" s="54"/>
      <c r="AC1303" s="54"/>
      <c r="AD1303" s="54"/>
      <c r="AE1303" s="54"/>
      <c r="AG1303" s="3"/>
      <c r="AN1303" s="54"/>
      <c r="AO1303" s="54"/>
      <c r="AP1303" s="54"/>
      <c r="AQ1303" s="54"/>
      <c r="AR1303" s="54"/>
      <c r="AS1303" s="54"/>
      <c r="AT1303" s="54"/>
      <c r="AU1303" s="54"/>
    </row>
    <row r="1304" spans="27:64" ht="12.95" customHeight="1" x14ac:dyDescent="0.2">
      <c r="AA1304" s="54"/>
      <c r="AB1304" s="54"/>
      <c r="AC1304" s="54"/>
      <c r="AD1304" s="54"/>
      <c r="AE1304" s="54"/>
      <c r="AG1304" s="3"/>
      <c r="AN1304" s="54"/>
      <c r="AO1304" s="54"/>
      <c r="AP1304" s="54"/>
      <c r="AQ1304" s="54"/>
      <c r="AR1304" s="54"/>
      <c r="AS1304" s="54"/>
      <c r="AT1304" s="54"/>
      <c r="AU1304" s="54"/>
    </row>
    <row r="1305" spans="27:64" ht="12.95" customHeight="1" x14ac:dyDescent="0.2">
      <c r="AA1305" s="54"/>
      <c r="AB1305" s="54"/>
      <c r="AC1305" s="54"/>
      <c r="AD1305" s="54"/>
      <c r="AE1305" s="54"/>
      <c r="AG1305" s="3"/>
      <c r="AN1305" s="54"/>
      <c r="AO1305" s="54"/>
      <c r="AP1305" s="54"/>
      <c r="AQ1305" s="54"/>
      <c r="AR1305" s="54"/>
      <c r="AS1305" s="54"/>
      <c r="AT1305" s="54"/>
      <c r="AU1305" s="54"/>
    </row>
    <row r="1306" spans="27:64" ht="12.95" customHeight="1" x14ac:dyDescent="0.2">
      <c r="AA1306" s="54"/>
      <c r="AB1306" s="54"/>
      <c r="AC1306" s="54"/>
      <c r="AD1306" s="54"/>
      <c r="AE1306" s="54"/>
      <c r="AG1306" s="3"/>
      <c r="AN1306" s="54"/>
      <c r="AO1306" s="54"/>
      <c r="AP1306" s="54"/>
      <c r="AQ1306" s="54"/>
      <c r="AR1306" s="54"/>
      <c r="AS1306" s="54"/>
      <c r="AT1306" s="54"/>
      <c r="AU1306" s="54"/>
      <c r="AV1306" s="54"/>
      <c r="AX1306" s="54"/>
      <c r="AY1306" s="54"/>
      <c r="AZ1306" s="54"/>
      <c r="BA1306" s="54"/>
      <c r="BB1306" s="54"/>
      <c r="BC1306" s="54"/>
      <c r="BD1306" s="54"/>
      <c r="BE1306" s="54"/>
      <c r="BF1306" s="54"/>
      <c r="BG1306" s="54"/>
      <c r="BH1306" s="54"/>
      <c r="BI1306" s="54"/>
      <c r="BJ1306" s="54"/>
      <c r="BK1306" s="54"/>
      <c r="BL1306" s="54"/>
    </row>
    <row r="1307" spans="27:64" ht="12.95" customHeight="1" x14ac:dyDescent="0.2">
      <c r="AA1307" s="54"/>
      <c r="AB1307" s="54"/>
      <c r="AC1307" s="54"/>
      <c r="AD1307" s="54"/>
      <c r="AE1307" s="54"/>
      <c r="AG1307" s="3"/>
      <c r="AN1307" s="54"/>
      <c r="AO1307" s="54"/>
      <c r="AP1307" s="54"/>
      <c r="AQ1307" s="54"/>
      <c r="AR1307" s="54"/>
      <c r="AS1307" s="54"/>
      <c r="AT1307" s="54"/>
      <c r="AU1307" s="54"/>
      <c r="AV1307" s="54"/>
      <c r="AX1307" s="54"/>
      <c r="AY1307" s="54"/>
      <c r="AZ1307" s="54"/>
      <c r="BA1307" s="54"/>
      <c r="BB1307" s="54"/>
      <c r="BC1307" s="54"/>
      <c r="BD1307" s="54"/>
      <c r="BE1307" s="54"/>
      <c r="BF1307" s="54"/>
      <c r="BG1307" s="54"/>
      <c r="BH1307" s="54"/>
      <c r="BI1307" s="54"/>
      <c r="BJ1307" s="54"/>
      <c r="BK1307" s="54"/>
      <c r="BL1307" s="54"/>
    </row>
    <row r="1308" spans="27:64" ht="12.95" customHeight="1" x14ac:dyDescent="0.2">
      <c r="AA1308" s="54"/>
      <c r="AB1308" s="54"/>
      <c r="AC1308" s="54"/>
      <c r="AD1308" s="54"/>
      <c r="AE1308" s="54"/>
      <c r="AG1308" s="3"/>
      <c r="AN1308" s="54"/>
      <c r="AO1308" s="54"/>
      <c r="AP1308" s="54"/>
      <c r="AQ1308" s="54"/>
      <c r="AR1308" s="54"/>
      <c r="AS1308" s="54"/>
      <c r="AT1308" s="54"/>
      <c r="AU1308" s="54"/>
    </row>
    <row r="1309" spans="27:64" ht="12.95" customHeight="1" x14ac:dyDescent="0.2">
      <c r="AA1309" s="54"/>
      <c r="AB1309" s="54"/>
      <c r="AC1309" s="54"/>
      <c r="AD1309" s="54"/>
      <c r="AE1309" s="54"/>
      <c r="AG1309" s="3"/>
      <c r="AN1309" s="54"/>
      <c r="AO1309" s="54"/>
      <c r="AP1309" s="54"/>
      <c r="AQ1309" s="54"/>
      <c r="AR1309" s="54"/>
      <c r="AS1309" s="54"/>
      <c r="AT1309" s="54"/>
      <c r="AU1309" s="54"/>
    </row>
    <row r="1310" spans="27:64" ht="12.95" customHeight="1" x14ac:dyDescent="0.2">
      <c r="AA1310" s="54"/>
      <c r="AB1310" s="54"/>
      <c r="AC1310" s="54"/>
      <c r="AD1310" s="54"/>
      <c r="AE1310" s="54"/>
      <c r="AG1310" s="3"/>
      <c r="AN1310" s="54"/>
      <c r="AO1310" s="54"/>
      <c r="AP1310" s="54"/>
      <c r="AQ1310" s="54"/>
      <c r="AR1310" s="54"/>
      <c r="AS1310" s="54"/>
      <c r="AT1310" s="54"/>
      <c r="AU1310" s="54"/>
    </row>
    <row r="1311" spans="27:64" ht="12.95" customHeight="1" x14ac:dyDescent="0.2">
      <c r="AA1311" s="54"/>
      <c r="AB1311" s="54"/>
      <c r="AC1311" s="54"/>
      <c r="AD1311" s="54"/>
      <c r="AE1311" s="54"/>
      <c r="AG1311" s="3"/>
      <c r="AN1311" s="54"/>
      <c r="AO1311" s="54"/>
      <c r="AP1311" s="54"/>
      <c r="AQ1311" s="54"/>
      <c r="AR1311" s="54"/>
      <c r="AS1311" s="54"/>
      <c r="AT1311" s="54"/>
      <c r="AU1311" s="54"/>
    </row>
    <row r="1312" spans="27:64" ht="12.95" customHeight="1" x14ac:dyDescent="0.2">
      <c r="AA1312" s="54"/>
      <c r="AB1312" s="54"/>
      <c r="AC1312" s="54"/>
      <c r="AD1312" s="54"/>
      <c r="AE1312" s="54"/>
      <c r="AG1312" s="3"/>
      <c r="AN1312" s="54"/>
      <c r="AO1312" s="54"/>
      <c r="AP1312" s="54"/>
      <c r="AQ1312" s="54"/>
      <c r="AR1312" s="54"/>
      <c r="AS1312" s="54"/>
      <c r="AT1312" s="54"/>
      <c r="AU1312" s="54"/>
    </row>
    <row r="1313" spans="27:64" ht="12.95" customHeight="1" x14ac:dyDescent="0.2">
      <c r="AA1313" s="54"/>
      <c r="AB1313" s="54"/>
      <c r="AC1313" s="54"/>
      <c r="AD1313" s="54"/>
      <c r="AE1313" s="54"/>
      <c r="AG1313" s="3"/>
      <c r="AN1313" s="54"/>
      <c r="AO1313" s="54"/>
      <c r="AP1313" s="54"/>
      <c r="AQ1313" s="54"/>
      <c r="AR1313" s="54"/>
      <c r="AS1313" s="54"/>
      <c r="AT1313" s="54"/>
      <c r="AU1313" s="54"/>
    </row>
    <row r="1314" spans="27:64" ht="12.95" customHeight="1" x14ac:dyDescent="0.2">
      <c r="AA1314" s="54"/>
      <c r="AB1314" s="54"/>
      <c r="AC1314" s="54"/>
      <c r="AD1314" s="54"/>
      <c r="AE1314" s="54"/>
      <c r="AG1314" s="3"/>
      <c r="AN1314" s="54"/>
      <c r="AO1314" s="54"/>
      <c r="AP1314" s="54"/>
      <c r="AQ1314" s="54"/>
      <c r="AR1314" s="54"/>
      <c r="AS1314" s="54"/>
      <c r="AT1314" s="54"/>
      <c r="AU1314" s="54"/>
    </row>
    <row r="1315" spans="27:64" ht="12.95" customHeight="1" x14ac:dyDescent="0.2">
      <c r="AA1315" s="54"/>
      <c r="AB1315" s="54"/>
      <c r="AC1315" s="54"/>
      <c r="AD1315" s="54"/>
      <c r="AE1315" s="54"/>
      <c r="AG1315" s="3"/>
      <c r="AN1315" s="54"/>
      <c r="AO1315" s="54"/>
      <c r="AP1315" s="54"/>
      <c r="AQ1315" s="54"/>
      <c r="AR1315" s="54"/>
      <c r="AS1315" s="54"/>
      <c r="AT1315" s="54"/>
      <c r="AU1315" s="54"/>
      <c r="AV1315" s="54"/>
      <c r="AX1315" s="54"/>
      <c r="AY1315" s="54"/>
      <c r="AZ1315" s="54"/>
      <c r="BA1315" s="54"/>
      <c r="BB1315" s="54"/>
      <c r="BC1315" s="54"/>
      <c r="BD1315" s="54"/>
      <c r="BE1315" s="54"/>
      <c r="BF1315" s="54"/>
      <c r="BG1315" s="54"/>
      <c r="BH1315" s="54"/>
      <c r="BI1315" s="54"/>
      <c r="BJ1315" s="54"/>
      <c r="BK1315" s="54"/>
      <c r="BL1315" s="54"/>
    </row>
    <row r="1316" spans="27:64" ht="12.95" customHeight="1" x14ac:dyDescent="0.2">
      <c r="AA1316" s="54"/>
      <c r="AB1316" s="54"/>
      <c r="AC1316" s="54"/>
      <c r="AD1316" s="54"/>
      <c r="AE1316" s="54"/>
      <c r="AG1316" s="3"/>
      <c r="AN1316" s="54"/>
      <c r="AO1316" s="54"/>
      <c r="AP1316" s="54"/>
      <c r="AQ1316" s="54"/>
      <c r="AR1316" s="54"/>
      <c r="AS1316" s="54"/>
      <c r="AT1316" s="54"/>
      <c r="AU1316" s="54"/>
    </row>
    <row r="1317" spans="27:64" ht="12.95" customHeight="1" x14ac:dyDescent="0.2">
      <c r="AA1317" s="54"/>
      <c r="AB1317" s="54"/>
      <c r="AC1317" s="54"/>
      <c r="AD1317" s="54"/>
      <c r="AE1317" s="54"/>
      <c r="AG1317" s="3"/>
      <c r="AN1317" s="54"/>
      <c r="AO1317" s="54"/>
      <c r="AP1317" s="54"/>
      <c r="AQ1317" s="54"/>
      <c r="AR1317" s="54"/>
      <c r="AS1317" s="54"/>
      <c r="AT1317" s="54"/>
      <c r="AU1317" s="54"/>
    </row>
    <row r="1318" spans="27:64" ht="12.95" customHeight="1" x14ac:dyDescent="0.2">
      <c r="AA1318" s="54"/>
      <c r="AB1318" s="54"/>
      <c r="AC1318" s="54"/>
      <c r="AD1318" s="54"/>
      <c r="AE1318" s="54"/>
      <c r="AG1318" s="3"/>
      <c r="AN1318" s="54"/>
      <c r="AO1318" s="54"/>
      <c r="AP1318" s="54"/>
      <c r="AQ1318" s="54"/>
      <c r="AR1318" s="54"/>
      <c r="AS1318" s="54"/>
      <c r="AT1318" s="54"/>
      <c r="AU1318" s="54"/>
    </row>
    <row r="1319" spans="27:64" ht="12.95" customHeight="1" x14ac:dyDescent="0.2">
      <c r="AA1319" s="54"/>
      <c r="AB1319" s="54"/>
      <c r="AC1319" s="54"/>
      <c r="AD1319" s="54"/>
      <c r="AE1319" s="54"/>
      <c r="AG1319" s="3"/>
      <c r="AN1319" s="54"/>
      <c r="AO1319" s="54"/>
      <c r="AP1319" s="54"/>
      <c r="AQ1319" s="54"/>
      <c r="AR1319" s="54"/>
      <c r="AS1319" s="54"/>
      <c r="AT1319" s="54"/>
      <c r="AU1319" s="54"/>
    </row>
    <row r="1320" spans="27:64" ht="12.95" customHeight="1" x14ac:dyDescent="0.2">
      <c r="AA1320" s="54"/>
      <c r="AB1320" s="54"/>
      <c r="AC1320" s="54"/>
      <c r="AD1320" s="54"/>
      <c r="AE1320" s="54"/>
      <c r="AG1320" s="3"/>
      <c r="AN1320" s="54"/>
      <c r="AO1320" s="54"/>
      <c r="AP1320" s="54"/>
      <c r="AQ1320" s="54"/>
      <c r="AR1320" s="54"/>
      <c r="AS1320" s="54"/>
      <c r="AT1320" s="54"/>
      <c r="AU1320" s="54"/>
    </row>
    <row r="1321" spans="27:64" ht="12.95" customHeight="1" x14ac:dyDescent="0.2">
      <c r="AA1321" s="54"/>
      <c r="AB1321" s="54"/>
      <c r="AC1321" s="54"/>
      <c r="AD1321" s="54"/>
      <c r="AE1321" s="54"/>
      <c r="AG1321" s="3"/>
      <c r="AN1321" s="54"/>
      <c r="AO1321" s="54"/>
      <c r="AP1321" s="54"/>
      <c r="AQ1321" s="54"/>
      <c r="AR1321" s="54"/>
      <c r="AS1321" s="54"/>
      <c r="AT1321" s="54"/>
      <c r="AU1321" s="54"/>
      <c r="AV1321" s="54"/>
      <c r="AW1321" s="54"/>
      <c r="AX1321" s="54"/>
      <c r="AY1321" s="54"/>
      <c r="AZ1321" s="54"/>
      <c r="BA1321" s="54"/>
      <c r="BB1321" s="54"/>
      <c r="BC1321" s="54"/>
      <c r="BD1321" s="54"/>
      <c r="BE1321" s="54"/>
      <c r="BF1321" s="54"/>
      <c r="BG1321" s="54"/>
      <c r="BH1321" s="54"/>
      <c r="BI1321" s="54"/>
      <c r="BJ1321" s="54"/>
      <c r="BK1321" s="54"/>
      <c r="BL1321" s="54"/>
    </row>
    <row r="1322" spans="27:64" ht="12.95" customHeight="1" x14ac:dyDescent="0.2">
      <c r="AA1322" s="54"/>
      <c r="AB1322" s="54"/>
      <c r="AC1322" s="54"/>
      <c r="AD1322" s="54"/>
      <c r="AE1322" s="54"/>
      <c r="AG1322" s="3"/>
      <c r="AN1322" s="54"/>
      <c r="AO1322" s="54"/>
      <c r="AP1322" s="54"/>
      <c r="AQ1322" s="54"/>
      <c r="AR1322" s="54"/>
      <c r="AS1322" s="54"/>
      <c r="AT1322" s="54"/>
      <c r="AU1322" s="54"/>
    </row>
    <row r="1323" spans="27:64" ht="12.95" customHeight="1" x14ac:dyDescent="0.2">
      <c r="AA1323" s="54"/>
      <c r="AB1323" s="54"/>
      <c r="AC1323" s="54"/>
      <c r="AD1323" s="54"/>
      <c r="AE1323" s="54"/>
      <c r="AG1323" s="3"/>
      <c r="AN1323" s="54"/>
      <c r="AO1323" s="54"/>
      <c r="AP1323" s="54"/>
      <c r="AQ1323" s="54"/>
      <c r="AR1323" s="54"/>
      <c r="AS1323" s="54"/>
      <c r="AT1323" s="54"/>
      <c r="AU1323" s="54"/>
    </row>
    <row r="1324" spans="27:64" ht="12.95" customHeight="1" x14ac:dyDescent="0.2">
      <c r="AA1324" s="54"/>
      <c r="AB1324" s="54"/>
      <c r="AC1324" s="54"/>
      <c r="AD1324" s="54"/>
      <c r="AE1324" s="54"/>
      <c r="AG1324" s="3"/>
      <c r="AN1324" s="54"/>
      <c r="AO1324" s="54"/>
      <c r="AP1324" s="54"/>
      <c r="AQ1324" s="54"/>
      <c r="AR1324" s="54"/>
      <c r="AS1324" s="54"/>
      <c r="AT1324" s="54"/>
      <c r="AU1324" s="54"/>
    </row>
    <row r="1325" spans="27:64" ht="12.95" customHeight="1" x14ac:dyDescent="0.2">
      <c r="AA1325" s="54"/>
      <c r="AB1325" s="54"/>
      <c r="AC1325" s="54"/>
      <c r="AD1325" s="54"/>
      <c r="AE1325" s="54"/>
      <c r="AG1325" s="3"/>
      <c r="AN1325" s="54"/>
      <c r="AO1325" s="54"/>
      <c r="AP1325" s="54"/>
      <c r="AQ1325" s="54"/>
      <c r="AR1325" s="54"/>
      <c r="AS1325" s="54"/>
      <c r="AT1325" s="54"/>
      <c r="AU1325" s="54"/>
    </row>
    <row r="1326" spans="27:64" ht="12.95" customHeight="1" x14ac:dyDescent="0.2">
      <c r="AA1326" s="54"/>
      <c r="AB1326" s="54"/>
      <c r="AC1326" s="54"/>
      <c r="AD1326" s="54"/>
      <c r="AE1326" s="54"/>
      <c r="AG1326" s="3"/>
      <c r="AN1326" s="54"/>
      <c r="AO1326" s="54"/>
      <c r="AP1326" s="54"/>
      <c r="AQ1326" s="54"/>
      <c r="AR1326" s="54"/>
      <c r="AS1326" s="54"/>
      <c r="AT1326" s="54"/>
      <c r="AU1326" s="54"/>
    </row>
    <row r="1327" spans="27:64" ht="12.95" customHeight="1" x14ac:dyDescent="0.2">
      <c r="AA1327" s="54"/>
      <c r="AB1327" s="54"/>
      <c r="AC1327" s="54"/>
      <c r="AD1327" s="54"/>
      <c r="AE1327" s="54"/>
      <c r="AG1327" s="3"/>
      <c r="AN1327" s="54"/>
      <c r="AO1327" s="54"/>
      <c r="AP1327" s="54"/>
      <c r="AQ1327" s="54"/>
      <c r="AR1327" s="54"/>
      <c r="AS1327" s="54"/>
      <c r="AT1327" s="54"/>
      <c r="AU1327" s="54"/>
    </row>
    <row r="1328" spans="27:64" ht="12.95" customHeight="1" x14ac:dyDescent="0.2">
      <c r="AA1328" s="54"/>
      <c r="AB1328" s="54"/>
      <c r="AC1328" s="54"/>
      <c r="AD1328" s="54"/>
      <c r="AE1328" s="54"/>
      <c r="AG1328" s="3"/>
      <c r="AN1328" s="54"/>
      <c r="AO1328" s="54"/>
      <c r="AP1328" s="54"/>
      <c r="AQ1328" s="54"/>
      <c r="AR1328" s="54"/>
      <c r="AS1328" s="54"/>
      <c r="AT1328" s="54"/>
      <c r="AU1328" s="54"/>
    </row>
    <row r="1329" spans="27:64" ht="12.95" customHeight="1" x14ac:dyDescent="0.2">
      <c r="AA1329" s="54"/>
      <c r="AB1329" s="54"/>
      <c r="AC1329" s="54"/>
      <c r="AD1329" s="54"/>
      <c r="AE1329" s="54"/>
      <c r="AG1329" s="3"/>
      <c r="AN1329" s="54"/>
      <c r="AO1329" s="54"/>
      <c r="AP1329" s="54"/>
      <c r="AQ1329" s="54"/>
      <c r="AR1329" s="54"/>
      <c r="AS1329" s="54"/>
      <c r="AT1329" s="54"/>
      <c r="AU1329" s="54"/>
    </row>
    <row r="1330" spans="27:64" ht="12.95" customHeight="1" x14ac:dyDescent="0.2">
      <c r="AA1330" s="54"/>
      <c r="AB1330" s="54"/>
      <c r="AC1330" s="54"/>
      <c r="AD1330" s="54"/>
      <c r="AE1330" s="54"/>
      <c r="AG1330" s="3"/>
      <c r="AN1330" s="54"/>
      <c r="AO1330" s="54"/>
      <c r="AP1330" s="54"/>
      <c r="AQ1330" s="54"/>
      <c r="AR1330" s="54"/>
      <c r="AS1330" s="54"/>
      <c r="AT1330" s="54"/>
      <c r="AU1330" s="54"/>
    </row>
    <row r="1331" spans="27:64" ht="12.95" customHeight="1" x14ac:dyDescent="0.2">
      <c r="AA1331" s="54"/>
      <c r="AB1331" s="54"/>
      <c r="AC1331" s="54"/>
      <c r="AD1331" s="54"/>
      <c r="AE1331" s="54"/>
      <c r="AG1331" s="3"/>
      <c r="AN1331" s="54"/>
      <c r="AO1331" s="54"/>
      <c r="AP1331" s="54"/>
      <c r="AQ1331" s="54"/>
      <c r="AR1331" s="54"/>
      <c r="AS1331" s="54"/>
      <c r="AT1331" s="54"/>
      <c r="AU1331" s="54"/>
    </row>
    <row r="1332" spans="27:64" ht="12.95" customHeight="1" x14ac:dyDescent="0.2">
      <c r="AA1332" s="54"/>
      <c r="AB1332" s="54"/>
      <c r="AC1332" s="54"/>
      <c r="AD1332" s="54"/>
      <c r="AE1332" s="54"/>
      <c r="AG1332" s="3"/>
      <c r="AN1332" s="54"/>
      <c r="AO1332" s="54"/>
      <c r="AP1332" s="54"/>
      <c r="AQ1332" s="54"/>
      <c r="AR1332" s="54"/>
      <c r="AS1332" s="54"/>
      <c r="AT1332" s="54"/>
      <c r="AU1332" s="54"/>
    </row>
    <row r="1333" spans="27:64" ht="12.95" customHeight="1" x14ac:dyDescent="0.2">
      <c r="AA1333" s="54"/>
      <c r="AB1333" s="54"/>
      <c r="AC1333" s="54"/>
      <c r="AD1333" s="54"/>
      <c r="AE1333" s="54"/>
      <c r="AG1333" s="3"/>
      <c r="AN1333" s="54"/>
      <c r="AO1333" s="54"/>
      <c r="AP1333" s="54"/>
      <c r="AQ1333" s="54"/>
      <c r="AR1333" s="54"/>
      <c r="AS1333" s="54"/>
      <c r="AT1333" s="54"/>
      <c r="AU1333" s="54"/>
    </row>
    <row r="1334" spans="27:64" ht="12.95" customHeight="1" x14ac:dyDescent="0.2">
      <c r="AA1334" s="54"/>
      <c r="AB1334" s="54"/>
      <c r="AC1334" s="54"/>
      <c r="AD1334" s="54"/>
      <c r="AE1334" s="54"/>
      <c r="AG1334" s="3"/>
      <c r="AN1334" s="54"/>
      <c r="AO1334" s="54"/>
      <c r="AP1334" s="54"/>
      <c r="AQ1334" s="54"/>
      <c r="AR1334" s="54"/>
      <c r="AS1334" s="54"/>
      <c r="AT1334" s="54"/>
      <c r="AU1334" s="54"/>
    </row>
    <row r="1335" spans="27:64" ht="12.95" customHeight="1" x14ac:dyDescent="0.2">
      <c r="AA1335" s="54"/>
      <c r="AB1335" s="54"/>
      <c r="AC1335" s="54"/>
      <c r="AD1335" s="54"/>
      <c r="AE1335" s="54"/>
      <c r="AG1335" s="3"/>
      <c r="AN1335" s="54"/>
      <c r="AO1335" s="54"/>
      <c r="AP1335" s="54"/>
      <c r="AQ1335" s="54"/>
      <c r="AR1335" s="54"/>
      <c r="AS1335" s="54"/>
      <c r="AT1335" s="54"/>
      <c r="AU1335" s="54"/>
      <c r="AV1335" s="54"/>
      <c r="AW1335" s="54"/>
      <c r="AX1335" s="54"/>
      <c r="AY1335" s="54"/>
      <c r="AZ1335" s="54"/>
      <c r="BA1335" s="54"/>
      <c r="BB1335" s="54"/>
      <c r="BC1335" s="54"/>
      <c r="BD1335" s="54"/>
      <c r="BE1335" s="54"/>
      <c r="BF1335" s="54"/>
      <c r="BG1335" s="54"/>
      <c r="BH1335" s="54"/>
      <c r="BI1335" s="54"/>
      <c r="BJ1335" s="54"/>
      <c r="BK1335" s="54"/>
      <c r="BL1335" s="54"/>
    </row>
    <row r="1336" spans="27:64" ht="12.95" customHeight="1" x14ac:dyDescent="0.2">
      <c r="AA1336" s="54"/>
      <c r="AB1336" s="54"/>
      <c r="AC1336" s="54"/>
      <c r="AD1336" s="54"/>
      <c r="AE1336" s="54"/>
      <c r="AG1336" s="3"/>
      <c r="AN1336" s="54"/>
      <c r="AO1336" s="54"/>
      <c r="AP1336" s="54"/>
      <c r="AQ1336" s="54"/>
      <c r="AR1336" s="54"/>
      <c r="AS1336" s="54"/>
      <c r="AT1336" s="54"/>
      <c r="AU1336" s="54"/>
    </row>
    <row r="1337" spans="27:64" ht="12.95" customHeight="1" x14ac:dyDescent="0.2">
      <c r="AA1337" s="54"/>
      <c r="AB1337" s="54"/>
      <c r="AC1337" s="54"/>
      <c r="AD1337" s="54"/>
      <c r="AE1337" s="54"/>
      <c r="AG1337" s="3"/>
      <c r="AN1337" s="54"/>
      <c r="AO1337" s="54"/>
      <c r="AP1337" s="54"/>
      <c r="AQ1337" s="54"/>
      <c r="AR1337" s="54"/>
      <c r="AS1337" s="54"/>
      <c r="AT1337" s="54"/>
      <c r="AU1337" s="54"/>
    </row>
    <row r="1338" spans="27:64" ht="12.95" customHeight="1" x14ac:dyDescent="0.2">
      <c r="AA1338" s="54"/>
      <c r="AB1338" s="54"/>
      <c r="AC1338" s="54"/>
      <c r="AD1338" s="54"/>
      <c r="AE1338" s="54"/>
      <c r="AG1338" s="3"/>
      <c r="AN1338" s="54"/>
      <c r="AO1338" s="54"/>
      <c r="AP1338" s="54"/>
      <c r="AQ1338" s="54"/>
      <c r="AR1338" s="54"/>
      <c r="AS1338" s="54"/>
      <c r="AT1338" s="54"/>
      <c r="AU1338" s="54"/>
    </row>
    <row r="1339" spans="27:64" ht="12.95" customHeight="1" x14ac:dyDescent="0.2">
      <c r="AA1339" s="54"/>
      <c r="AB1339" s="54"/>
      <c r="AC1339" s="54"/>
      <c r="AD1339" s="54"/>
      <c r="AE1339" s="54"/>
      <c r="AG1339" s="3"/>
      <c r="AN1339" s="54"/>
      <c r="AO1339" s="54"/>
      <c r="AP1339" s="54"/>
      <c r="AQ1339" s="54"/>
      <c r="AR1339" s="54"/>
      <c r="AS1339" s="54"/>
      <c r="AT1339" s="54"/>
      <c r="AU1339" s="54"/>
    </row>
    <row r="1340" spans="27:64" ht="12.95" customHeight="1" x14ac:dyDescent="0.2">
      <c r="AA1340" s="54"/>
      <c r="AB1340" s="54"/>
      <c r="AC1340" s="54"/>
      <c r="AD1340" s="54"/>
      <c r="AE1340" s="54"/>
      <c r="AG1340" s="3"/>
      <c r="AN1340" s="54"/>
      <c r="AO1340" s="54"/>
      <c r="AP1340" s="54"/>
      <c r="AQ1340" s="54"/>
      <c r="AR1340" s="54"/>
      <c r="AS1340" s="54"/>
      <c r="AT1340" s="54"/>
      <c r="AU1340" s="54"/>
    </row>
    <row r="1341" spans="27:64" ht="12.95" customHeight="1" x14ac:dyDescent="0.2">
      <c r="AA1341" s="54"/>
      <c r="AB1341" s="54"/>
      <c r="AC1341" s="54"/>
      <c r="AD1341" s="54"/>
      <c r="AE1341" s="54"/>
      <c r="AG1341" s="3"/>
      <c r="AN1341" s="54"/>
      <c r="AO1341" s="54"/>
      <c r="AP1341" s="54"/>
      <c r="AQ1341" s="54"/>
      <c r="AR1341" s="54"/>
      <c r="AS1341" s="54"/>
      <c r="AT1341" s="54"/>
      <c r="AU1341" s="54"/>
    </row>
    <row r="1342" spans="27:64" ht="12.95" customHeight="1" x14ac:dyDescent="0.2">
      <c r="AA1342" s="54"/>
      <c r="AB1342" s="54"/>
      <c r="AC1342" s="54"/>
      <c r="AD1342" s="54"/>
      <c r="AE1342" s="54"/>
      <c r="AG1342" s="3"/>
      <c r="AN1342" s="54"/>
      <c r="AO1342" s="54"/>
      <c r="AP1342" s="54"/>
      <c r="AQ1342" s="54"/>
      <c r="AR1342" s="54"/>
      <c r="AS1342" s="54"/>
      <c r="AT1342" s="54"/>
      <c r="AU1342" s="54"/>
    </row>
    <row r="1343" spans="27:64" ht="12.95" customHeight="1" x14ac:dyDescent="0.2">
      <c r="AA1343" s="54"/>
      <c r="AB1343" s="54"/>
      <c r="AC1343" s="54"/>
      <c r="AD1343" s="54"/>
      <c r="AE1343" s="54"/>
      <c r="AG1343" s="3"/>
      <c r="AN1343" s="54"/>
      <c r="AO1343" s="54"/>
      <c r="AP1343" s="54"/>
      <c r="AQ1343" s="54"/>
      <c r="AR1343" s="54"/>
      <c r="AS1343" s="54"/>
      <c r="AT1343" s="54"/>
      <c r="AU1343" s="54"/>
    </row>
    <row r="1344" spans="27:64" ht="12.95" customHeight="1" x14ac:dyDescent="0.2">
      <c r="AA1344" s="54"/>
      <c r="AB1344" s="54"/>
      <c r="AC1344" s="54"/>
      <c r="AD1344" s="54"/>
      <c r="AE1344" s="54"/>
      <c r="AG1344" s="3"/>
      <c r="AN1344" s="54"/>
      <c r="AO1344" s="54"/>
      <c r="AP1344" s="54"/>
      <c r="AQ1344" s="54"/>
      <c r="AR1344" s="54"/>
      <c r="AS1344" s="54"/>
      <c r="AT1344" s="54"/>
      <c r="AU1344" s="54"/>
    </row>
    <row r="1345" spans="27:64" ht="12.95" customHeight="1" x14ac:dyDescent="0.2">
      <c r="AA1345" s="54"/>
      <c r="AB1345" s="54"/>
      <c r="AC1345" s="54"/>
      <c r="AD1345" s="54"/>
      <c r="AE1345" s="54"/>
      <c r="AG1345" s="3"/>
      <c r="AN1345" s="54"/>
      <c r="AO1345" s="54"/>
      <c r="AP1345" s="54"/>
      <c r="AQ1345" s="54"/>
      <c r="AR1345" s="54"/>
      <c r="AS1345" s="54"/>
      <c r="AT1345" s="54"/>
      <c r="AU1345" s="54"/>
    </row>
    <row r="1346" spans="27:64" ht="12.95" customHeight="1" x14ac:dyDescent="0.2">
      <c r="AA1346" s="54"/>
      <c r="AB1346" s="54"/>
      <c r="AC1346" s="54"/>
      <c r="AD1346" s="54"/>
      <c r="AE1346" s="54"/>
      <c r="AG1346" s="3"/>
      <c r="AN1346" s="54"/>
      <c r="AO1346" s="54"/>
      <c r="AP1346" s="54"/>
      <c r="AQ1346" s="54"/>
      <c r="AR1346" s="54"/>
      <c r="AS1346" s="54"/>
      <c r="AT1346" s="54"/>
      <c r="AU1346" s="54"/>
    </row>
    <row r="1347" spans="27:64" ht="12.95" customHeight="1" x14ac:dyDescent="0.2">
      <c r="AA1347" s="54"/>
      <c r="AB1347" s="54"/>
      <c r="AC1347" s="54"/>
      <c r="AD1347" s="54"/>
      <c r="AE1347" s="54"/>
      <c r="AG1347" s="3"/>
      <c r="AN1347" s="54"/>
      <c r="AO1347" s="54"/>
      <c r="AP1347" s="54"/>
      <c r="AQ1347" s="54"/>
      <c r="AR1347" s="54"/>
      <c r="AS1347" s="54"/>
      <c r="AT1347" s="54"/>
      <c r="AU1347" s="54"/>
    </row>
    <row r="1348" spans="27:64" ht="12.95" customHeight="1" x14ac:dyDescent="0.2">
      <c r="AA1348" s="54"/>
      <c r="AB1348" s="54"/>
      <c r="AC1348" s="54"/>
      <c r="AD1348" s="54"/>
      <c r="AE1348" s="54"/>
      <c r="AG1348" s="3"/>
      <c r="AN1348" s="54"/>
      <c r="AO1348" s="54"/>
      <c r="AP1348" s="54"/>
      <c r="AQ1348" s="54"/>
      <c r="AR1348" s="54"/>
      <c r="AS1348" s="54"/>
      <c r="AT1348" s="54"/>
      <c r="AU1348" s="54"/>
    </row>
    <row r="1349" spans="27:64" ht="12.95" customHeight="1" x14ac:dyDescent="0.2">
      <c r="AA1349" s="54"/>
      <c r="AB1349" s="54"/>
      <c r="AC1349" s="54"/>
      <c r="AD1349" s="54"/>
      <c r="AE1349" s="54"/>
      <c r="AG1349" s="3"/>
      <c r="AN1349" s="54"/>
      <c r="AO1349" s="54"/>
      <c r="AP1349" s="54"/>
      <c r="AQ1349" s="54"/>
      <c r="AR1349" s="54"/>
      <c r="AS1349" s="54"/>
      <c r="AT1349" s="54"/>
      <c r="AU1349" s="54"/>
    </row>
    <row r="1350" spans="27:64" ht="12.95" customHeight="1" x14ac:dyDescent="0.2">
      <c r="AA1350" s="54"/>
      <c r="AB1350" s="54"/>
      <c r="AC1350" s="54"/>
      <c r="AD1350" s="54"/>
      <c r="AE1350" s="54"/>
      <c r="AG1350" s="3"/>
      <c r="AN1350" s="54"/>
      <c r="AO1350" s="54"/>
      <c r="AP1350" s="54"/>
      <c r="AQ1350" s="54"/>
      <c r="AR1350" s="54"/>
      <c r="AS1350" s="54"/>
      <c r="AT1350" s="54"/>
      <c r="AU1350" s="54"/>
    </row>
    <row r="1351" spans="27:64" ht="12.95" customHeight="1" x14ac:dyDescent="0.2">
      <c r="AA1351" s="54"/>
      <c r="AB1351" s="54"/>
      <c r="AC1351" s="54"/>
      <c r="AD1351" s="54"/>
      <c r="AE1351" s="54"/>
      <c r="AG1351" s="3"/>
      <c r="AN1351" s="54"/>
      <c r="AO1351" s="54"/>
      <c r="AP1351" s="54"/>
      <c r="AQ1351" s="54"/>
      <c r="AR1351" s="54"/>
      <c r="AS1351" s="54"/>
      <c r="AT1351" s="54"/>
      <c r="AU1351" s="54"/>
    </row>
    <row r="1352" spans="27:64" ht="12.95" customHeight="1" x14ac:dyDescent="0.2">
      <c r="AA1352" s="54"/>
      <c r="AB1352" s="54"/>
      <c r="AC1352" s="54"/>
      <c r="AD1352" s="54"/>
      <c r="AE1352" s="54"/>
      <c r="AG1352" s="3"/>
      <c r="AN1352" s="54"/>
      <c r="AO1352" s="54"/>
      <c r="AP1352" s="54"/>
      <c r="AQ1352" s="54"/>
      <c r="AR1352" s="54"/>
      <c r="AS1352" s="54"/>
      <c r="AT1352" s="54"/>
      <c r="AU1352" s="54"/>
      <c r="AV1352" s="54"/>
      <c r="AW1352" s="54"/>
      <c r="AX1352" s="54"/>
      <c r="AY1352" s="54"/>
      <c r="AZ1352" s="54"/>
      <c r="BA1352" s="54"/>
      <c r="BB1352" s="54"/>
      <c r="BC1352" s="54"/>
      <c r="BD1352" s="54"/>
      <c r="BE1352" s="54"/>
      <c r="BF1352" s="54"/>
      <c r="BG1352" s="54"/>
      <c r="BH1352" s="54"/>
      <c r="BI1352" s="54"/>
      <c r="BJ1352" s="54"/>
      <c r="BK1352" s="54"/>
      <c r="BL1352" s="54"/>
    </row>
    <row r="1353" spans="27:64" ht="12.95" customHeight="1" x14ac:dyDescent="0.2">
      <c r="AA1353" s="54"/>
      <c r="AB1353" s="54"/>
      <c r="AC1353" s="54"/>
      <c r="AD1353" s="54"/>
      <c r="AE1353" s="54"/>
      <c r="AG1353" s="3"/>
      <c r="AN1353" s="54"/>
      <c r="AO1353" s="54"/>
      <c r="AP1353" s="54"/>
      <c r="AQ1353" s="54"/>
      <c r="AR1353" s="54"/>
      <c r="AS1353" s="54"/>
      <c r="AT1353" s="54"/>
      <c r="AU1353" s="54"/>
    </row>
    <row r="1354" spans="27:64" ht="12.95" customHeight="1" x14ac:dyDescent="0.2">
      <c r="AA1354" s="54"/>
      <c r="AB1354" s="54"/>
      <c r="AC1354" s="54"/>
      <c r="AD1354" s="54"/>
      <c r="AE1354" s="54"/>
      <c r="AG1354" s="3"/>
      <c r="AN1354" s="54"/>
      <c r="AO1354" s="54"/>
      <c r="AP1354" s="54"/>
      <c r="AQ1354" s="54"/>
      <c r="AR1354" s="54"/>
      <c r="AS1354" s="54"/>
      <c r="AT1354" s="54"/>
      <c r="AU1354" s="54"/>
      <c r="AV1354" s="54"/>
    </row>
    <row r="1355" spans="27:64" ht="12.95" customHeight="1" x14ac:dyDescent="0.2">
      <c r="AA1355" s="54"/>
      <c r="AB1355" s="54"/>
      <c r="AC1355" s="54"/>
      <c r="AD1355" s="54"/>
      <c r="AE1355" s="54"/>
      <c r="AG1355" s="3"/>
      <c r="AN1355" s="54"/>
      <c r="AO1355" s="54"/>
      <c r="AP1355" s="54"/>
      <c r="AQ1355" s="54"/>
      <c r="AR1355" s="54"/>
      <c r="AS1355" s="54"/>
      <c r="AT1355" s="54"/>
      <c r="AU1355" s="54"/>
      <c r="AV1355" s="54"/>
    </row>
    <row r="1356" spans="27:64" ht="12.95" customHeight="1" x14ac:dyDescent="0.2">
      <c r="AA1356" s="54"/>
      <c r="AB1356" s="54"/>
      <c r="AC1356" s="54"/>
      <c r="AD1356" s="54"/>
      <c r="AE1356" s="54"/>
      <c r="AG1356" s="3"/>
      <c r="AN1356" s="54"/>
      <c r="AO1356" s="54"/>
      <c r="AP1356" s="54"/>
      <c r="AQ1356" s="54"/>
      <c r="AR1356" s="54"/>
      <c r="AS1356" s="54"/>
      <c r="AT1356" s="54"/>
      <c r="AU1356" s="54"/>
      <c r="AV1356" s="54"/>
    </row>
    <row r="1357" spans="27:64" ht="12.95" customHeight="1" x14ac:dyDescent="0.2">
      <c r="AA1357" s="54"/>
      <c r="AB1357" s="54"/>
      <c r="AC1357" s="54"/>
      <c r="AD1357" s="54"/>
      <c r="AE1357" s="54"/>
      <c r="AG1357" s="3"/>
      <c r="AN1357" s="54"/>
      <c r="AO1357" s="54"/>
      <c r="AP1357" s="54"/>
      <c r="AQ1357" s="54"/>
      <c r="AR1357" s="54"/>
      <c r="AS1357" s="54"/>
      <c r="AT1357" s="54"/>
      <c r="AU1357" s="54"/>
      <c r="AV1357" s="54"/>
      <c r="AX1357" s="54"/>
    </row>
    <row r="1358" spans="27:64" ht="12.95" customHeight="1" x14ac:dyDescent="0.2">
      <c r="AA1358" s="54"/>
      <c r="AB1358" s="54"/>
      <c r="AC1358" s="54"/>
      <c r="AD1358" s="54"/>
      <c r="AE1358" s="54"/>
      <c r="AG1358" s="3"/>
      <c r="AN1358" s="54"/>
      <c r="AO1358" s="54"/>
      <c r="AP1358" s="54"/>
      <c r="AQ1358" s="54"/>
      <c r="AR1358" s="54"/>
      <c r="AS1358" s="54"/>
      <c r="AT1358" s="54"/>
      <c r="AU1358" s="54"/>
      <c r="AV1358" s="54"/>
      <c r="AX1358" s="54"/>
    </row>
    <row r="1359" spans="27:64" ht="12.95" customHeight="1" x14ac:dyDescent="0.2">
      <c r="AA1359" s="54"/>
      <c r="AB1359" s="54"/>
      <c r="AC1359" s="54"/>
      <c r="AD1359" s="54"/>
      <c r="AE1359" s="54"/>
      <c r="AG1359" s="3"/>
      <c r="AN1359" s="54"/>
      <c r="AO1359" s="54"/>
      <c r="AP1359" s="54"/>
      <c r="AQ1359" s="54"/>
      <c r="AR1359" s="54"/>
      <c r="AS1359" s="54"/>
      <c r="AT1359" s="54"/>
      <c r="AU1359" s="54"/>
      <c r="AV1359" s="54"/>
      <c r="AW1359" s="54"/>
      <c r="AX1359" s="54"/>
      <c r="AY1359" s="54"/>
      <c r="AZ1359" s="54"/>
      <c r="BA1359" s="54"/>
      <c r="BB1359" s="54"/>
      <c r="BC1359" s="54"/>
      <c r="BD1359" s="54"/>
      <c r="BE1359" s="54"/>
      <c r="BF1359" s="54"/>
      <c r="BG1359" s="54"/>
      <c r="BH1359" s="54"/>
      <c r="BI1359" s="54"/>
      <c r="BJ1359" s="54"/>
      <c r="BK1359" s="54"/>
      <c r="BL1359" s="54"/>
    </row>
    <row r="1360" spans="27:64" ht="12.95" customHeight="1" x14ac:dyDescent="0.2">
      <c r="AA1360" s="54"/>
      <c r="AB1360" s="54"/>
      <c r="AC1360" s="54"/>
      <c r="AD1360" s="54"/>
      <c r="AE1360" s="54"/>
      <c r="AG1360" s="3"/>
      <c r="AN1360" s="54"/>
      <c r="AO1360" s="54"/>
      <c r="AP1360" s="54"/>
      <c r="AQ1360" s="54"/>
      <c r="AR1360" s="54"/>
      <c r="AS1360" s="54"/>
      <c r="AT1360" s="54"/>
      <c r="AU1360" s="54"/>
    </row>
    <row r="1361" spans="27:64" ht="12.95" customHeight="1" x14ac:dyDescent="0.2">
      <c r="AA1361" s="54"/>
      <c r="AB1361" s="54"/>
      <c r="AC1361" s="54"/>
      <c r="AD1361" s="54"/>
      <c r="AE1361" s="54"/>
      <c r="AG1361" s="3"/>
      <c r="AN1361" s="54"/>
      <c r="AO1361" s="54"/>
      <c r="AP1361" s="54"/>
      <c r="AQ1361" s="54"/>
      <c r="AR1361" s="54"/>
      <c r="AS1361" s="54"/>
      <c r="AT1361" s="54"/>
      <c r="AU1361" s="54"/>
    </row>
    <row r="1362" spans="27:64" ht="12.95" customHeight="1" x14ac:dyDescent="0.2">
      <c r="AA1362" s="54"/>
      <c r="AB1362" s="54"/>
      <c r="AC1362" s="54"/>
      <c r="AD1362" s="54"/>
      <c r="AE1362" s="54"/>
      <c r="AG1362" s="3"/>
      <c r="AN1362" s="54"/>
      <c r="AO1362" s="54"/>
      <c r="AP1362" s="54"/>
      <c r="AQ1362" s="54"/>
      <c r="AR1362" s="54"/>
      <c r="AS1362" s="54"/>
      <c r="AT1362" s="54"/>
      <c r="AU1362" s="54"/>
    </row>
    <row r="1363" spans="27:64" ht="12.95" customHeight="1" x14ac:dyDescent="0.2">
      <c r="AA1363" s="54"/>
      <c r="AB1363" s="54"/>
      <c r="AC1363" s="54"/>
      <c r="AD1363" s="54"/>
      <c r="AE1363" s="54"/>
      <c r="AG1363" s="3"/>
      <c r="AN1363" s="54"/>
      <c r="AO1363" s="54"/>
      <c r="AP1363" s="54"/>
      <c r="AQ1363" s="54"/>
      <c r="AR1363" s="54"/>
      <c r="AS1363" s="54"/>
      <c r="AT1363" s="54"/>
      <c r="AU1363" s="54"/>
      <c r="AV1363" s="54"/>
      <c r="AW1363" s="54"/>
      <c r="AX1363" s="54"/>
      <c r="AY1363" s="54"/>
      <c r="AZ1363" s="54"/>
      <c r="BA1363" s="54"/>
      <c r="BB1363" s="54"/>
      <c r="BC1363" s="54"/>
      <c r="BD1363" s="54"/>
      <c r="BE1363" s="54"/>
      <c r="BF1363" s="54"/>
      <c r="BG1363" s="54"/>
      <c r="BH1363" s="54"/>
      <c r="BI1363" s="54"/>
      <c r="BJ1363" s="54"/>
      <c r="BK1363" s="54"/>
      <c r="BL1363" s="54"/>
    </row>
    <row r="1364" spans="27:64" ht="12.95" customHeight="1" x14ac:dyDescent="0.2">
      <c r="AA1364" s="54"/>
      <c r="AB1364" s="54"/>
      <c r="AC1364" s="54"/>
      <c r="AD1364" s="54"/>
      <c r="AE1364" s="54"/>
      <c r="AG1364" s="3"/>
      <c r="AN1364" s="54"/>
      <c r="AO1364" s="54"/>
      <c r="AP1364" s="54"/>
      <c r="AQ1364" s="54"/>
      <c r="AR1364" s="54"/>
      <c r="AS1364" s="54"/>
      <c r="AT1364" s="54"/>
      <c r="AU1364" s="54"/>
      <c r="AV1364" s="54"/>
      <c r="AX1364" s="54"/>
    </row>
    <row r="1365" spans="27:64" ht="12.95" customHeight="1" x14ac:dyDescent="0.2">
      <c r="AA1365" s="54"/>
      <c r="AB1365" s="54"/>
      <c r="AC1365" s="54"/>
      <c r="AD1365" s="54"/>
      <c r="AE1365" s="54"/>
      <c r="AG1365" s="3"/>
      <c r="AN1365" s="54"/>
      <c r="AO1365" s="54"/>
      <c r="AP1365" s="54"/>
      <c r="AQ1365" s="54"/>
      <c r="AR1365" s="54"/>
      <c r="AS1365" s="54"/>
      <c r="AT1365" s="54"/>
      <c r="AU1365" s="54"/>
      <c r="AV1365" s="54"/>
      <c r="AX1365" s="54"/>
      <c r="AY1365" s="54"/>
      <c r="AZ1365" s="54"/>
      <c r="BA1365" s="54"/>
      <c r="BB1365" s="54"/>
      <c r="BC1365" s="54"/>
      <c r="BD1365" s="54"/>
      <c r="BE1365" s="54"/>
      <c r="BF1365" s="54"/>
      <c r="BG1365" s="54"/>
      <c r="BH1365" s="54"/>
      <c r="BI1365" s="54"/>
      <c r="BJ1365" s="54"/>
      <c r="BK1365" s="54"/>
      <c r="BL1365" s="54"/>
    </row>
    <row r="1366" spans="27:64" ht="12.95" customHeight="1" x14ac:dyDescent="0.2">
      <c r="AA1366" s="54"/>
      <c r="AB1366" s="54"/>
      <c r="AC1366" s="54"/>
      <c r="AD1366" s="54"/>
      <c r="AE1366" s="54"/>
      <c r="AG1366" s="3"/>
      <c r="AN1366" s="54"/>
      <c r="AO1366" s="54"/>
      <c r="AP1366" s="54"/>
      <c r="AQ1366" s="54"/>
      <c r="AR1366" s="54"/>
      <c r="AS1366" s="54"/>
      <c r="AT1366" s="54"/>
      <c r="AU1366" s="54"/>
      <c r="AV1366" s="54"/>
      <c r="AW1366" s="54"/>
      <c r="AX1366" s="54"/>
      <c r="AY1366" s="54"/>
      <c r="AZ1366" s="54"/>
      <c r="BA1366" s="54"/>
      <c r="BB1366" s="54"/>
      <c r="BC1366" s="54"/>
      <c r="BD1366" s="54"/>
      <c r="BE1366" s="54"/>
      <c r="BF1366" s="54"/>
      <c r="BG1366" s="54"/>
      <c r="BH1366" s="54"/>
      <c r="BI1366" s="54"/>
      <c r="BJ1366" s="54"/>
      <c r="BK1366" s="54"/>
      <c r="BL1366" s="54"/>
    </row>
    <row r="1367" spans="27:64" ht="12.95" customHeight="1" x14ac:dyDescent="0.2">
      <c r="AA1367" s="54"/>
      <c r="AB1367" s="54"/>
      <c r="AC1367" s="54"/>
      <c r="AD1367" s="54"/>
      <c r="AE1367" s="54"/>
      <c r="AG1367" s="3"/>
      <c r="AN1367" s="54"/>
      <c r="AO1367" s="54"/>
      <c r="AP1367" s="54"/>
      <c r="AQ1367" s="54"/>
      <c r="AR1367" s="54"/>
      <c r="AS1367" s="54"/>
      <c r="AT1367" s="54"/>
      <c r="AU1367" s="54"/>
      <c r="AV1367" s="54"/>
      <c r="AW1367" s="54"/>
      <c r="AX1367" s="54"/>
      <c r="AY1367" s="54"/>
      <c r="AZ1367" s="54"/>
      <c r="BA1367" s="54"/>
      <c r="BB1367" s="54"/>
      <c r="BC1367" s="54"/>
      <c r="BD1367" s="54"/>
      <c r="BE1367" s="54"/>
      <c r="BF1367" s="54"/>
      <c r="BG1367" s="54"/>
      <c r="BH1367" s="54"/>
      <c r="BI1367" s="54"/>
      <c r="BJ1367" s="54"/>
      <c r="BK1367" s="54"/>
      <c r="BL1367" s="54"/>
    </row>
    <row r="1368" spans="27:64" ht="12.95" customHeight="1" x14ac:dyDescent="0.2">
      <c r="AA1368" s="54"/>
      <c r="AB1368" s="54"/>
      <c r="AC1368" s="54"/>
      <c r="AD1368" s="54"/>
      <c r="AE1368" s="54"/>
      <c r="AG1368" s="3"/>
      <c r="AN1368" s="54"/>
      <c r="AO1368" s="54"/>
      <c r="AP1368" s="54"/>
      <c r="AQ1368" s="54"/>
      <c r="AR1368" s="54"/>
      <c r="AS1368" s="54"/>
      <c r="AT1368" s="54"/>
      <c r="AU1368" s="54"/>
      <c r="AV1368" s="54"/>
    </row>
    <row r="1369" spans="27:64" ht="12.95" customHeight="1" x14ac:dyDescent="0.2">
      <c r="AA1369" s="54"/>
      <c r="AB1369" s="54"/>
      <c r="AC1369" s="54"/>
      <c r="AD1369" s="54"/>
      <c r="AE1369" s="54"/>
      <c r="AG1369" s="3"/>
      <c r="AN1369" s="54"/>
      <c r="AO1369" s="54"/>
      <c r="AP1369" s="54"/>
      <c r="AQ1369" s="54"/>
      <c r="AR1369" s="54"/>
      <c r="AS1369" s="54"/>
      <c r="AT1369" s="54"/>
      <c r="AU1369" s="54"/>
    </row>
    <row r="1370" spans="27:64" ht="12.95" customHeight="1" x14ac:dyDescent="0.2">
      <c r="AA1370" s="54"/>
      <c r="AB1370" s="54"/>
      <c r="AC1370" s="54"/>
      <c r="AD1370" s="54"/>
      <c r="AE1370" s="54"/>
      <c r="AG1370" s="3"/>
      <c r="AN1370" s="54"/>
      <c r="AO1370" s="54"/>
      <c r="AP1370" s="54"/>
      <c r="AQ1370" s="54"/>
      <c r="AR1370" s="54"/>
      <c r="AS1370" s="54"/>
      <c r="AT1370" s="54"/>
      <c r="AU1370" s="54"/>
      <c r="AV1370" s="54"/>
      <c r="AX1370" s="54"/>
    </row>
    <row r="1371" spans="27:64" ht="12.95" customHeight="1" x14ac:dyDescent="0.2">
      <c r="AA1371" s="54"/>
      <c r="AB1371" s="54"/>
      <c r="AC1371" s="54"/>
      <c r="AD1371" s="54"/>
      <c r="AE1371" s="54"/>
      <c r="AG1371" s="3"/>
      <c r="AN1371" s="54"/>
      <c r="AO1371" s="54"/>
      <c r="AP1371" s="54"/>
      <c r="AQ1371" s="54"/>
      <c r="AR1371" s="54"/>
      <c r="AS1371" s="54"/>
      <c r="AT1371" s="54"/>
      <c r="AU1371" s="54"/>
      <c r="AV1371" s="54"/>
      <c r="AX1371" s="54"/>
      <c r="AY1371" s="54"/>
      <c r="AZ1371" s="54"/>
      <c r="BA1371" s="54"/>
      <c r="BB1371" s="54"/>
      <c r="BC1371" s="54"/>
      <c r="BD1371" s="54"/>
      <c r="BE1371" s="54"/>
      <c r="BF1371" s="54"/>
      <c r="BG1371" s="54"/>
      <c r="BH1371" s="54"/>
      <c r="BI1371" s="54"/>
      <c r="BJ1371" s="54"/>
      <c r="BK1371" s="54"/>
      <c r="BL1371" s="54"/>
    </row>
    <row r="1372" spans="27:64" ht="12.95" customHeight="1" x14ac:dyDescent="0.2">
      <c r="AA1372" s="54"/>
      <c r="AB1372" s="54"/>
      <c r="AC1372" s="54"/>
      <c r="AD1372" s="54"/>
      <c r="AE1372" s="54"/>
      <c r="AG1372" s="3"/>
      <c r="AN1372" s="54"/>
      <c r="AO1372" s="54"/>
      <c r="AP1372" s="54"/>
      <c r="AQ1372" s="54"/>
      <c r="AR1372" s="54"/>
      <c r="AS1372" s="54"/>
      <c r="AT1372" s="54"/>
      <c r="AU1372" s="54"/>
      <c r="AV1372" s="54"/>
      <c r="AW1372" s="54"/>
      <c r="AX1372" s="54"/>
      <c r="AY1372" s="54"/>
      <c r="AZ1372" s="54"/>
      <c r="BA1372" s="54"/>
      <c r="BB1372" s="54"/>
      <c r="BC1372" s="54"/>
      <c r="BD1372" s="54"/>
      <c r="BE1372" s="54"/>
      <c r="BF1372" s="54"/>
      <c r="BG1372" s="54"/>
      <c r="BH1372" s="54"/>
      <c r="BI1372" s="54"/>
      <c r="BJ1372" s="54"/>
      <c r="BK1372" s="54"/>
      <c r="BL1372" s="54"/>
    </row>
    <row r="1373" spans="27:64" ht="12.95" customHeight="1" x14ac:dyDescent="0.2">
      <c r="AA1373" s="54"/>
      <c r="AB1373" s="54"/>
      <c r="AC1373" s="54"/>
      <c r="AD1373" s="54"/>
      <c r="AE1373" s="54"/>
      <c r="AG1373" s="3"/>
      <c r="AN1373" s="54"/>
      <c r="AO1373" s="54"/>
      <c r="AP1373" s="54"/>
      <c r="AQ1373" s="54"/>
      <c r="AR1373" s="54"/>
      <c r="AS1373" s="54"/>
      <c r="AT1373" s="54"/>
      <c r="AU1373" s="54"/>
      <c r="AV1373" s="54"/>
      <c r="AW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4"/>
      <c r="BI1373" s="54"/>
      <c r="BJ1373" s="54"/>
      <c r="BK1373" s="54"/>
      <c r="BL1373" s="54"/>
    </row>
    <row r="1374" spans="27:64" ht="12.95" customHeight="1" x14ac:dyDescent="0.2">
      <c r="AA1374" s="54"/>
      <c r="AB1374" s="54"/>
      <c r="AC1374" s="54"/>
      <c r="AD1374" s="54"/>
      <c r="AE1374" s="54"/>
      <c r="AG1374" s="3"/>
      <c r="AN1374" s="54"/>
      <c r="AO1374" s="54"/>
      <c r="AP1374" s="54"/>
      <c r="AQ1374" s="54"/>
      <c r="AR1374" s="54"/>
      <c r="AS1374" s="54"/>
      <c r="AT1374" s="54"/>
      <c r="AU1374" s="54"/>
    </row>
    <row r="1375" spans="27:64" ht="12.95" customHeight="1" x14ac:dyDescent="0.2">
      <c r="AA1375" s="54"/>
      <c r="AB1375" s="54"/>
      <c r="AC1375" s="54"/>
      <c r="AD1375" s="54"/>
      <c r="AE1375" s="54"/>
      <c r="AG1375" s="3"/>
      <c r="AN1375" s="54"/>
      <c r="AO1375" s="54"/>
      <c r="AP1375" s="54"/>
      <c r="AQ1375" s="54"/>
      <c r="AR1375" s="54"/>
      <c r="AS1375" s="54"/>
      <c r="AT1375" s="54"/>
      <c r="AU1375" s="54"/>
    </row>
    <row r="1376" spans="27:64" ht="12.95" customHeight="1" x14ac:dyDescent="0.2">
      <c r="AA1376" s="54"/>
      <c r="AB1376" s="54"/>
      <c r="AC1376" s="54"/>
      <c r="AD1376" s="54"/>
      <c r="AE1376" s="54"/>
      <c r="AG1376" s="3"/>
      <c r="AN1376" s="54"/>
      <c r="AO1376" s="54"/>
      <c r="AP1376" s="54"/>
      <c r="AQ1376" s="54"/>
      <c r="AR1376" s="54"/>
      <c r="AS1376" s="54"/>
      <c r="AT1376" s="54"/>
      <c r="AU1376" s="54"/>
      <c r="AV1376" s="54"/>
      <c r="AX1376" s="54"/>
      <c r="AY1376" s="54"/>
      <c r="AZ1376" s="54"/>
      <c r="BA1376" s="54"/>
      <c r="BB1376" s="54"/>
      <c r="BC1376" s="54"/>
      <c r="BD1376" s="54"/>
      <c r="BE1376" s="54"/>
      <c r="BF1376" s="54"/>
      <c r="BG1376" s="54"/>
      <c r="BH1376" s="54"/>
      <c r="BI1376" s="54"/>
      <c r="BJ1376" s="54"/>
      <c r="BK1376" s="54"/>
      <c r="BL1376" s="54"/>
    </row>
    <row r="1377" spans="27:64" ht="12.95" customHeight="1" x14ac:dyDescent="0.2">
      <c r="AA1377" s="54"/>
      <c r="AB1377" s="54"/>
      <c r="AC1377" s="54"/>
      <c r="AD1377" s="54"/>
      <c r="AE1377" s="54"/>
      <c r="AG1377" s="3"/>
      <c r="AN1377" s="54"/>
      <c r="AO1377" s="54"/>
      <c r="AP1377" s="54"/>
      <c r="AQ1377" s="54"/>
      <c r="AR1377" s="54"/>
      <c r="AS1377" s="54"/>
      <c r="AT1377" s="54"/>
      <c r="AU1377" s="54"/>
      <c r="AV1377" s="54"/>
      <c r="AW1377" s="54"/>
      <c r="AX1377" s="54"/>
      <c r="AY1377" s="54"/>
      <c r="AZ1377" s="54"/>
      <c r="BA1377" s="54"/>
      <c r="BB1377" s="54"/>
      <c r="BC1377" s="54"/>
      <c r="BD1377" s="54"/>
      <c r="BE1377" s="54"/>
      <c r="BF1377" s="54"/>
      <c r="BG1377" s="54"/>
      <c r="BH1377" s="54"/>
      <c r="BI1377" s="54"/>
      <c r="BJ1377" s="54"/>
      <c r="BK1377" s="54"/>
      <c r="BL1377" s="54"/>
    </row>
    <row r="1378" spans="27:64" ht="12.95" customHeight="1" x14ac:dyDescent="0.2">
      <c r="AA1378" s="54"/>
      <c r="AB1378" s="54"/>
      <c r="AC1378" s="54"/>
      <c r="AD1378" s="54"/>
      <c r="AE1378" s="54"/>
      <c r="AG1378" s="3"/>
      <c r="AN1378" s="54"/>
      <c r="AO1378" s="54"/>
      <c r="AP1378" s="54"/>
      <c r="AQ1378" s="54"/>
      <c r="AR1378" s="54"/>
      <c r="AS1378" s="54"/>
      <c r="AT1378" s="54"/>
      <c r="AU1378" s="54"/>
      <c r="AV1378" s="54"/>
      <c r="AW1378" s="54"/>
      <c r="AX1378" s="54"/>
      <c r="AY1378" s="54"/>
      <c r="AZ1378" s="54"/>
      <c r="BA1378" s="54"/>
      <c r="BB1378" s="54"/>
      <c r="BC1378" s="54"/>
      <c r="BD1378" s="54"/>
      <c r="BE1378" s="54"/>
      <c r="BF1378" s="54"/>
      <c r="BG1378" s="54"/>
      <c r="BH1378" s="54"/>
      <c r="BI1378" s="54"/>
      <c r="BJ1378" s="54"/>
      <c r="BK1378" s="54"/>
      <c r="BL1378" s="54"/>
    </row>
    <row r="1379" spans="27:64" ht="12.95" customHeight="1" x14ac:dyDescent="0.2">
      <c r="AA1379" s="54"/>
      <c r="AB1379" s="54"/>
      <c r="AC1379" s="54"/>
      <c r="AD1379" s="54"/>
      <c r="AE1379" s="54"/>
      <c r="AG1379" s="3"/>
      <c r="AN1379" s="54"/>
      <c r="AO1379" s="54"/>
      <c r="AP1379" s="54"/>
      <c r="AQ1379" s="54"/>
      <c r="AR1379" s="54"/>
      <c r="AS1379" s="54"/>
      <c r="AT1379" s="54"/>
      <c r="AU1379" s="54"/>
    </row>
    <row r="1380" spans="27:64" ht="12.95" customHeight="1" x14ac:dyDescent="0.2">
      <c r="AA1380" s="54"/>
      <c r="AB1380" s="54"/>
      <c r="AC1380" s="54"/>
      <c r="AD1380" s="54"/>
      <c r="AE1380" s="54"/>
      <c r="AG1380" s="3"/>
      <c r="AN1380" s="54"/>
      <c r="AO1380" s="54"/>
      <c r="AP1380" s="54"/>
      <c r="AQ1380" s="54"/>
      <c r="AR1380" s="54"/>
      <c r="AS1380" s="54"/>
      <c r="AT1380" s="54"/>
      <c r="AU1380" s="54"/>
      <c r="AV1380" s="54"/>
      <c r="AW1380" s="54"/>
      <c r="AX1380" s="54"/>
      <c r="AY1380" s="54"/>
      <c r="AZ1380" s="54"/>
      <c r="BA1380" s="54"/>
      <c r="BB1380" s="54"/>
      <c r="BC1380" s="54"/>
      <c r="BD1380" s="54"/>
      <c r="BE1380" s="54"/>
      <c r="BF1380" s="54"/>
      <c r="BG1380" s="54"/>
      <c r="BH1380" s="54"/>
      <c r="BI1380" s="54"/>
      <c r="BJ1380" s="54"/>
      <c r="BK1380" s="54"/>
      <c r="BL1380" s="54"/>
    </row>
    <row r="1381" spans="27:64" ht="12.95" customHeight="1" x14ac:dyDescent="0.2">
      <c r="AA1381" s="54"/>
      <c r="AB1381" s="54"/>
      <c r="AC1381" s="54"/>
      <c r="AD1381" s="54"/>
      <c r="AE1381" s="54"/>
      <c r="AG1381" s="3"/>
      <c r="AN1381" s="54"/>
      <c r="AO1381" s="54"/>
      <c r="AP1381" s="54"/>
      <c r="AQ1381" s="54"/>
      <c r="AR1381" s="54"/>
      <c r="AS1381" s="54"/>
      <c r="AT1381" s="54"/>
      <c r="AU1381" s="54"/>
      <c r="AV1381" s="54"/>
    </row>
    <row r="1382" spans="27:64" ht="12.95" customHeight="1" x14ac:dyDescent="0.2">
      <c r="AA1382" s="54"/>
      <c r="AB1382" s="54"/>
      <c r="AC1382" s="54"/>
      <c r="AD1382" s="54"/>
      <c r="AE1382" s="54"/>
      <c r="AG1382" s="3"/>
      <c r="AN1382" s="54"/>
      <c r="AO1382" s="54"/>
      <c r="AP1382" s="54"/>
      <c r="AQ1382" s="54"/>
      <c r="AR1382" s="54"/>
      <c r="AS1382" s="54"/>
      <c r="AT1382" s="54"/>
      <c r="AU1382" s="54"/>
      <c r="AV1382" s="54"/>
    </row>
    <row r="1383" spans="27:64" ht="12.95" customHeight="1" x14ac:dyDescent="0.2">
      <c r="AA1383" s="54"/>
      <c r="AB1383" s="54"/>
      <c r="AC1383" s="54"/>
      <c r="AD1383" s="54"/>
      <c r="AE1383" s="54"/>
      <c r="AG1383" s="3"/>
      <c r="AN1383" s="54"/>
      <c r="AO1383" s="54"/>
      <c r="AP1383" s="54"/>
      <c r="AQ1383" s="54"/>
      <c r="AR1383" s="54"/>
      <c r="AS1383" s="54"/>
      <c r="AT1383" s="54"/>
      <c r="AU1383" s="54"/>
      <c r="AV1383" s="54"/>
    </row>
    <row r="1384" spans="27:64" ht="12.95" customHeight="1" x14ac:dyDescent="0.2">
      <c r="AA1384" s="54"/>
      <c r="AB1384" s="54"/>
      <c r="AC1384" s="54"/>
      <c r="AD1384" s="54"/>
      <c r="AE1384" s="54"/>
      <c r="AG1384" s="3"/>
      <c r="AN1384" s="54"/>
      <c r="AO1384" s="54"/>
      <c r="AP1384" s="54"/>
      <c r="AQ1384" s="54"/>
      <c r="AR1384" s="54"/>
      <c r="AS1384" s="54"/>
      <c r="AT1384" s="54"/>
      <c r="AU1384" s="54"/>
      <c r="AV1384" s="54"/>
      <c r="AW1384" s="54"/>
      <c r="AX1384" s="54"/>
      <c r="AY1384" s="54"/>
      <c r="AZ1384" s="54"/>
      <c r="BA1384" s="54"/>
      <c r="BB1384" s="54"/>
      <c r="BC1384" s="54"/>
      <c r="BD1384" s="54"/>
      <c r="BE1384" s="54"/>
      <c r="BF1384" s="54"/>
      <c r="BG1384" s="54"/>
      <c r="BH1384" s="54"/>
      <c r="BI1384" s="54"/>
      <c r="BJ1384" s="54"/>
      <c r="BK1384" s="54"/>
      <c r="BL1384" s="54"/>
    </row>
    <row r="1385" spans="27:64" ht="12.95" customHeight="1" x14ac:dyDescent="0.2">
      <c r="AA1385" s="54"/>
      <c r="AB1385" s="54"/>
      <c r="AC1385" s="54"/>
      <c r="AD1385" s="54"/>
      <c r="AE1385" s="54"/>
      <c r="AG1385" s="3"/>
      <c r="AN1385" s="54"/>
      <c r="AO1385" s="54"/>
      <c r="AP1385" s="54"/>
      <c r="AQ1385" s="54"/>
      <c r="AR1385" s="54"/>
      <c r="AS1385" s="54"/>
      <c r="AT1385" s="54"/>
      <c r="AU1385" s="54"/>
      <c r="AV1385" s="54"/>
      <c r="AW1385" s="54"/>
      <c r="AX1385" s="54"/>
      <c r="AY1385" s="54"/>
      <c r="AZ1385" s="54"/>
      <c r="BA1385" s="54"/>
      <c r="BB1385" s="54"/>
      <c r="BC1385" s="54"/>
      <c r="BD1385" s="54"/>
      <c r="BE1385" s="54"/>
      <c r="BF1385" s="54"/>
      <c r="BG1385" s="54"/>
      <c r="BH1385" s="54"/>
      <c r="BI1385" s="54"/>
      <c r="BJ1385" s="54"/>
      <c r="BK1385" s="54"/>
      <c r="BL1385" s="54"/>
    </row>
    <row r="1386" spans="27:64" ht="12.95" customHeight="1" x14ac:dyDescent="0.2">
      <c r="AA1386" s="54"/>
      <c r="AB1386" s="54"/>
      <c r="AC1386" s="54"/>
      <c r="AD1386" s="54"/>
      <c r="AE1386" s="54"/>
      <c r="AG1386" s="3"/>
      <c r="AN1386" s="54"/>
      <c r="AO1386" s="54"/>
      <c r="AP1386" s="54"/>
      <c r="AQ1386" s="54"/>
      <c r="AR1386" s="54"/>
      <c r="AS1386" s="54"/>
      <c r="AT1386" s="54"/>
      <c r="AU1386" s="54"/>
    </row>
    <row r="1387" spans="27:64" ht="12.95" customHeight="1" x14ac:dyDescent="0.2">
      <c r="AA1387" s="54"/>
      <c r="AB1387" s="54"/>
      <c r="AC1387" s="54"/>
      <c r="AD1387" s="54"/>
      <c r="AE1387" s="54"/>
      <c r="AG1387" s="3"/>
      <c r="AN1387" s="54"/>
      <c r="AO1387" s="54"/>
      <c r="AP1387" s="54"/>
      <c r="AQ1387" s="54"/>
      <c r="AR1387" s="54"/>
      <c r="AS1387" s="54"/>
      <c r="AT1387" s="54"/>
      <c r="AU1387" s="54"/>
      <c r="AV1387" s="54"/>
      <c r="AW1387" s="54"/>
      <c r="AX1387" s="54"/>
      <c r="AY1387" s="54"/>
      <c r="AZ1387" s="54"/>
      <c r="BA1387" s="54"/>
      <c r="BB1387" s="54"/>
      <c r="BC1387" s="54"/>
      <c r="BD1387" s="54"/>
      <c r="BE1387" s="54"/>
      <c r="BF1387" s="54"/>
      <c r="BG1387" s="54"/>
      <c r="BH1387" s="54"/>
      <c r="BI1387" s="54"/>
      <c r="BJ1387" s="54"/>
      <c r="BK1387" s="54"/>
      <c r="BL1387" s="54"/>
    </row>
    <row r="1388" spans="27:64" ht="12.95" customHeight="1" x14ac:dyDescent="0.2">
      <c r="AA1388" s="54"/>
      <c r="AB1388" s="54"/>
      <c r="AC1388" s="54"/>
      <c r="AD1388" s="54"/>
      <c r="AE1388" s="54"/>
      <c r="AG1388" s="3"/>
      <c r="AN1388" s="54"/>
      <c r="AO1388" s="54"/>
      <c r="AP1388" s="54"/>
      <c r="AQ1388" s="54"/>
      <c r="AR1388" s="54"/>
      <c r="AS1388" s="54"/>
      <c r="AT1388" s="54"/>
      <c r="AU1388" s="54"/>
      <c r="AV1388" s="54"/>
    </row>
    <row r="1389" spans="27:64" ht="12.95" customHeight="1" x14ac:dyDescent="0.2">
      <c r="AA1389" s="54"/>
      <c r="AB1389" s="54"/>
      <c r="AC1389" s="54"/>
      <c r="AD1389" s="54"/>
      <c r="AE1389" s="54"/>
      <c r="AG1389" s="3"/>
      <c r="AN1389" s="54"/>
      <c r="AO1389" s="54"/>
      <c r="AP1389" s="54"/>
      <c r="AQ1389" s="54"/>
      <c r="AR1389" s="54"/>
      <c r="AS1389" s="54"/>
      <c r="AT1389" s="54"/>
      <c r="AU1389" s="54"/>
      <c r="AV1389" s="54"/>
    </row>
    <row r="1390" spans="27:64" ht="12.95" customHeight="1" x14ac:dyDescent="0.2">
      <c r="AA1390" s="54"/>
      <c r="AB1390" s="54"/>
      <c r="AC1390" s="54"/>
      <c r="AD1390" s="54"/>
      <c r="AE1390" s="54"/>
      <c r="AG1390" s="3"/>
      <c r="AN1390" s="54"/>
      <c r="AO1390" s="54"/>
      <c r="AP1390" s="54"/>
      <c r="AQ1390" s="54"/>
      <c r="AR1390" s="54"/>
      <c r="AS1390" s="54"/>
      <c r="AT1390" s="54"/>
      <c r="AU1390" s="54"/>
    </row>
    <row r="1391" spans="27:64" ht="12.95" customHeight="1" x14ac:dyDescent="0.2">
      <c r="AA1391" s="54"/>
      <c r="AB1391" s="54"/>
      <c r="AC1391" s="54"/>
      <c r="AD1391" s="54"/>
      <c r="AE1391" s="54"/>
      <c r="AG1391" s="3"/>
      <c r="AN1391" s="54"/>
      <c r="AO1391" s="54"/>
      <c r="AP1391" s="54"/>
      <c r="AQ1391" s="54"/>
      <c r="AR1391" s="54"/>
      <c r="AS1391" s="54"/>
      <c r="AT1391" s="54"/>
      <c r="AU1391" s="54"/>
      <c r="AV1391" s="54"/>
      <c r="AX1391" s="54"/>
      <c r="AY1391" s="54"/>
      <c r="AZ1391" s="54"/>
      <c r="BA1391" s="54"/>
      <c r="BB1391" s="54"/>
      <c r="BC1391" s="54"/>
      <c r="BD1391" s="54"/>
      <c r="BE1391" s="54"/>
      <c r="BF1391" s="54"/>
      <c r="BG1391" s="54"/>
      <c r="BH1391" s="54"/>
      <c r="BI1391" s="54"/>
      <c r="BJ1391" s="54"/>
      <c r="BK1391" s="54"/>
      <c r="BL1391" s="54"/>
    </row>
    <row r="1392" spans="27:64" ht="12.95" customHeight="1" x14ac:dyDescent="0.2">
      <c r="AA1392" s="54"/>
      <c r="AB1392" s="54"/>
      <c r="AC1392" s="54"/>
      <c r="AD1392" s="54"/>
      <c r="AE1392" s="54"/>
      <c r="AG1392" s="3"/>
      <c r="AN1392" s="54"/>
      <c r="AO1392" s="54"/>
      <c r="AP1392" s="54"/>
      <c r="AQ1392" s="54"/>
      <c r="AR1392" s="54"/>
      <c r="AS1392" s="54"/>
      <c r="AT1392" s="54"/>
      <c r="AU1392" s="54"/>
      <c r="AV1392" s="54"/>
      <c r="AX1392" s="54"/>
    </row>
    <row r="1393" spans="27:64" ht="12.95" customHeight="1" x14ac:dyDescent="0.2">
      <c r="AA1393" s="54"/>
      <c r="AB1393" s="54"/>
      <c r="AC1393" s="54"/>
      <c r="AD1393" s="54"/>
      <c r="AE1393" s="54"/>
      <c r="AG1393" s="3"/>
      <c r="AN1393" s="54"/>
      <c r="AO1393" s="54"/>
      <c r="AP1393" s="54"/>
      <c r="AQ1393" s="54"/>
      <c r="AR1393" s="54"/>
      <c r="AS1393" s="54"/>
      <c r="AT1393" s="54"/>
      <c r="AU1393" s="54"/>
      <c r="AV1393" s="54"/>
      <c r="AX1393" s="54"/>
    </row>
    <row r="1394" spans="27:64" ht="12.95" customHeight="1" x14ac:dyDescent="0.2">
      <c r="AA1394" s="54"/>
      <c r="AB1394" s="54"/>
      <c r="AC1394" s="54"/>
      <c r="AD1394" s="54"/>
      <c r="AE1394" s="54"/>
      <c r="AG1394" s="3"/>
      <c r="AN1394" s="54"/>
      <c r="AO1394" s="54"/>
      <c r="AP1394" s="54"/>
      <c r="AQ1394" s="54"/>
      <c r="AR1394" s="54"/>
      <c r="AS1394" s="54"/>
      <c r="AT1394" s="54"/>
      <c r="AU1394" s="54"/>
      <c r="AV1394" s="54"/>
      <c r="AW1394" s="54"/>
      <c r="AX1394" s="54"/>
      <c r="AY1394" s="54"/>
      <c r="AZ1394" s="54"/>
      <c r="BA1394" s="54"/>
      <c r="BB1394" s="54"/>
      <c r="BC1394" s="54"/>
      <c r="BD1394" s="54"/>
      <c r="BE1394" s="54"/>
      <c r="BF1394" s="54"/>
      <c r="BG1394" s="54"/>
      <c r="BH1394" s="54"/>
      <c r="BI1394" s="54"/>
      <c r="BJ1394" s="54"/>
      <c r="BK1394" s="54"/>
      <c r="BL1394" s="54"/>
    </row>
    <row r="1395" spans="27:64" ht="12.95" customHeight="1" x14ac:dyDescent="0.2">
      <c r="AA1395" s="54"/>
      <c r="AB1395" s="54"/>
      <c r="AC1395" s="54"/>
      <c r="AD1395" s="54"/>
      <c r="AE1395" s="54"/>
      <c r="AG1395" s="3"/>
      <c r="AN1395" s="54"/>
      <c r="AO1395" s="54"/>
      <c r="AP1395" s="54"/>
      <c r="AQ1395" s="54"/>
      <c r="AR1395" s="54"/>
      <c r="AS1395" s="54"/>
      <c r="AT1395" s="54"/>
      <c r="AU1395" s="54"/>
      <c r="AV1395" s="54"/>
      <c r="AW1395" s="54"/>
      <c r="AX1395" s="54"/>
      <c r="AY1395" s="54"/>
      <c r="AZ1395" s="54"/>
      <c r="BA1395" s="54"/>
      <c r="BB1395" s="54"/>
      <c r="BC1395" s="54"/>
      <c r="BD1395" s="54"/>
      <c r="BE1395" s="54"/>
      <c r="BF1395" s="54"/>
      <c r="BG1395" s="54"/>
      <c r="BH1395" s="54"/>
      <c r="BI1395" s="54"/>
      <c r="BJ1395" s="54"/>
      <c r="BK1395" s="54"/>
      <c r="BL1395" s="54"/>
    </row>
    <row r="1396" spans="27:64" ht="12.95" customHeight="1" x14ac:dyDescent="0.2">
      <c r="AA1396" s="54"/>
      <c r="AB1396" s="54"/>
      <c r="AC1396" s="54"/>
      <c r="AD1396" s="54"/>
      <c r="AE1396" s="54"/>
      <c r="AG1396" s="3"/>
      <c r="AN1396" s="54"/>
      <c r="AO1396" s="54"/>
      <c r="AP1396" s="54"/>
      <c r="AQ1396" s="54"/>
      <c r="AR1396" s="54"/>
      <c r="AS1396" s="54"/>
      <c r="AT1396" s="54"/>
      <c r="AU1396" s="54"/>
      <c r="AV1396" s="54"/>
      <c r="AW1396" s="54"/>
      <c r="AX1396" s="54"/>
      <c r="AY1396" s="54"/>
      <c r="AZ1396" s="54"/>
      <c r="BA1396" s="54"/>
      <c r="BB1396" s="54"/>
      <c r="BC1396" s="54"/>
      <c r="BD1396" s="54"/>
      <c r="BE1396" s="54"/>
      <c r="BF1396" s="54"/>
      <c r="BG1396" s="54"/>
      <c r="BH1396" s="54"/>
      <c r="BI1396" s="54"/>
      <c r="BJ1396" s="54"/>
      <c r="BK1396" s="54"/>
      <c r="BL1396" s="54"/>
    </row>
    <row r="1397" spans="27:64" ht="12.95" customHeight="1" x14ac:dyDescent="0.2">
      <c r="AA1397" s="54"/>
      <c r="AB1397" s="54"/>
      <c r="AC1397" s="54"/>
      <c r="AD1397" s="54"/>
      <c r="AE1397" s="54"/>
      <c r="AG1397" s="3"/>
      <c r="AN1397" s="54"/>
      <c r="AO1397" s="54"/>
      <c r="AP1397" s="54"/>
      <c r="AQ1397" s="54"/>
      <c r="AR1397" s="54"/>
      <c r="AS1397" s="54"/>
      <c r="AT1397" s="54"/>
      <c r="AU1397" s="54"/>
      <c r="AV1397" s="54"/>
      <c r="AW1397" s="54"/>
      <c r="AX1397" s="54"/>
      <c r="AY1397" s="54"/>
      <c r="AZ1397" s="54"/>
      <c r="BA1397" s="54"/>
      <c r="BB1397" s="54"/>
      <c r="BC1397" s="54"/>
      <c r="BD1397" s="54"/>
      <c r="BE1397" s="54"/>
      <c r="BF1397" s="54"/>
      <c r="BG1397" s="54"/>
      <c r="BH1397" s="54"/>
      <c r="BI1397" s="54"/>
      <c r="BJ1397" s="54"/>
      <c r="BK1397" s="54"/>
      <c r="BL1397" s="54"/>
    </row>
    <row r="1398" spans="27:64" ht="12.95" customHeight="1" x14ac:dyDescent="0.2">
      <c r="AA1398" s="54"/>
      <c r="AB1398" s="54"/>
      <c r="AC1398" s="54"/>
      <c r="AD1398" s="54"/>
      <c r="AE1398" s="54"/>
      <c r="AG1398" s="3"/>
      <c r="AN1398" s="54"/>
      <c r="AO1398" s="54"/>
      <c r="AP1398" s="54"/>
      <c r="AQ1398" s="54"/>
      <c r="AR1398" s="54"/>
      <c r="AS1398" s="54"/>
      <c r="AT1398" s="54"/>
      <c r="AU1398" s="54"/>
      <c r="AV1398" s="54"/>
    </row>
    <row r="1399" spans="27:64" ht="12.95" customHeight="1" x14ac:dyDescent="0.2">
      <c r="AA1399" s="54"/>
      <c r="AB1399" s="54"/>
      <c r="AC1399" s="54"/>
      <c r="AD1399" s="54"/>
      <c r="AE1399" s="54"/>
      <c r="AG1399" s="3"/>
      <c r="AN1399" s="54"/>
      <c r="AO1399" s="54"/>
      <c r="AP1399" s="54"/>
      <c r="AQ1399" s="54"/>
      <c r="AR1399" s="54"/>
      <c r="AS1399" s="54"/>
      <c r="AT1399" s="54"/>
      <c r="AU1399" s="54"/>
    </row>
    <row r="1400" spans="27:64" ht="12.95" customHeight="1" x14ac:dyDescent="0.2">
      <c r="AA1400" s="54"/>
      <c r="AB1400" s="54"/>
      <c r="AC1400" s="54"/>
      <c r="AD1400" s="54"/>
      <c r="AE1400" s="54"/>
      <c r="AG1400" s="3"/>
      <c r="AN1400" s="54"/>
      <c r="AO1400" s="54"/>
      <c r="AP1400" s="54"/>
      <c r="AQ1400" s="54"/>
      <c r="AR1400" s="54"/>
      <c r="AS1400" s="54"/>
      <c r="AT1400" s="54"/>
      <c r="AU1400" s="54"/>
    </row>
    <row r="1401" spans="27:64" ht="12.95" customHeight="1" x14ac:dyDescent="0.2">
      <c r="AA1401" s="54"/>
      <c r="AB1401" s="54"/>
      <c r="AC1401" s="54"/>
      <c r="AD1401" s="54"/>
      <c r="AE1401" s="54"/>
      <c r="AG1401" s="3"/>
      <c r="AN1401" s="54"/>
      <c r="AO1401" s="54"/>
      <c r="AP1401" s="54"/>
      <c r="AQ1401" s="54"/>
      <c r="AR1401" s="54"/>
      <c r="AS1401" s="54"/>
      <c r="AT1401" s="54"/>
      <c r="AU1401" s="54"/>
      <c r="AV1401" s="54"/>
    </row>
    <row r="1402" spans="27:64" ht="12.95" customHeight="1" x14ac:dyDescent="0.2">
      <c r="AA1402" s="54"/>
      <c r="AB1402" s="54"/>
      <c r="AC1402" s="54"/>
      <c r="AD1402" s="54"/>
      <c r="AE1402" s="54"/>
      <c r="AG1402" s="3"/>
      <c r="AN1402" s="54"/>
      <c r="AO1402" s="54"/>
      <c r="AP1402" s="54"/>
      <c r="AQ1402" s="54"/>
      <c r="AR1402" s="54"/>
      <c r="AS1402" s="54"/>
      <c r="AT1402" s="54"/>
      <c r="AU1402" s="54"/>
      <c r="AV1402" s="54"/>
      <c r="AW1402" s="54"/>
      <c r="AX1402" s="54"/>
      <c r="AY1402" s="54"/>
      <c r="AZ1402" s="54"/>
      <c r="BA1402" s="54"/>
      <c r="BB1402" s="54"/>
      <c r="BC1402" s="54"/>
      <c r="BD1402" s="54"/>
      <c r="BE1402" s="54"/>
      <c r="BF1402" s="54"/>
      <c r="BG1402" s="54"/>
      <c r="BH1402" s="54"/>
      <c r="BI1402" s="54"/>
      <c r="BJ1402" s="54"/>
      <c r="BK1402" s="54"/>
      <c r="BL1402" s="54"/>
    </row>
    <row r="1403" spans="27:64" ht="12.95" customHeight="1" x14ac:dyDescent="0.2">
      <c r="AA1403" s="54"/>
      <c r="AB1403" s="54"/>
      <c r="AC1403" s="54"/>
      <c r="AD1403" s="54"/>
      <c r="AE1403" s="54"/>
      <c r="AG1403" s="3"/>
      <c r="AN1403" s="54"/>
      <c r="AO1403" s="54"/>
      <c r="AP1403" s="54"/>
      <c r="AQ1403" s="54"/>
      <c r="AR1403" s="54"/>
      <c r="AS1403" s="54"/>
      <c r="AT1403" s="54"/>
      <c r="AU1403" s="54"/>
      <c r="AV1403" s="54"/>
      <c r="AW1403" s="54"/>
      <c r="AX1403" s="54"/>
      <c r="AY1403" s="54"/>
      <c r="AZ1403" s="54"/>
      <c r="BA1403" s="54"/>
      <c r="BB1403" s="54"/>
      <c r="BC1403" s="54"/>
      <c r="BD1403" s="54"/>
      <c r="BE1403" s="54"/>
      <c r="BF1403" s="54"/>
      <c r="BG1403" s="54"/>
      <c r="BH1403" s="54"/>
      <c r="BI1403" s="54"/>
      <c r="BJ1403" s="54"/>
      <c r="BK1403" s="54"/>
      <c r="BL1403" s="54"/>
    </row>
    <row r="1404" spans="27:64" ht="12.95" customHeight="1" x14ac:dyDescent="0.2">
      <c r="AA1404" s="54"/>
      <c r="AB1404" s="54"/>
      <c r="AC1404" s="54"/>
      <c r="AD1404" s="54"/>
      <c r="AE1404" s="54"/>
      <c r="AG1404" s="3"/>
      <c r="AN1404" s="54"/>
      <c r="AO1404" s="54"/>
      <c r="AP1404" s="54"/>
      <c r="AQ1404" s="54"/>
      <c r="AR1404" s="54"/>
      <c r="AS1404" s="54"/>
      <c r="AT1404" s="54"/>
      <c r="AU1404" s="54"/>
    </row>
    <row r="1405" spans="27:64" ht="12.95" customHeight="1" x14ac:dyDescent="0.2">
      <c r="AA1405" s="54"/>
      <c r="AB1405" s="54"/>
      <c r="AC1405" s="54"/>
      <c r="AD1405" s="54"/>
      <c r="AE1405" s="54"/>
      <c r="AG1405" s="3"/>
      <c r="AN1405" s="54"/>
      <c r="AO1405" s="54"/>
      <c r="AP1405" s="54"/>
      <c r="AQ1405" s="54"/>
      <c r="AR1405" s="54"/>
      <c r="AS1405" s="54"/>
      <c r="AT1405" s="54"/>
      <c r="AU1405" s="54"/>
      <c r="AV1405" s="54"/>
      <c r="AX1405" s="54"/>
    </row>
    <row r="1406" spans="27:64" ht="12.95" customHeight="1" x14ac:dyDescent="0.2">
      <c r="AA1406" s="54"/>
      <c r="AB1406" s="54"/>
      <c r="AC1406" s="54"/>
      <c r="AD1406" s="54"/>
      <c r="AE1406" s="54"/>
      <c r="AG1406" s="3"/>
      <c r="AN1406" s="54"/>
      <c r="AO1406" s="54"/>
      <c r="AP1406" s="54"/>
      <c r="AQ1406" s="54"/>
      <c r="AR1406" s="54"/>
      <c r="AS1406" s="54"/>
      <c r="AT1406" s="54"/>
      <c r="AU1406" s="54"/>
      <c r="AV1406" s="54"/>
    </row>
    <row r="1407" spans="27:64" ht="12.95" customHeight="1" x14ac:dyDescent="0.2">
      <c r="AA1407" s="54"/>
      <c r="AB1407" s="54"/>
      <c r="AC1407" s="54"/>
      <c r="AD1407" s="54"/>
      <c r="AE1407" s="54"/>
      <c r="AG1407" s="3"/>
      <c r="AN1407" s="54"/>
      <c r="AO1407" s="54"/>
      <c r="AP1407" s="54"/>
      <c r="AQ1407" s="54"/>
      <c r="AR1407" s="54"/>
      <c r="AS1407" s="54"/>
      <c r="AT1407" s="54"/>
      <c r="AU1407" s="54"/>
    </row>
    <row r="1408" spans="27:64" ht="12.95" customHeight="1" x14ac:dyDescent="0.2">
      <c r="AA1408" s="54"/>
      <c r="AB1408" s="54"/>
      <c r="AC1408" s="54"/>
      <c r="AD1408" s="54"/>
      <c r="AE1408" s="54"/>
      <c r="AG1408" s="3"/>
      <c r="AN1408" s="54"/>
      <c r="AO1408" s="54"/>
      <c r="AP1408" s="54"/>
      <c r="AQ1408" s="54"/>
      <c r="AR1408" s="54"/>
      <c r="AS1408" s="54"/>
      <c r="AT1408" s="54"/>
      <c r="AU1408" s="54"/>
    </row>
    <row r="1409" spans="27:64" ht="12.95" customHeight="1" x14ac:dyDescent="0.2">
      <c r="AA1409" s="54"/>
      <c r="AB1409" s="54"/>
      <c r="AC1409" s="54"/>
      <c r="AD1409" s="54"/>
      <c r="AE1409" s="54"/>
      <c r="AG1409" s="3"/>
      <c r="AN1409" s="54"/>
      <c r="AO1409" s="54"/>
      <c r="AP1409" s="54"/>
      <c r="AQ1409" s="54"/>
      <c r="AR1409" s="54"/>
      <c r="AS1409" s="54"/>
      <c r="AT1409" s="54"/>
      <c r="AU1409" s="54"/>
    </row>
    <row r="1410" spans="27:64" ht="12.95" customHeight="1" x14ac:dyDescent="0.2">
      <c r="AA1410" s="54"/>
      <c r="AB1410" s="54"/>
      <c r="AC1410" s="54"/>
      <c r="AD1410" s="54"/>
      <c r="AE1410" s="54"/>
      <c r="AG1410" s="3"/>
      <c r="AN1410" s="54"/>
      <c r="AO1410" s="54"/>
      <c r="AP1410" s="54"/>
      <c r="AQ1410" s="54"/>
      <c r="AR1410" s="54"/>
      <c r="AS1410" s="54"/>
      <c r="AT1410" s="54"/>
      <c r="AU1410" s="54"/>
    </row>
    <row r="1411" spans="27:64" ht="12.95" customHeight="1" x14ac:dyDescent="0.2">
      <c r="AA1411" s="54"/>
      <c r="AB1411" s="54"/>
      <c r="AC1411" s="54"/>
      <c r="AD1411" s="54"/>
      <c r="AE1411" s="54"/>
      <c r="AG1411" s="3"/>
      <c r="AN1411" s="54"/>
      <c r="AO1411" s="54"/>
      <c r="AP1411" s="54"/>
      <c r="AQ1411" s="54"/>
      <c r="AR1411" s="54"/>
      <c r="AS1411" s="54"/>
      <c r="AT1411" s="54"/>
      <c r="AU1411" s="54"/>
      <c r="AV1411" s="54"/>
      <c r="AW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4"/>
      <c r="BI1411" s="54"/>
      <c r="BJ1411" s="54"/>
      <c r="BK1411" s="54"/>
      <c r="BL1411" s="54"/>
    </row>
    <row r="1412" spans="27:64" ht="12.95" customHeight="1" x14ac:dyDescent="0.2">
      <c r="AA1412" s="54"/>
      <c r="AB1412" s="54"/>
      <c r="AC1412" s="54"/>
      <c r="AD1412" s="54"/>
      <c r="AE1412" s="54"/>
      <c r="AG1412" s="3"/>
      <c r="AN1412" s="54"/>
      <c r="AO1412" s="54"/>
      <c r="AP1412" s="54"/>
      <c r="AQ1412" s="54"/>
      <c r="AR1412" s="54"/>
      <c r="AS1412" s="54"/>
      <c r="AT1412" s="54"/>
      <c r="AU1412" s="54"/>
    </row>
    <row r="1413" spans="27:64" ht="12.95" customHeight="1" x14ac:dyDescent="0.2">
      <c r="AA1413" s="54"/>
      <c r="AB1413" s="54"/>
      <c r="AC1413" s="54"/>
      <c r="AD1413" s="54"/>
      <c r="AE1413" s="54"/>
      <c r="AG1413" s="3"/>
      <c r="AN1413" s="54"/>
      <c r="AO1413" s="54"/>
      <c r="AP1413" s="54"/>
      <c r="AQ1413" s="54"/>
      <c r="AR1413" s="54"/>
      <c r="AS1413" s="54"/>
      <c r="AT1413" s="54"/>
      <c r="AU1413" s="54"/>
      <c r="AV1413" s="54"/>
      <c r="AW1413" s="54"/>
      <c r="AX1413" s="54"/>
      <c r="AY1413" s="54"/>
      <c r="AZ1413" s="54"/>
      <c r="BA1413" s="54"/>
      <c r="BB1413" s="54"/>
      <c r="BC1413" s="54"/>
      <c r="BD1413" s="54"/>
      <c r="BE1413" s="54"/>
      <c r="BF1413" s="54"/>
      <c r="BG1413" s="54"/>
      <c r="BH1413" s="54"/>
      <c r="BI1413" s="54"/>
      <c r="BJ1413" s="54"/>
      <c r="BK1413" s="54"/>
      <c r="BL1413" s="54"/>
    </row>
    <row r="1414" spans="27:64" ht="12.95" customHeight="1" x14ac:dyDescent="0.2">
      <c r="AA1414" s="54"/>
      <c r="AB1414" s="54"/>
      <c r="AC1414" s="54"/>
      <c r="AD1414" s="54"/>
      <c r="AE1414" s="54"/>
      <c r="AG1414" s="3"/>
      <c r="AN1414" s="54"/>
      <c r="AO1414" s="54"/>
      <c r="AP1414" s="54"/>
      <c r="AQ1414" s="54"/>
      <c r="AR1414" s="54"/>
      <c r="AS1414" s="54"/>
      <c r="AT1414" s="54"/>
      <c r="AU1414" s="54"/>
      <c r="AV1414" s="54"/>
      <c r="AX1414" s="54"/>
    </row>
    <row r="1415" spans="27:64" ht="12.95" customHeight="1" x14ac:dyDescent="0.2">
      <c r="AA1415" s="54"/>
      <c r="AB1415" s="54"/>
      <c r="AC1415" s="54"/>
      <c r="AD1415" s="54"/>
      <c r="AE1415" s="54"/>
      <c r="AG1415" s="3"/>
      <c r="AN1415" s="54"/>
      <c r="AO1415" s="54"/>
      <c r="AP1415" s="54"/>
      <c r="AQ1415" s="54"/>
      <c r="AR1415" s="54"/>
      <c r="AS1415" s="54"/>
      <c r="AT1415" s="54"/>
      <c r="AU1415" s="54"/>
      <c r="AV1415" s="54"/>
    </row>
    <row r="1416" spans="27:64" ht="12.95" customHeight="1" x14ac:dyDescent="0.2">
      <c r="AA1416" s="54"/>
      <c r="AB1416" s="54"/>
      <c r="AC1416" s="54"/>
      <c r="AD1416" s="54"/>
      <c r="AE1416" s="54"/>
      <c r="AG1416" s="3"/>
      <c r="AN1416" s="54"/>
      <c r="AO1416" s="54"/>
      <c r="AP1416" s="54"/>
      <c r="AQ1416" s="54"/>
      <c r="AR1416" s="54"/>
      <c r="AS1416" s="54"/>
      <c r="AT1416" s="54"/>
      <c r="AU1416" s="54"/>
      <c r="AV1416" s="54"/>
    </row>
    <row r="1417" spans="27:64" ht="12.95" customHeight="1" x14ac:dyDescent="0.2">
      <c r="AA1417" s="54"/>
      <c r="AB1417" s="54"/>
      <c r="AC1417" s="54"/>
      <c r="AD1417" s="54"/>
      <c r="AE1417" s="54"/>
      <c r="AG1417" s="3"/>
      <c r="AN1417" s="54"/>
      <c r="AO1417" s="54"/>
      <c r="AP1417" s="54"/>
      <c r="AQ1417" s="54"/>
      <c r="AR1417" s="54"/>
      <c r="AS1417" s="54"/>
      <c r="AT1417" s="54"/>
      <c r="AU1417" s="54"/>
      <c r="AV1417" s="54"/>
      <c r="AX1417" s="54"/>
    </row>
    <row r="1418" spans="27:64" ht="12.95" customHeight="1" x14ac:dyDescent="0.2">
      <c r="AA1418" s="54"/>
      <c r="AB1418" s="54"/>
      <c r="AC1418" s="54"/>
      <c r="AD1418" s="54"/>
      <c r="AE1418" s="54"/>
      <c r="AG1418" s="3"/>
      <c r="AN1418" s="54"/>
      <c r="AO1418" s="54"/>
      <c r="AP1418" s="54"/>
      <c r="AQ1418" s="54"/>
      <c r="AR1418" s="54"/>
      <c r="AS1418" s="54"/>
      <c r="AT1418" s="54"/>
      <c r="AU1418" s="54"/>
      <c r="AV1418" s="54"/>
      <c r="AW1418" s="54"/>
      <c r="AX1418" s="54"/>
      <c r="AY1418" s="54"/>
      <c r="AZ1418" s="54"/>
      <c r="BA1418" s="54"/>
      <c r="BB1418" s="54"/>
      <c r="BC1418" s="54"/>
      <c r="BD1418" s="54"/>
      <c r="BE1418" s="54"/>
      <c r="BF1418" s="54"/>
      <c r="BG1418" s="54"/>
      <c r="BH1418" s="54"/>
      <c r="BI1418" s="54"/>
      <c r="BJ1418" s="54"/>
      <c r="BK1418" s="54"/>
      <c r="BL1418" s="54"/>
    </row>
    <row r="1419" spans="27:64" ht="12.95" customHeight="1" x14ac:dyDescent="0.2">
      <c r="AA1419" s="54"/>
      <c r="AB1419" s="54"/>
      <c r="AC1419" s="54"/>
      <c r="AD1419" s="54"/>
      <c r="AE1419" s="54"/>
      <c r="AG1419" s="3"/>
      <c r="AN1419" s="54"/>
      <c r="AO1419" s="54"/>
      <c r="AP1419" s="54"/>
      <c r="AQ1419" s="54"/>
      <c r="AR1419" s="54"/>
      <c r="AS1419" s="54"/>
      <c r="AT1419" s="54"/>
      <c r="AU1419" s="54"/>
      <c r="AV1419" s="54"/>
    </row>
    <row r="1420" spans="27:64" ht="12.95" customHeight="1" x14ac:dyDescent="0.2">
      <c r="AA1420" s="54"/>
      <c r="AB1420" s="54"/>
      <c r="AC1420" s="54"/>
      <c r="AD1420" s="54"/>
      <c r="AE1420" s="54"/>
      <c r="AG1420" s="3"/>
      <c r="AN1420" s="54"/>
      <c r="AO1420" s="54"/>
      <c r="AP1420" s="54"/>
      <c r="AQ1420" s="54"/>
      <c r="AR1420" s="54"/>
      <c r="AS1420" s="54"/>
      <c r="AT1420" s="54"/>
      <c r="AU1420" s="54"/>
      <c r="AV1420" s="54"/>
      <c r="AX1420" s="54"/>
    </row>
    <row r="1421" spans="27:64" ht="12.95" customHeight="1" x14ac:dyDescent="0.2">
      <c r="AA1421" s="54"/>
      <c r="AB1421" s="54"/>
      <c r="AC1421" s="54"/>
      <c r="AD1421" s="54"/>
      <c r="AE1421" s="54"/>
      <c r="AG1421" s="3"/>
      <c r="AN1421" s="54"/>
      <c r="AO1421" s="54"/>
      <c r="AP1421" s="54"/>
      <c r="AQ1421" s="54"/>
      <c r="AR1421" s="54"/>
      <c r="AS1421" s="54"/>
      <c r="AT1421" s="54"/>
      <c r="AU1421" s="54"/>
      <c r="AV1421" s="54"/>
      <c r="AW1421" s="54"/>
      <c r="AX1421" s="54"/>
      <c r="AY1421" s="54"/>
      <c r="AZ1421" s="54"/>
      <c r="BA1421" s="54"/>
      <c r="BB1421" s="54"/>
      <c r="BC1421" s="54"/>
      <c r="BD1421" s="54"/>
      <c r="BE1421" s="54"/>
      <c r="BF1421" s="54"/>
      <c r="BG1421" s="54"/>
      <c r="BH1421" s="54"/>
      <c r="BI1421" s="54"/>
      <c r="BJ1421" s="54"/>
      <c r="BK1421" s="54"/>
      <c r="BL1421" s="54"/>
    </row>
    <row r="1422" spans="27:64" ht="12.95" customHeight="1" x14ac:dyDescent="0.2">
      <c r="AA1422" s="54"/>
      <c r="AB1422" s="54"/>
      <c r="AC1422" s="54"/>
      <c r="AD1422" s="54"/>
      <c r="AE1422" s="54"/>
      <c r="AG1422" s="3"/>
      <c r="AN1422" s="54"/>
      <c r="AO1422" s="54"/>
      <c r="AP1422" s="54"/>
      <c r="AQ1422" s="54"/>
      <c r="AR1422" s="54"/>
      <c r="AS1422" s="54"/>
      <c r="AT1422" s="54"/>
      <c r="AU1422" s="54"/>
      <c r="AV1422" s="54"/>
    </row>
    <row r="1423" spans="27:64" ht="12.95" customHeight="1" x14ac:dyDescent="0.2">
      <c r="AA1423" s="54"/>
      <c r="AB1423" s="54"/>
      <c r="AC1423" s="54"/>
      <c r="AD1423" s="54"/>
      <c r="AE1423" s="54"/>
      <c r="AG1423" s="3"/>
      <c r="AN1423" s="54"/>
      <c r="AO1423" s="54"/>
      <c r="AP1423" s="54"/>
      <c r="AQ1423" s="54"/>
      <c r="AR1423" s="54"/>
      <c r="AS1423" s="54"/>
      <c r="AT1423" s="54"/>
      <c r="AU1423" s="54"/>
      <c r="AV1423" s="54"/>
    </row>
    <row r="1424" spans="27:64" ht="12.95" customHeight="1" x14ac:dyDescent="0.2">
      <c r="AA1424" s="54"/>
      <c r="AB1424" s="54"/>
      <c r="AC1424" s="54"/>
      <c r="AD1424" s="54"/>
      <c r="AE1424" s="54"/>
      <c r="AG1424" s="3"/>
      <c r="AN1424" s="54"/>
      <c r="AO1424" s="54"/>
      <c r="AP1424" s="54"/>
      <c r="AQ1424" s="54"/>
      <c r="AR1424" s="54"/>
      <c r="AS1424" s="54"/>
      <c r="AT1424" s="54"/>
      <c r="AU1424" s="54"/>
      <c r="AV1424" s="54"/>
      <c r="AX1424" s="54"/>
      <c r="AY1424" s="54"/>
      <c r="AZ1424" s="54"/>
      <c r="BA1424" s="54"/>
      <c r="BB1424" s="54"/>
      <c r="BC1424" s="54"/>
      <c r="BD1424" s="54"/>
      <c r="BE1424" s="54"/>
      <c r="BF1424" s="54"/>
      <c r="BG1424" s="54"/>
      <c r="BH1424" s="54"/>
      <c r="BI1424" s="54"/>
      <c r="BJ1424" s="54"/>
      <c r="BK1424" s="54"/>
      <c r="BL1424" s="54"/>
    </row>
    <row r="1425" spans="27:64" ht="12.95" customHeight="1" x14ac:dyDescent="0.2">
      <c r="AA1425" s="54"/>
      <c r="AB1425" s="54"/>
      <c r="AC1425" s="54"/>
      <c r="AD1425" s="54"/>
      <c r="AE1425" s="54"/>
      <c r="AG1425" s="3"/>
      <c r="AN1425" s="54"/>
      <c r="AO1425" s="54"/>
      <c r="AP1425" s="54"/>
      <c r="AQ1425" s="54"/>
      <c r="AR1425" s="54"/>
      <c r="AS1425" s="54"/>
      <c r="AT1425" s="54"/>
      <c r="AU1425" s="54"/>
      <c r="AV1425" s="54"/>
    </row>
    <row r="1426" spans="27:64" ht="12.95" customHeight="1" x14ac:dyDescent="0.2">
      <c r="AA1426" s="54"/>
      <c r="AB1426" s="54"/>
      <c r="AC1426" s="54"/>
      <c r="AD1426" s="54"/>
      <c r="AE1426" s="54"/>
      <c r="AG1426" s="3"/>
      <c r="AN1426" s="54"/>
      <c r="AO1426" s="54"/>
      <c r="AP1426" s="54"/>
      <c r="AQ1426" s="54"/>
      <c r="AR1426" s="54"/>
      <c r="AS1426" s="54"/>
      <c r="AT1426" s="54"/>
      <c r="AU1426" s="54"/>
      <c r="AV1426" s="54"/>
      <c r="AX1426" s="54"/>
      <c r="AY1426" s="54"/>
      <c r="AZ1426" s="54"/>
      <c r="BA1426" s="54"/>
      <c r="BB1426" s="54"/>
      <c r="BC1426" s="54"/>
      <c r="BD1426" s="54"/>
      <c r="BE1426" s="54"/>
      <c r="BF1426" s="54"/>
      <c r="BG1426" s="54"/>
      <c r="BH1426" s="54"/>
      <c r="BI1426" s="54"/>
      <c r="BJ1426" s="54"/>
      <c r="BK1426" s="54"/>
      <c r="BL1426" s="54"/>
    </row>
    <row r="1427" spans="27:64" ht="12.95" customHeight="1" x14ac:dyDescent="0.2">
      <c r="AA1427" s="54"/>
      <c r="AB1427" s="54"/>
      <c r="AC1427" s="54"/>
      <c r="AD1427" s="54"/>
      <c r="AE1427" s="54"/>
      <c r="AG1427" s="3"/>
      <c r="AN1427" s="54"/>
      <c r="AO1427" s="54"/>
      <c r="AP1427" s="54"/>
      <c r="AQ1427" s="54"/>
      <c r="AR1427" s="54"/>
      <c r="AS1427" s="54"/>
      <c r="AT1427" s="54"/>
      <c r="AU1427" s="54"/>
    </row>
    <row r="1428" spans="27:64" ht="12.95" customHeight="1" x14ac:dyDescent="0.2">
      <c r="AA1428" s="54"/>
      <c r="AB1428" s="54"/>
      <c r="AC1428" s="54"/>
      <c r="AD1428" s="54"/>
      <c r="AE1428" s="54"/>
      <c r="AG1428" s="3"/>
      <c r="AN1428" s="54"/>
      <c r="AO1428" s="54"/>
      <c r="AP1428" s="54"/>
      <c r="AQ1428" s="54"/>
      <c r="AR1428" s="54"/>
      <c r="AS1428" s="54"/>
      <c r="AT1428" s="54"/>
      <c r="AU1428" s="54"/>
      <c r="AV1428" s="54"/>
      <c r="AX1428" s="54"/>
    </row>
    <row r="1429" spans="27:64" ht="12.95" customHeight="1" x14ac:dyDescent="0.2">
      <c r="AA1429" s="54"/>
      <c r="AB1429" s="54"/>
      <c r="AC1429" s="54"/>
      <c r="AD1429" s="54"/>
      <c r="AE1429" s="54"/>
      <c r="AG1429" s="3"/>
      <c r="AN1429" s="54"/>
      <c r="AO1429" s="54"/>
      <c r="AP1429" s="54"/>
      <c r="AQ1429" s="54"/>
      <c r="AR1429" s="54"/>
      <c r="AS1429" s="54"/>
      <c r="AT1429" s="54"/>
      <c r="AU1429" s="54"/>
    </row>
    <row r="1430" spans="27:64" ht="12.95" customHeight="1" x14ac:dyDescent="0.2">
      <c r="AA1430" s="54"/>
      <c r="AB1430" s="54"/>
      <c r="AC1430" s="54"/>
      <c r="AD1430" s="54"/>
      <c r="AE1430" s="54"/>
      <c r="AG1430" s="3"/>
      <c r="AN1430" s="54"/>
      <c r="AO1430" s="54"/>
      <c r="AP1430" s="54"/>
      <c r="AQ1430" s="54"/>
      <c r="AR1430" s="54"/>
      <c r="AS1430" s="54"/>
      <c r="AT1430" s="54"/>
      <c r="AU1430" s="54"/>
      <c r="AV1430" s="54"/>
    </row>
    <row r="1431" spans="27:64" ht="12.95" customHeight="1" x14ac:dyDescent="0.2">
      <c r="AA1431" s="54"/>
      <c r="AB1431" s="54"/>
      <c r="AC1431" s="54"/>
      <c r="AD1431" s="54"/>
      <c r="AE1431" s="54"/>
      <c r="AG1431" s="3"/>
      <c r="AN1431" s="54"/>
      <c r="AO1431" s="54"/>
      <c r="AP1431" s="54"/>
      <c r="AQ1431" s="54"/>
      <c r="AR1431" s="54"/>
      <c r="AS1431" s="54"/>
      <c r="AT1431" s="54"/>
      <c r="AU1431" s="54"/>
      <c r="AV1431" s="54"/>
      <c r="AW1431" s="54"/>
      <c r="AX1431" s="54"/>
      <c r="AY1431" s="54"/>
      <c r="AZ1431" s="54"/>
      <c r="BA1431" s="54"/>
      <c r="BB1431" s="54"/>
      <c r="BC1431" s="54"/>
      <c r="BD1431" s="54"/>
      <c r="BE1431" s="54"/>
      <c r="BF1431" s="54"/>
      <c r="BG1431" s="54"/>
      <c r="BH1431" s="54"/>
      <c r="BI1431" s="54"/>
      <c r="BJ1431" s="54"/>
      <c r="BK1431" s="54"/>
      <c r="BL1431" s="54"/>
    </row>
    <row r="1432" spans="27:64" ht="12.95" customHeight="1" x14ac:dyDescent="0.2">
      <c r="AA1432" s="54"/>
      <c r="AB1432" s="54"/>
      <c r="AC1432" s="54"/>
      <c r="AD1432" s="54"/>
      <c r="AE1432" s="54"/>
      <c r="AG1432" s="3"/>
      <c r="AN1432" s="54"/>
      <c r="AO1432" s="54"/>
      <c r="AP1432" s="54"/>
      <c r="AQ1432" s="54"/>
      <c r="AR1432" s="54"/>
      <c r="AS1432" s="54"/>
      <c r="AT1432" s="54"/>
      <c r="AU1432" s="54"/>
    </row>
    <row r="1433" spans="27:64" ht="12.95" customHeight="1" x14ac:dyDescent="0.2">
      <c r="AA1433" s="54"/>
      <c r="AB1433" s="54"/>
      <c r="AC1433" s="54"/>
      <c r="AD1433" s="54"/>
      <c r="AE1433" s="54"/>
      <c r="AG1433" s="3"/>
      <c r="AN1433" s="54"/>
      <c r="AO1433" s="54"/>
      <c r="AP1433" s="54"/>
      <c r="AQ1433" s="54"/>
      <c r="AR1433" s="54"/>
      <c r="AS1433" s="54"/>
      <c r="AT1433" s="54"/>
      <c r="AU1433" s="54"/>
      <c r="AV1433" s="54"/>
      <c r="AX1433" s="54"/>
    </row>
    <row r="1434" spans="27:64" ht="12.95" customHeight="1" x14ac:dyDescent="0.2">
      <c r="AA1434" s="54"/>
      <c r="AB1434" s="54"/>
      <c r="AC1434" s="54"/>
      <c r="AD1434" s="54"/>
      <c r="AE1434" s="54"/>
      <c r="AG1434" s="3"/>
      <c r="AN1434" s="54"/>
      <c r="AO1434" s="54"/>
      <c r="AP1434" s="54"/>
      <c r="AQ1434" s="54"/>
      <c r="AR1434" s="54"/>
      <c r="AS1434" s="54"/>
      <c r="AT1434" s="54"/>
      <c r="AU1434" s="54"/>
      <c r="AV1434" s="54"/>
      <c r="AW1434" s="54"/>
      <c r="AX1434" s="54"/>
      <c r="AY1434" s="54"/>
      <c r="AZ1434" s="54"/>
      <c r="BA1434" s="54"/>
      <c r="BB1434" s="54"/>
      <c r="BC1434" s="54"/>
      <c r="BD1434" s="54"/>
      <c r="BE1434" s="54"/>
      <c r="BF1434" s="54"/>
      <c r="BG1434" s="54"/>
      <c r="BH1434" s="54"/>
      <c r="BI1434" s="54"/>
      <c r="BJ1434" s="54"/>
      <c r="BK1434" s="54"/>
      <c r="BL1434" s="54"/>
    </row>
    <row r="1435" spans="27:64" ht="12.95" customHeight="1" x14ac:dyDescent="0.2">
      <c r="AA1435" s="54"/>
      <c r="AB1435" s="54"/>
      <c r="AC1435" s="54"/>
      <c r="AD1435" s="54"/>
      <c r="AE1435" s="54"/>
      <c r="AG1435" s="3"/>
      <c r="AN1435" s="54"/>
      <c r="AO1435" s="54"/>
      <c r="AP1435" s="54"/>
      <c r="AQ1435" s="54"/>
      <c r="AR1435" s="54"/>
      <c r="AS1435" s="54"/>
      <c r="AT1435" s="54"/>
      <c r="AU1435" s="54"/>
      <c r="AV1435" s="54"/>
      <c r="AW1435" s="54"/>
      <c r="AX1435" s="54"/>
      <c r="AY1435" s="54"/>
      <c r="AZ1435" s="54"/>
      <c r="BA1435" s="54"/>
      <c r="BB1435" s="54"/>
      <c r="BC1435" s="54"/>
      <c r="BD1435" s="54"/>
      <c r="BE1435" s="54"/>
      <c r="BF1435" s="54"/>
      <c r="BG1435" s="54"/>
      <c r="BH1435" s="54"/>
      <c r="BI1435" s="54"/>
      <c r="BJ1435" s="54"/>
      <c r="BK1435" s="54"/>
      <c r="BL1435" s="54"/>
    </row>
    <row r="1436" spans="27:64" ht="12.95" customHeight="1" x14ac:dyDescent="0.2">
      <c r="AA1436" s="54"/>
      <c r="AB1436" s="54"/>
      <c r="AC1436" s="54"/>
      <c r="AD1436" s="54"/>
      <c r="AE1436" s="54"/>
      <c r="AG1436" s="3"/>
      <c r="AN1436" s="54"/>
      <c r="AO1436" s="54"/>
      <c r="AP1436" s="54"/>
      <c r="AQ1436" s="54"/>
      <c r="AR1436" s="54"/>
      <c r="AS1436" s="54"/>
      <c r="AT1436" s="54"/>
      <c r="AU1436" s="54"/>
      <c r="AV1436" s="54"/>
      <c r="AW1436" s="54"/>
      <c r="AX1436" s="54"/>
      <c r="AY1436" s="54"/>
      <c r="AZ1436" s="54"/>
      <c r="BA1436" s="54"/>
      <c r="BB1436" s="54"/>
      <c r="BC1436" s="54"/>
      <c r="BD1436" s="54"/>
      <c r="BE1436" s="54"/>
      <c r="BF1436" s="54"/>
      <c r="BG1436" s="54"/>
      <c r="BH1436" s="54"/>
      <c r="BI1436" s="54"/>
      <c r="BJ1436" s="54"/>
      <c r="BK1436" s="54"/>
      <c r="BL1436" s="54"/>
    </row>
    <row r="1437" spans="27:64" ht="12.95" customHeight="1" x14ac:dyDescent="0.2">
      <c r="AA1437" s="54"/>
      <c r="AB1437" s="54"/>
      <c r="AC1437" s="54"/>
      <c r="AD1437" s="54"/>
      <c r="AE1437" s="54"/>
      <c r="AG1437" s="3"/>
      <c r="AN1437" s="54"/>
      <c r="AO1437" s="54"/>
      <c r="AP1437" s="54"/>
      <c r="AQ1437" s="54"/>
      <c r="AR1437" s="54"/>
      <c r="AS1437" s="54"/>
      <c r="AT1437" s="54"/>
      <c r="AU1437" s="54"/>
      <c r="AV1437" s="54"/>
    </row>
    <row r="1438" spans="27:64" ht="12.95" customHeight="1" x14ac:dyDescent="0.2">
      <c r="AA1438" s="54"/>
      <c r="AB1438" s="54"/>
      <c r="AC1438" s="54"/>
      <c r="AD1438" s="54"/>
      <c r="AE1438" s="54"/>
      <c r="AG1438" s="3"/>
      <c r="AN1438" s="54"/>
      <c r="AO1438" s="54"/>
      <c r="AP1438" s="54"/>
      <c r="AQ1438" s="54"/>
      <c r="AR1438" s="54"/>
      <c r="AS1438" s="54"/>
      <c r="AT1438" s="54"/>
      <c r="AU1438" s="54"/>
      <c r="AV1438" s="54"/>
    </row>
    <row r="1439" spans="27:64" ht="12.95" customHeight="1" x14ac:dyDescent="0.2">
      <c r="AA1439" s="54"/>
      <c r="AB1439" s="54"/>
      <c r="AC1439" s="54"/>
      <c r="AD1439" s="54"/>
      <c r="AE1439" s="54"/>
      <c r="AG1439" s="3"/>
      <c r="AN1439" s="54"/>
      <c r="AO1439" s="54"/>
      <c r="AP1439" s="54"/>
      <c r="AQ1439" s="54"/>
      <c r="AR1439" s="54"/>
      <c r="AS1439" s="54"/>
      <c r="AT1439" s="54"/>
      <c r="AU1439" s="54"/>
      <c r="AV1439" s="54"/>
      <c r="AX1439" s="54"/>
      <c r="AY1439" s="54"/>
      <c r="AZ1439" s="54"/>
      <c r="BA1439" s="54"/>
      <c r="BB1439" s="54"/>
      <c r="BC1439" s="54"/>
      <c r="BD1439" s="54"/>
      <c r="BE1439" s="54"/>
      <c r="BF1439" s="54"/>
      <c r="BG1439" s="54"/>
      <c r="BH1439" s="54"/>
      <c r="BI1439" s="54"/>
      <c r="BJ1439" s="54"/>
      <c r="BK1439" s="54"/>
      <c r="BL1439" s="54"/>
    </row>
    <row r="1440" spans="27:64" ht="12.95" customHeight="1" x14ac:dyDescent="0.2">
      <c r="AA1440" s="54"/>
      <c r="AB1440" s="54"/>
      <c r="AC1440" s="54"/>
      <c r="AD1440" s="54"/>
      <c r="AE1440" s="54"/>
      <c r="AG1440" s="3"/>
      <c r="AN1440" s="54"/>
      <c r="AO1440" s="54"/>
      <c r="AP1440" s="54"/>
      <c r="AQ1440" s="54"/>
      <c r="AR1440" s="54"/>
      <c r="AS1440" s="54"/>
      <c r="AT1440" s="54"/>
      <c r="AU1440" s="54"/>
      <c r="AV1440" s="54"/>
    </row>
    <row r="1441" spans="27:64" ht="12.95" customHeight="1" x14ac:dyDescent="0.2">
      <c r="AA1441" s="54"/>
      <c r="AB1441" s="54"/>
      <c r="AC1441" s="54"/>
      <c r="AD1441" s="54"/>
      <c r="AE1441" s="54"/>
      <c r="AG1441" s="3"/>
      <c r="AN1441" s="54"/>
      <c r="AO1441" s="54"/>
      <c r="AP1441" s="54"/>
      <c r="AQ1441" s="54"/>
      <c r="AR1441" s="54"/>
      <c r="AS1441" s="54"/>
      <c r="AT1441" s="54"/>
      <c r="AU1441" s="54"/>
      <c r="AV1441" s="54"/>
      <c r="AX1441" s="54"/>
      <c r="AY1441" s="54"/>
      <c r="AZ1441" s="54"/>
      <c r="BA1441" s="54"/>
      <c r="BB1441" s="54"/>
      <c r="BC1441" s="54"/>
      <c r="BD1441" s="54"/>
      <c r="BE1441" s="54"/>
      <c r="BF1441" s="54"/>
      <c r="BG1441" s="54"/>
      <c r="BH1441" s="54"/>
      <c r="BI1441" s="54"/>
      <c r="BJ1441" s="54"/>
      <c r="BK1441" s="54"/>
      <c r="BL1441" s="54"/>
    </row>
    <row r="1442" spans="27:64" ht="12.95" customHeight="1" x14ac:dyDescent="0.2">
      <c r="AA1442" s="54"/>
      <c r="AB1442" s="54"/>
      <c r="AC1442" s="54"/>
      <c r="AD1442" s="54"/>
      <c r="AE1442" s="54"/>
      <c r="AG1442" s="3"/>
      <c r="AN1442" s="54"/>
      <c r="AO1442" s="54"/>
      <c r="AP1442" s="54"/>
      <c r="AQ1442" s="54"/>
      <c r="AR1442" s="54"/>
      <c r="AS1442" s="54"/>
      <c r="AT1442" s="54"/>
      <c r="AU1442" s="54"/>
      <c r="AV1442" s="54"/>
    </row>
    <row r="1443" spans="27:64" ht="12.95" customHeight="1" x14ac:dyDescent="0.2">
      <c r="AA1443" s="54"/>
      <c r="AB1443" s="54"/>
      <c r="AC1443" s="54"/>
      <c r="AD1443" s="54"/>
      <c r="AE1443" s="54"/>
      <c r="AG1443" s="3"/>
      <c r="AN1443" s="54"/>
      <c r="AO1443" s="54"/>
      <c r="AP1443" s="54"/>
      <c r="AQ1443" s="54"/>
      <c r="AR1443" s="54"/>
      <c r="AS1443" s="54"/>
      <c r="AT1443" s="54"/>
      <c r="AU1443" s="54"/>
      <c r="AV1443" s="54"/>
    </row>
    <row r="1444" spans="27:64" ht="12.95" customHeight="1" x14ac:dyDescent="0.2">
      <c r="AA1444" s="54"/>
      <c r="AB1444" s="54"/>
      <c r="AC1444" s="54"/>
      <c r="AD1444" s="54"/>
      <c r="AE1444" s="54"/>
      <c r="AG1444" s="3"/>
      <c r="AN1444" s="54"/>
      <c r="AO1444" s="54"/>
      <c r="AP1444" s="54"/>
      <c r="AQ1444" s="54"/>
      <c r="AR1444" s="54"/>
      <c r="AS1444" s="54"/>
      <c r="AT1444" s="54"/>
      <c r="AU1444" s="54"/>
      <c r="AV1444" s="54"/>
      <c r="AX1444" s="54"/>
    </row>
    <row r="1445" spans="27:64" ht="12.95" customHeight="1" x14ac:dyDescent="0.2">
      <c r="AA1445" s="54"/>
      <c r="AB1445" s="54"/>
      <c r="AC1445" s="54"/>
      <c r="AD1445" s="54"/>
      <c r="AE1445" s="54"/>
      <c r="AG1445" s="3"/>
      <c r="AN1445" s="54"/>
      <c r="AO1445" s="54"/>
      <c r="AP1445" s="54"/>
      <c r="AQ1445" s="54"/>
      <c r="AR1445" s="54"/>
      <c r="AS1445" s="54"/>
      <c r="AT1445" s="54"/>
      <c r="AU1445" s="54"/>
      <c r="AV1445" s="54"/>
    </row>
    <row r="1446" spans="27:64" ht="12.95" customHeight="1" x14ac:dyDescent="0.2">
      <c r="AA1446" s="54"/>
      <c r="AB1446" s="54"/>
      <c r="AC1446" s="54"/>
      <c r="AD1446" s="54"/>
      <c r="AE1446" s="54"/>
      <c r="AG1446" s="3"/>
      <c r="AN1446" s="54"/>
      <c r="AO1446" s="54"/>
      <c r="AP1446" s="54"/>
      <c r="AQ1446" s="54"/>
      <c r="AR1446" s="54"/>
      <c r="AS1446" s="54"/>
      <c r="AT1446" s="54"/>
      <c r="AU1446" s="54"/>
      <c r="AV1446" s="54"/>
      <c r="AX1446" s="54"/>
    </row>
    <row r="1447" spans="27:64" ht="12.95" customHeight="1" x14ac:dyDescent="0.2">
      <c r="AA1447" s="54"/>
      <c r="AB1447" s="54"/>
      <c r="AC1447" s="54"/>
      <c r="AD1447" s="54"/>
      <c r="AE1447" s="54"/>
      <c r="AG1447" s="3"/>
      <c r="AN1447" s="54"/>
      <c r="AO1447" s="54"/>
      <c r="AP1447" s="54"/>
      <c r="AQ1447" s="54"/>
      <c r="AR1447" s="54"/>
      <c r="AS1447" s="54"/>
      <c r="AT1447" s="54"/>
      <c r="AU1447" s="54"/>
      <c r="AV1447" s="54"/>
    </row>
    <row r="1448" spans="27:64" ht="12.95" customHeight="1" x14ac:dyDescent="0.2">
      <c r="AA1448" s="54"/>
      <c r="AB1448" s="54"/>
      <c r="AC1448" s="54"/>
      <c r="AD1448" s="54"/>
      <c r="AE1448" s="54"/>
      <c r="AG1448" s="3"/>
      <c r="AN1448" s="54"/>
      <c r="AO1448" s="54"/>
      <c r="AP1448" s="54"/>
      <c r="AQ1448" s="54"/>
      <c r="AR1448" s="54"/>
      <c r="AS1448" s="54"/>
      <c r="AT1448" s="54"/>
      <c r="AU1448" s="54"/>
      <c r="AV1448" s="54"/>
    </row>
    <row r="1449" spans="27:64" ht="12.95" customHeight="1" x14ac:dyDescent="0.2">
      <c r="AA1449" s="54"/>
      <c r="AB1449" s="54"/>
      <c r="AC1449" s="54"/>
      <c r="AD1449" s="54"/>
      <c r="AE1449" s="54"/>
      <c r="AG1449" s="3"/>
      <c r="AN1449" s="54"/>
      <c r="AO1449" s="54"/>
      <c r="AP1449" s="54"/>
      <c r="AQ1449" s="54"/>
      <c r="AR1449" s="54"/>
      <c r="AS1449" s="54"/>
      <c r="AT1449" s="54"/>
      <c r="AU1449" s="54"/>
      <c r="AV1449" s="54"/>
    </row>
    <row r="1450" spans="27:64" ht="12.95" customHeight="1" x14ac:dyDescent="0.2">
      <c r="AA1450" s="54"/>
      <c r="AB1450" s="54"/>
      <c r="AC1450" s="54"/>
      <c r="AD1450" s="54"/>
      <c r="AE1450" s="54"/>
      <c r="AG1450" s="3"/>
      <c r="AN1450" s="54"/>
      <c r="AO1450" s="54"/>
      <c r="AP1450" s="54"/>
      <c r="AQ1450" s="54"/>
      <c r="AR1450" s="54"/>
      <c r="AS1450" s="54"/>
      <c r="AT1450" s="54"/>
      <c r="AU1450" s="54"/>
    </row>
    <row r="1451" spans="27:64" ht="12.95" customHeight="1" x14ac:dyDescent="0.2">
      <c r="AA1451" s="54"/>
      <c r="AB1451" s="54"/>
      <c r="AC1451" s="54"/>
      <c r="AD1451" s="54"/>
      <c r="AE1451" s="54"/>
      <c r="AG1451" s="3"/>
      <c r="AN1451" s="54"/>
      <c r="AO1451" s="54"/>
      <c r="AP1451" s="54"/>
      <c r="AQ1451" s="54"/>
      <c r="AR1451" s="54"/>
      <c r="AS1451" s="54"/>
      <c r="AT1451" s="54"/>
      <c r="AU1451" s="54"/>
      <c r="AV1451" s="54"/>
    </row>
    <row r="1452" spans="27:64" ht="12.95" customHeight="1" x14ac:dyDescent="0.2">
      <c r="AA1452" s="54"/>
      <c r="AB1452" s="54"/>
      <c r="AC1452" s="54"/>
      <c r="AD1452" s="54"/>
      <c r="AE1452" s="54"/>
      <c r="AG1452" s="3"/>
      <c r="AN1452" s="54"/>
      <c r="AO1452" s="54"/>
      <c r="AP1452" s="54"/>
      <c r="AQ1452" s="54"/>
      <c r="AR1452" s="54"/>
      <c r="AS1452" s="54"/>
      <c r="AT1452" s="54"/>
      <c r="AU1452" s="54"/>
      <c r="AV1452" s="54"/>
      <c r="AW1452" s="54"/>
      <c r="AX1452" s="54"/>
      <c r="AY1452" s="54"/>
      <c r="AZ1452" s="54"/>
      <c r="BA1452" s="54"/>
      <c r="BB1452" s="54"/>
      <c r="BC1452" s="54"/>
      <c r="BD1452" s="54"/>
      <c r="BE1452" s="54"/>
      <c r="BF1452" s="54"/>
      <c r="BG1452" s="54"/>
      <c r="BH1452" s="54"/>
      <c r="BI1452" s="54"/>
      <c r="BJ1452" s="54"/>
      <c r="BK1452" s="54"/>
      <c r="BL1452" s="54"/>
    </row>
    <row r="1453" spans="27:64" ht="12.95" customHeight="1" x14ac:dyDescent="0.2">
      <c r="AA1453" s="54"/>
      <c r="AB1453" s="54"/>
      <c r="AC1453" s="54"/>
      <c r="AD1453" s="54"/>
      <c r="AE1453" s="54"/>
      <c r="AG1453" s="3"/>
      <c r="AN1453" s="54"/>
      <c r="AO1453" s="54"/>
      <c r="AP1453" s="54"/>
      <c r="AQ1453" s="54"/>
      <c r="AR1453" s="54"/>
      <c r="AS1453" s="54"/>
      <c r="AT1453" s="54"/>
      <c r="AU1453" s="54"/>
    </row>
    <row r="1454" spans="27:64" ht="12.95" customHeight="1" x14ac:dyDescent="0.2">
      <c r="AA1454" s="54"/>
      <c r="AB1454" s="54"/>
      <c r="AC1454" s="54"/>
      <c r="AD1454" s="54"/>
      <c r="AE1454" s="54"/>
      <c r="AG1454" s="3"/>
      <c r="AN1454" s="54"/>
      <c r="AO1454" s="54"/>
      <c r="AP1454" s="54"/>
      <c r="AQ1454" s="54"/>
      <c r="AR1454" s="54"/>
      <c r="AS1454" s="54"/>
      <c r="AT1454" s="54"/>
      <c r="AU1454" s="54"/>
    </row>
    <row r="1455" spans="27:64" ht="12.95" customHeight="1" x14ac:dyDescent="0.2">
      <c r="AA1455" s="54"/>
      <c r="AB1455" s="54"/>
      <c r="AC1455" s="54"/>
      <c r="AD1455" s="54"/>
      <c r="AE1455" s="54"/>
      <c r="AG1455" s="3"/>
      <c r="AN1455" s="54"/>
      <c r="AO1455" s="54"/>
      <c r="AP1455" s="54"/>
      <c r="AQ1455" s="54"/>
      <c r="AR1455" s="54"/>
      <c r="AS1455" s="54"/>
      <c r="AT1455" s="54"/>
      <c r="AU1455" s="54"/>
    </row>
    <row r="1456" spans="27:64" ht="12.95" customHeight="1" x14ac:dyDescent="0.2">
      <c r="AA1456" s="54"/>
      <c r="AB1456" s="54"/>
      <c r="AC1456" s="54"/>
      <c r="AD1456" s="54"/>
      <c r="AE1456" s="54"/>
      <c r="AG1456" s="3"/>
      <c r="AN1456" s="54"/>
      <c r="AO1456" s="54"/>
      <c r="AP1456" s="54"/>
      <c r="AQ1456" s="54"/>
      <c r="AR1456" s="54"/>
      <c r="AS1456" s="54"/>
      <c r="AT1456" s="54"/>
      <c r="AU1456" s="54"/>
      <c r="AV1456" s="54"/>
    </row>
    <row r="1457" spans="27:64" ht="12.95" customHeight="1" x14ac:dyDescent="0.2">
      <c r="AA1457" s="54"/>
      <c r="AB1457" s="54"/>
      <c r="AC1457" s="54"/>
      <c r="AD1457" s="54"/>
      <c r="AE1457" s="54"/>
      <c r="AG1457" s="3"/>
      <c r="AN1457" s="54"/>
      <c r="AO1457" s="54"/>
      <c r="AP1457" s="54"/>
      <c r="AQ1457" s="54"/>
      <c r="AR1457" s="54"/>
      <c r="AS1457" s="54"/>
      <c r="AT1457" s="54"/>
      <c r="AU1457" s="54"/>
      <c r="AV1457" s="54"/>
    </row>
    <row r="1458" spans="27:64" ht="12.95" customHeight="1" x14ac:dyDescent="0.2">
      <c r="AA1458" s="54"/>
      <c r="AB1458" s="54"/>
      <c r="AC1458" s="54"/>
      <c r="AD1458" s="54"/>
      <c r="AE1458" s="54"/>
      <c r="AG1458" s="3"/>
      <c r="AN1458" s="54"/>
      <c r="AO1458" s="54"/>
      <c r="AP1458" s="54"/>
      <c r="AQ1458" s="54"/>
      <c r="AR1458" s="54"/>
      <c r="AS1458" s="54"/>
      <c r="AT1458" s="54"/>
      <c r="AU1458" s="54"/>
      <c r="AV1458" s="54"/>
    </row>
    <row r="1459" spans="27:64" ht="12.95" customHeight="1" x14ac:dyDescent="0.2">
      <c r="AA1459" s="54"/>
      <c r="AB1459" s="54"/>
      <c r="AC1459" s="54"/>
      <c r="AD1459" s="54"/>
      <c r="AE1459" s="54"/>
      <c r="AG1459" s="3"/>
      <c r="AN1459" s="54"/>
      <c r="AO1459" s="54"/>
      <c r="AP1459" s="54"/>
      <c r="AQ1459" s="54"/>
      <c r="AR1459" s="54"/>
      <c r="AS1459" s="54"/>
      <c r="AT1459" s="54"/>
      <c r="AU1459" s="54"/>
    </row>
    <row r="1460" spans="27:64" ht="12.95" customHeight="1" x14ac:dyDescent="0.2">
      <c r="AA1460" s="54"/>
      <c r="AB1460" s="54"/>
      <c r="AC1460" s="54"/>
      <c r="AD1460" s="54"/>
      <c r="AE1460" s="54"/>
      <c r="AG1460" s="3"/>
      <c r="AN1460" s="54"/>
      <c r="AO1460" s="54"/>
      <c r="AP1460" s="54"/>
      <c r="AQ1460" s="54"/>
      <c r="AR1460" s="54"/>
      <c r="AS1460" s="54"/>
      <c r="AT1460" s="54"/>
      <c r="AU1460" s="54"/>
      <c r="AV1460" s="54"/>
      <c r="AW1460" s="54"/>
      <c r="AX1460" s="54"/>
      <c r="AY1460" s="54"/>
      <c r="AZ1460" s="54"/>
      <c r="BA1460" s="54"/>
      <c r="BB1460" s="54"/>
      <c r="BC1460" s="54"/>
      <c r="BD1460" s="54"/>
      <c r="BE1460" s="54"/>
      <c r="BF1460" s="54"/>
      <c r="BG1460" s="54"/>
      <c r="BH1460" s="54"/>
      <c r="BI1460" s="54"/>
      <c r="BJ1460" s="54"/>
      <c r="BK1460" s="54"/>
      <c r="BL1460" s="54"/>
    </row>
    <row r="1461" spans="27:64" ht="12.95" customHeight="1" x14ac:dyDescent="0.2">
      <c r="AA1461" s="54"/>
      <c r="AB1461" s="54"/>
      <c r="AC1461" s="54"/>
      <c r="AD1461" s="54"/>
      <c r="AE1461" s="54"/>
      <c r="AG1461" s="3"/>
      <c r="AN1461" s="54"/>
      <c r="AO1461" s="54"/>
      <c r="AP1461" s="54"/>
      <c r="AQ1461" s="54"/>
      <c r="AR1461" s="54"/>
      <c r="AS1461" s="54"/>
      <c r="AT1461" s="54"/>
      <c r="AU1461" s="54"/>
      <c r="AV1461" s="54"/>
      <c r="AX1461" s="54"/>
      <c r="AY1461" s="54"/>
      <c r="AZ1461" s="54"/>
      <c r="BA1461" s="54"/>
      <c r="BB1461" s="54"/>
      <c r="BC1461" s="54"/>
      <c r="BD1461" s="54"/>
      <c r="BE1461" s="54"/>
      <c r="BF1461" s="54"/>
      <c r="BG1461" s="54"/>
      <c r="BH1461" s="54"/>
      <c r="BI1461" s="54"/>
      <c r="BJ1461" s="54"/>
      <c r="BK1461" s="54"/>
      <c r="BL1461" s="54"/>
    </row>
    <row r="1462" spans="27:64" ht="12.95" customHeight="1" x14ac:dyDescent="0.2">
      <c r="AA1462" s="54"/>
      <c r="AB1462" s="54"/>
      <c r="AC1462" s="54"/>
      <c r="AD1462" s="54"/>
      <c r="AE1462" s="54"/>
      <c r="AG1462" s="3"/>
      <c r="AN1462" s="54"/>
      <c r="AO1462" s="54"/>
      <c r="AP1462" s="54"/>
      <c r="AQ1462" s="54"/>
      <c r="AR1462" s="54"/>
      <c r="AS1462" s="54"/>
      <c r="AT1462" s="54"/>
      <c r="AU1462" s="54"/>
    </row>
    <row r="1463" spans="27:64" ht="12.95" customHeight="1" x14ac:dyDescent="0.2">
      <c r="AA1463" s="54"/>
      <c r="AB1463" s="54"/>
      <c r="AC1463" s="54"/>
      <c r="AD1463" s="54"/>
      <c r="AE1463" s="54"/>
      <c r="AG1463" s="3"/>
      <c r="AN1463" s="54"/>
      <c r="AO1463" s="54"/>
      <c r="AP1463" s="54"/>
      <c r="AQ1463" s="54"/>
      <c r="AR1463" s="54"/>
      <c r="AS1463" s="54"/>
      <c r="AT1463" s="54"/>
      <c r="AU1463" s="54"/>
      <c r="AV1463" s="54"/>
    </row>
    <row r="1464" spans="27:64" ht="12.95" customHeight="1" x14ac:dyDescent="0.2">
      <c r="AA1464" s="54"/>
      <c r="AB1464" s="54"/>
      <c r="AC1464" s="54"/>
      <c r="AD1464" s="54"/>
      <c r="AE1464" s="54"/>
      <c r="AG1464" s="3"/>
      <c r="AN1464" s="54"/>
      <c r="AO1464" s="54"/>
      <c r="AP1464" s="54"/>
      <c r="AQ1464" s="54"/>
      <c r="AR1464" s="54"/>
      <c r="AS1464" s="54"/>
      <c r="AT1464" s="54"/>
      <c r="AU1464" s="54"/>
    </row>
    <row r="1465" spans="27:64" ht="12.95" customHeight="1" x14ac:dyDescent="0.2">
      <c r="AA1465" s="54"/>
      <c r="AB1465" s="54"/>
      <c r="AC1465" s="54"/>
      <c r="AD1465" s="54"/>
      <c r="AE1465" s="54"/>
      <c r="AG1465" s="3"/>
      <c r="AN1465" s="54"/>
      <c r="AO1465" s="54"/>
      <c r="AP1465" s="54"/>
      <c r="AQ1465" s="54"/>
      <c r="AR1465" s="54"/>
      <c r="AS1465" s="54"/>
      <c r="AT1465" s="54"/>
      <c r="AU1465" s="54"/>
      <c r="AV1465" s="54"/>
      <c r="AW1465" s="54"/>
      <c r="AX1465" s="54"/>
      <c r="AY1465" s="54"/>
      <c r="AZ1465" s="54"/>
      <c r="BA1465" s="54"/>
      <c r="BB1465" s="54"/>
      <c r="BC1465" s="54"/>
      <c r="BD1465" s="54"/>
      <c r="BE1465" s="54"/>
      <c r="BF1465" s="54"/>
      <c r="BG1465" s="54"/>
      <c r="BH1465" s="54"/>
      <c r="BI1465" s="54"/>
      <c r="BJ1465" s="54"/>
      <c r="BK1465" s="54"/>
      <c r="BL1465" s="54"/>
    </row>
    <row r="1466" spans="27:64" ht="12.95" customHeight="1" x14ac:dyDescent="0.2">
      <c r="AA1466" s="54"/>
      <c r="AB1466" s="54"/>
      <c r="AC1466" s="54"/>
      <c r="AD1466" s="54"/>
      <c r="AE1466" s="54"/>
      <c r="AG1466" s="3"/>
      <c r="AN1466" s="54"/>
      <c r="AO1466" s="54"/>
      <c r="AP1466" s="54"/>
      <c r="AQ1466" s="54"/>
      <c r="AR1466" s="54"/>
      <c r="AS1466" s="54"/>
      <c r="AT1466" s="54"/>
      <c r="AU1466" s="54"/>
    </row>
    <row r="1467" spans="27:64" ht="12.95" customHeight="1" x14ac:dyDescent="0.2">
      <c r="AA1467" s="54"/>
      <c r="AB1467" s="54"/>
      <c r="AC1467" s="54"/>
      <c r="AD1467" s="54"/>
      <c r="AE1467" s="54"/>
      <c r="AG1467" s="3"/>
      <c r="AN1467" s="54"/>
      <c r="AO1467" s="54"/>
      <c r="AP1467" s="54"/>
      <c r="AQ1467" s="54"/>
      <c r="AR1467" s="54"/>
      <c r="AS1467" s="54"/>
      <c r="AT1467" s="54"/>
      <c r="AU1467" s="54"/>
      <c r="AV1467" s="54"/>
      <c r="AX1467" s="54"/>
    </row>
    <row r="1468" spans="27:64" ht="12.95" customHeight="1" x14ac:dyDescent="0.2">
      <c r="AA1468" s="54"/>
      <c r="AB1468" s="54"/>
      <c r="AC1468" s="54"/>
      <c r="AD1468" s="54"/>
      <c r="AE1468" s="54"/>
      <c r="AG1468" s="3"/>
      <c r="AN1468" s="54"/>
      <c r="AO1468" s="54"/>
      <c r="AP1468" s="54"/>
      <c r="AQ1468" s="54"/>
      <c r="AR1468" s="54"/>
      <c r="AS1468" s="54"/>
      <c r="AT1468" s="54"/>
      <c r="AU1468" s="54"/>
      <c r="AV1468" s="54"/>
      <c r="AX1468" s="54"/>
    </row>
    <row r="1469" spans="27:64" ht="12.95" customHeight="1" x14ac:dyDescent="0.2">
      <c r="AA1469" s="54"/>
      <c r="AB1469" s="54"/>
      <c r="AC1469" s="54"/>
      <c r="AD1469" s="54"/>
      <c r="AE1469" s="54"/>
      <c r="AG1469" s="3"/>
      <c r="AN1469" s="54"/>
      <c r="AO1469" s="54"/>
      <c r="AP1469" s="54"/>
      <c r="AQ1469" s="54"/>
      <c r="AR1469" s="54"/>
      <c r="AS1469" s="54"/>
      <c r="AT1469" s="54"/>
      <c r="AU1469" s="54"/>
      <c r="AV1469" s="54"/>
      <c r="AX1469" s="54"/>
    </row>
    <row r="1470" spans="27:64" ht="12.95" customHeight="1" x14ac:dyDescent="0.2">
      <c r="AA1470" s="54"/>
      <c r="AB1470" s="54"/>
      <c r="AC1470" s="54"/>
      <c r="AD1470" s="54"/>
      <c r="AE1470" s="54"/>
      <c r="AG1470" s="3"/>
      <c r="AN1470" s="54"/>
      <c r="AO1470" s="54"/>
      <c r="AP1470" s="54"/>
      <c r="AQ1470" s="54"/>
      <c r="AR1470" s="54"/>
      <c r="AS1470" s="54"/>
      <c r="AT1470" s="54"/>
      <c r="AU1470" s="54"/>
      <c r="AV1470" s="54"/>
    </row>
    <row r="1471" spans="27:64" ht="12.95" customHeight="1" x14ac:dyDescent="0.2">
      <c r="AA1471" s="54"/>
      <c r="AB1471" s="54"/>
      <c r="AC1471" s="54"/>
      <c r="AD1471" s="54"/>
      <c r="AE1471" s="54"/>
      <c r="AG1471" s="3"/>
      <c r="AN1471" s="54"/>
      <c r="AO1471" s="54"/>
      <c r="AP1471" s="54"/>
      <c r="AQ1471" s="54"/>
      <c r="AR1471" s="54"/>
      <c r="AS1471" s="54"/>
      <c r="AT1471" s="54"/>
      <c r="AU1471" s="54"/>
    </row>
    <row r="1472" spans="27:64" ht="12.95" customHeight="1" x14ac:dyDescent="0.2">
      <c r="AA1472" s="54"/>
      <c r="AB1472" s="54"/>
      <c r="AC1472" s="54"/>
      <c r="AD1472" s="54"/>
      <c r="AE1472" s="54"/>
      <c r="AG1472" s="3"/>
      <c r="AN1472" s="54"/>
      <c r="AO1472" s="54"/>
      <c r="AP1472" s="54"/>
      <c r="AQ1472" s="54"/>
      <c r="AR1472" s="54"/>
      <c r="AS1472" s="54"/>
      <c r="AT1472" s="54"/>
      <c r="AU1472" s="54"/>
      <c r="AV1472" s="54"/>
    </row>
    <row r="1473" spans="27:64" ht="12.95" customHeight="1" x14ac:dyDescent="0.2">
      <c r="AA1473" s="54"/>
      <c r="AB1473" s="54"/>
      <c r="AC1473" s="54"/>
      <c r="AD1473" s="54"/>
      <c r="AE1473" s="54"/>
      <c r="AG1473" s="3"/>
      <c r="AN1473" s="54"/>
      <c r="AO1473" s="54"/>
      <c r="AP1473" s="54"/>
      <c r="AQ1473" s="54"/>
      <c r="AR1473" s="54"/>
      <c r="AS1473" s="54"/>
      <c r="AT1473" s="54"/>
      <c r="AU1473" s="54"/>
      <c r="AV1473" s="54"/>
    </row>
    <row r="1474" spans="27:64" ht="12.95" customHeight="1" x14ac:dyDescent="0.2">
      <c r="AA1474" s="54"/>
      <c r="AB1474" s="54"/>
      <c r="AC1474" s="54"/>
      <c r="AD1474" s="54"/>
      <c r="AE1474" s="54"/>
      <c r="AG1474" s="3"/>
      <c r="AN1474" s="54"/>
      <c r="AO1474" s="54"/>
      <c r="AP1474" s="54"/>
      <c r="AQ1474" s="54"/>
      <c r="AR1474" s="54"/>
      <c r="AS1474" s="54"/>
      <c r="AT1474" s="54"/>
      <c r="AU1474" s="54"/>
      <c r="AV1474" s="54"/>
      <c r="AW1474" s="54"/>
      <c r="AX1474" s="54"/>
      <c r="AY1474" s="54"/>
      <c r="AZ1474" s="54"/>
      <c r="BA1474" s="54"/>
      <c r="BB1474" s="54"/>
      <c r="BC1474" s="54"/>
      <c r="BD1474" s="54"/>
      <c r="BE1474" s="54"/>
      <c r="BF1474" s="54"/>
      <c r="BG1474" s="54"/>
      <c r="BH1474" s="54"/>
      <c r="BI1474" s="54"/>
      <c r="BJ1474" s="54"/>
      <c r="BK1474" s="54"/>
      <c r="BL1474" s="54"/>
    </row>
    <row r="1475" spans="27:64" ht="12.95" customHeight="1" x14ac:dyDescent="0.2">
      <c r="AA1475" s="54"/>
      <c r="AB1475" s="54"/>
      <c r="AC1475" s="54"/>
      <c r="AD1475" s="54"/>
      <c r="AE1475" s="54"/>
      <c r="AG1475" s="3"/>
      <c r="AN1475" s="54"/>
      <c r="AO1475" s="54"/>
      <c r="AP1475" s="54"/>
      <c r="AQ1475" s="54"/>
      <c r="AR1475" s="54"/>
      <c r="AS1475" s="54"/>
      <c r="AT1475" s="54"/>
      <c r="AU1475" s="54"/>
    </row>
    <row r="1476" spans="27:64" ht="12.95" customHeight="1" x14ac:dyDescent="0.2">
      <c r="AA1476" s="54"/>
      <c r="AB1476" s="54"/>
      <c r="AC1476" s="54"/>
      <c r="AD1476" s="54"/>
      <c r="AE1476" s="54"/>
      <c r="AG1476" s="3"/>
      <c r="AN1476" s="54"/>
      <c r="AO1476" s="54"/>
      <c r="AP1476" s="54"/>
      <c r="AQ1476" s="54"/>
      <c r="AR1476" s="54"/>
      <c r="AS1476" s="54"/>
      <c r="AT1476" s="54"/>
      <c r="AU1476" s="54"/>
    </row>
    <row r="1477" spans="27:64" ht="12.95" customHeight="1" x14ac:dyDescent="0.2">
      <c r="AA1477" s="54"/>
      <c r="AB1477" s="54"/>
      <c r="AC1477" s="54"/>
      <c r="AD1477" s="54"/>
      <c r="AE1477" s="54"/>
      <c r="AG1477" s="3"/>
      <c r="AN1477" s="54"/>
      <c r="AO1477" s="54"/>
      <c r="AP1477" s="54"/>
      <c r="AQ1477" s="54"/>
      <c r="AR1477" s="54"/>
      <c r="AS1477" s="54"/>
      <c r="AT1477" s="54"/>
      <c r="AU1477" s="54"/>
      <c r="AV1477" s="54"/>
      <c r="AW1477" s="54"/>
      <c r="AX1477" s="54"/>
      <c r="AY1477" s="54"/>
      <c r="AZ1477" s="54"/>
      <c r="BA1477" s="54"/>
      <c r="BB1477" s="54"/>
      <c r="BC1477" s="54"/>
      <c r="BD1477" s="54"/>
      <c r="BE1477" s="54"/>
      <c r="BF1477" s="54"/>
      <c r="BG1477" s="54"/>
      <c r="BH1477" s="54"/>
      <c r="BI1477" s="54"/>
      <c r="BJ1477" s="54"/>
      <c r="BK1477" s="54"/>
      <c r="BL1477" s="54"/>
    </row>
    <row r="1478" spans="27:64" ht="12.95" customHeight="1" x14ac:dyDescent="0.2">
      <c r="AA1478" s="54"/>
      <c r="AB1478" s="54"/>
      <c r="AC1478" s="54"/>
      <c r="AD1478" s="54"/>
      <c r="AE1478" s="54"/>
      <c r="AG1478" s="3"/>
      <c r="AN1478" s="54"/>
      <c r="AO1478" s="54"/>
      <c r="AP1478" s="54"/>
      <c r="AQ1478" s="54"/>
      <c r="AR1478" s="54"/>
      <c r="AS1478" s="54"/>
      <c r="AT1478" s="54"/>
      <c r="AU1478" s="54"/>
      <c r="AV1478" s="54"/>
      <c r="AX1478" s="54"/>
      <c r="AY1478" s="54"/>
      <c r="AZ1478" s="54"/>
      <c r="BA1478" s="54"/>
      <c r="BB1478" s="54"/>
      <c r="BC1478" s="54"/>
      <c r="BD1478" s="54"/>
      <c r="BE1478" s="54"/>
      <c r="BF1478" s="54"/>
      <c r="BG1478" s="54"/>
      <c r="BH1478" s="54"/>
      <c r="BI1478" s="54"/>
      <c r="BJ1478" s="54"/>
      <c r="BK1478" s="54"/>
      <c r="BL1478" s="54"/>
    </row>
    <row r="1479" spans="27:64" ht="12.95" customHeight="1" x14ac:dyDescent="0.2">
      <c r="AA1479" s="54"/>
      <c r="AB1479" s="54"/>
      <c r="AC1479" s="54"/>
      <c r="AD1479" s="54"/>
      <c r="AE1479" s="54"/>
      <c r="AG1479" s="3"/>
      <c r="AN1479" s="54"/>
      <c r="AO1479" s="54"/>
      <c r="AP1479" s="54"/>
      <c r="AQ1479" s="54"/>
      <c r="AR1479" s="54"/>
      <c r="AS1479" s="54"/>
      <c r="AT1479" s="54"/>
      <c r="AU1479" s="54"/>
      <c r="AV1479" s="54"/>
      <c r="AX1479" s="54"/>
    </row>
    <row r="1480" spans="27:64" ht="12.95" customHeight="1" x14ac:dyDescent="0.2">
      <c r="AA1480" s="54"/>
      <c r="AB1480" s="54"/>
      <c r="AC1480" s="54"/>
      <c r="AD1480" s="54"/>
      <c r="AE1480" s="54"/>
      <c r="AG1480" s="3"/>
      <c r="AN1480" s="54"/>
      <c r="AO1480" s="54"/>
      <c r="AP1480" s="54"/>
      <c r="AQ1480" s="54"/>
      <c r="AR1480" s="54"/>
      <c r="AS1480" s="54"/>
      <c r="AT1480" s="54"/>
      <c r="AU1480" s="54"/>
    </row>
    <row r="1481" spans="27:64" ht="12.95" customHeight="1" x14ac:dyDescent="0.2">
      <c r="AA1481" s="54"/>
      <c r="AB1481" s="54"/>
      <c r="AC1481" s="54"/>
      <c r="AD1481" s="54"/>
      <c r="AE1481" s="54"/>
      <c r="AG1481" s="3"/>
      <c r="AN1481" s="54"/>
      <c r="AO1481" s="54"/>
      <c r="AP1481" s="54"/>
      <c r="AQ1481" s="54"/>
      <c r="AR1481" s="54"/>
      <c r="AS1481" s="54"/>
      <c r="AT1481" s="54"/>
      <c r="AU1481" s="54"/>
      <c r="AV1481" s="54"/>
    </row>
    <row r="1482" spans="27:64" ht="12.95" customHeight="1" x14ac:dyDescent="0.2">
      <c r="AA1482" s="54"/>
      <c r="AB1482" s="54"/>
      <c r="AC1482" s="54"/>
      <c r="AD1482" s="54"/>
      <c r="AE1482" s="54"/>
      <c r="AG1482" s="3"/>
      <c r="AN1482" s="54"/>
      <c r="AO1482" s="54"/>
      <c r="AP1482" s="54"/>
      <c r="AQ1482" s="54"/>
      <c r="AR1482" s="54"/>
      <c r="AS1482" s="54"/>
      <c r="AT1482" s="54"/>
      <c r="AU1482" s="54"/>
      <c r="AV1482" s="54"/>
    </row>
    <row r="1483" spans="27:64" ht="12.95" customHeight="1" x14ac:dyDescent="0.2">
      <c r="AA1483" s="54"/>
      <c r="AB1483" s="54"/>
      <c r="AC1483" s="54"/>
      <c r="AD1483" s="54"/>
      <c r="AE1483" s="54"/>
      <c r="AG1483" s="3"/>
      <c r="AN1483" s="54"/>
      <c r="AO1483" s="54"/>
      <c r="AP1483" s="54"/>
      <c r="AQ1483" s="54"/>
      <c r="AR1483" s="54"/>
      <c r="AS1483" s="54"/>
      <c r="AT1483" s="54"/>
      <c r="AU1483" s="54"/>
      <c r="AV1483" s="54"/>
      <c r="AX1483" s="54"/>
    </row>
    <row r="1484" spans="27:64" ht="12.95" customHeight="1" x14ac:dyDescent="0.2">
      <c r="AA1484" s="54"/>
      <c r="AB1484" s="54"/>
      <c r="AC1484" s="54"/>
      <c r="AD1484" s="54"/>
      <c r="AE1484" s="54"/>
      <c r="AG1484" s="3"/>
      <c r="AN1484" s="54"/>
      <c r="AO1484" s="54"/>
      <c r="AP1484" s="54"/>
      <c r="AQ1484" s="54"/>
      <c r="AR1484" s="54"/>
      <c r="AS1484" s="54"/>
      <c r="AT1484" s="54"/>
      <c r="AU1484" s="54"/>
      <c r="AV1484" s="54"/>
      <c r="AX1484" s="54"/>
      <c r="AY1484" s="54"/>
      <c r="AZ1484" s="54"/>
      <c r="BA1484" s="54"/>
      <c r="BB1484" s="54"/>
      <c r="BC1484" s="54"/>
      <c r="BD1484" s="54"/>
      <c r="BE1484" s="54"/>
      <c r="BF1484" s="54"/>
      <c r="BG1484" s="54"/>
      <c r="BH1484" s="54"/>
      <c r="BI1484" s="54"/>
      <c r="BJ1484" s="54"/>
      <c r="BK1484" s="54"/>
      <c r="BL1484" s="54"/>
    </row>
    <row r="1485" spans="27:64" ht="12.95" customHeight="1" x14ac:dyDescent="0.2">
      <c r="AA1485" s="54"/>
      <c r="AB1485" s="54"/>
      <c r="AC1485" s="54"/>
      <c r="AD1485" s="54"/>
      <c r="AE1485" s="54"/>
      <c r="AG1485" s="3"/>
      <c r="AN1485" s="54"/>
      <c r="AO1485" s="54"/>
      <c r="AP1485" s="54"/>
      <c r="AQ1485" s="54"/>
      <c r="AR1485" s="54"/>
      <c r="AS1485" s="54"/>
      <c r="AT1485" s="54"/>
      <c r="AU1485" s="54"/>
      <c r="AV1485" s="54"/>
    </row>
    <row r="1486" spans="27:64" ht="12.95" customHeight="1" x14ac:dyDescent="0.2">
      <c r="AA1486" s="54"/>
      <c r="AB1486" s="54"/>
      <c r="AC1486" s="54"/>
      <c r="AD1486" s="54"/>
      <c r="AE1486" s="54"/>
      <c r="AG1486" s="3"/>
      <c r="AN1486" s="54"/>
      <c r="AO1486" s="54"/>
      <c r="AP1486" s="54"/>
      <c r="AQ1486" s="54"/>
      <c r="AR1486" s="54"/>
      <c r="AS1486" s="54"/>
      <c r="AT1486" s="54"/>
      <c r="AU1486" s="54"/>
      <c r="AV1486" s="54"/>
    </row>
    <row r="1487" spans="27:64" ht="12.95" customHeight="1" x14ac:dyDescent="0.2">
      <c r="AA1487" s="54"/>
      <c r="AB1487" s="54"/>
      <c r="AC1487" s="54"/>
      <c r="AD1487" s="54"/>
      <c r="AE1487" s="54"/>
      <c r="AG1487" s="3"/>
      <c r="AN1487" s="54"/>
      <c r="AO1487" s="54"/>
      <c r="AP1487" s="54"/>
      <c r="AQ1487" s="54"/>
      <c r="AR1487" s="54"/>
      <c r="AS1487" s="54"/>
      <c r="AT1487" s="54"/>
      <c r="AU1487" s="54"/>
      <c r="AV1487" s="54"/>
    </row>
    <row r="1488" spans="27:64" ht="12.95" customHeight="1" x14ac:dyDescent="0.2">
      <c r="AA1488" s="54"/>
      <c r="AB1488" s="54"/>
      <c r="AC1488" s="54"/>
      <c r="AD1488" s="54"/>
      <c r="AE1488" s="54"/>
      <c r="AG1488" s="3"/>
      <c r="AN1488" s="54"/>
      <c r="AO1488" s="54"/>
      <c r="AP1488" s="54"/>
      <c r="AQ1488" s="54"/>
      <c r="AR1488" s="54"/>
      <c r="AS1488" s="54"/>
      <c r="AT1488" s="54"/>
      <c r="AU1488" s="54"/>
      <c r="AV1488" s="54"/>
      <c r="AX1488" s="54"/>
    </row>
    <row r="1489" spans="27:64" ht="12.95" customHeight="1" x14ac:dyDescent="0.2">
      <c r="AA1489" s="54"/>
      <c r="AB1489" s="54"/>
      <c r="AC1489" s="54"/>
      <c r="AD1489" s="54"/>
      <c r="AE1489" s="54"/>
      <c r="AG1489" s="3"/>
      <c r="AN1489" s="54"/>
      <c r="AO1489" s="54"/>
      <c r="AP1489" s="54"/>
      <c r="AQ1489" s="54"/>
      <c r="AR1489" s="54"/>
      <c r="AS1489" s="54"/>
      <c r="AT1489" s="54"/>
      <c r="AU1489" s="54"/>
      <c r="AV1489" s="54"/>
      <c r="AX1489" s="54"/>
      <c r="AY1489" s="54"/>
      <c r="AZ1489" s="54"/>
      <c r="BA1489" s="54"/>
      <c r="BB1489" s="54"/>
      <c r="BC1489" s="54"/>
      <c r="BD1489" s="54"/>
      <c r="BE1489" s="54"/>
      <c r="BF1489" s="54"/>
      <c r="BG1489" s="54"/>
      <c r="BH1489" s="54"/>
      <c r="BI1489" s="54"/>
      <c r="BJ1489" s="54"/>
      <c r="BK1489" s="54"/>
      <c r="BL1489" s="54"/>
    </row>
    <row r="1490" spans="27:64" ht="12.95" customHeight="1" x14ac:dyDescent="0.2">
      <c r="AA1490" s="54"/>
      <c r="AB1490" s="54"/>
      <c r="AC1490" s="54"/>
      <c r="AD1490" s="54"/>
      <c r="AE1490" s="54"/>
      <c r="AG1490" s="3"/>
      <c r="AN1490" s="54"/>
      <c r="AO1490" s="54"/>
      <c r="AP1490" s="54"/>
      <c r="AQ1490" s="54"/>
      <c r="AR1490" s="54"/>
      <c r="AS1490" s="54"/>
      <c r="AT1490" s="54"/>
      <c r="AU1490" s="54"/>
    </row>
    <row r="1491" spans="27:64" ht="12.95" customHeight="1" x14ac:dyDescent="0.2">
      <c r="AA1491" s="54"/>
      <c r="AB1491" s="54"/>
      <c r="AC1491" s="54"/>
      <c r="AD1491" s="54"/>
      <c r="AE1491" s="54"/>
      <c r="AG1491" s="3"/>
      <c r="AN1491" s="54"/>
      <c r="AO1491" s="54"/>
      <c r="AP1491" s="54"/>
      <c r="AQ1491" s="54"/>
      <c r="AR1491" s="54"/>
      <c r="AS1491" s="54"/>
      <c r="AT1491" s="54"/>
      <c r="AU1491" s="54"/>
      <c r="AV1491" s="54"/>
    </row>
    <row r="1492" spans="27:64" ht="12.95" customHeight="1" x14ac:dyDescent="0.2">
      <c r="AA1492" s="54"/>
      <c r="AB1492" s="54"/>
      <c r="AC1492" s="54"/>
      <c r="AD1492" s="54"/>
      <c r="AE1492" s="54"/>
      <c r="AG1492" s="3"/>
      <c r="AN1492" s="54"/>
      <c r="AO1492" s="54"/>
      <c r="AP1492" s="54"/>
      <c r="AQ1492" s="54"/>
      <c r="AR1492" s="54"/>
      <c r="AS1492" s="54"/>
      <c r="AT1492" s="54"/>
      <c r="AU1492" s="54"/>
      <c r="AV1492" s="54"/>
    </row>
    <row r="1493" spans="27:64" ht="12.95" customHeight="1" x14ac:dyDescent="0.2">
      <c r="AA1493" s="54"/>
      <c r="AB1493" s="54"/>
      <c r="AC1493" s="54"/>
      <c r="AD1493" s="54"/>
      <c r="AE1493" s="54"/>
      <c r="AG1493" s="3"/>
      <c r="AN1493" s="54"/>
      <c r="AO1493" s="54"/>
      <c r="AP1493" s="54"/>
      <c r="AQ1493" s="54"/>
      <c r="AR1493" s="54"/>
      <c r="AS1493" s="54"/>
      <c r="AT1493" s="54"/>
      <c r="AU1493" s="54"/>
      <c r="AV1493" s="54"/>
      <c r="AX1493" s="54"/>
    </row>
    <row r="1494" spans="27:64" ht="12.95" customHeight="1" x14ac:dyDescent="0.2">
      <c r="AA1494" s="54"/>
      <c r="AB1494" s="54"/>
      <c r="AC1494" s="54"/>
      <c r="AD1494" s="54"/>
      <c r="AE1494" s="54"/>
      <c r="AG1494" s="3"/>
      <c r="AN1494" s="54"/>
      <c r="AO1494" s="54"/>
      <c r="AP1494" s="54"/>
      <c r="AQ1494" s="54"/>
      <c r="AR1494" s="54"/>
      <c r="AS1494" s="54"/>
      <c r="AT1494" s="54"/>
      <c r="AU1494" s="54"/>
      <c r="AV1494" s="54"/>
    </row>
    <row r="1495" spans="27:64" ht="12.95" customHeight="1" x14ac:dyDescent="0.2">
      <c r="AA1495" s="54"/>
      <c r="AB1495" s="54"/>
      <c r="AC1495" s="54"/>
      <c r="AD1495" s="54"/>
      <c r="AE1495" s="54"/>
      <c r="AG1495" s="3"/>
      <c r="AN1495" s="54"/>
      <c r="AO1495" s="54"/>
      <c r="AP1495" s="54"/>
      <c r="AQ1495" s="54"/>
      <c r="AR1495" s="54"/>
      <c r="AS1495" s="54"/>
      <c r="AT1495" s="54"/>
      <c r="AU1495" s="54"/>
    </row>
    <row r="1496" spans="27:64" ht="12.95" customHeight="1" x14ac:dyDescent="0.2">
      <c r="AA1496" s="54"/>
      <c r="AB1496" s="54"/>
      <c r="AC1496" s="54"/>
      <c r="AD1496" s="54"/>
      <c r="AE1496" s="54"/>
      <c r="AG1496" s="3"/>
      <c r="AN1496" s="54"/>
      <c r="AO1496" s="54"/>
      <c r="AP1496" s="54"/>
      <c r="AQ1496" s="54"/>
      <c r="AR1496" s="54"/>
      <c r="AS1496" s="54"/>
      <c r="AT1496" s="54"/>
      <c r="AU1496" s="54"/>
    </row>
    <row r="1497" spans="27:64" ht="12.95" customHeight="1" x14ac:dyDescent="0.2">
      <c r="AA1497" s="54"/>
      <c r="AB1497" s="54"/>
      <c r="AC1497" s="54"/>
      <c r="AD1497" s="54"/>
      <c r="AE1497" s="54"/>
      <c r="AG1497" s="3"/>
      <c r="AN1497" s="54"/>
      <c r="AO1497" s="54"/>
      <c r="AP1497" s="54"/>
      <c r="AQ1497" s="54"/>
      <c r="AR1497" s="54"/>
      <c r="AS1497" s="54"/>
      <c r="AT1497" s="54"/>
      <c r="AU1497" s="54"/>
      <c r="AV1497" s="54"/>
      <c r="AW1497" s="54"/>
      <c r="AX1497" s="54"/>
      <c r="AY1497" s="54"/>
      <c r="AZ1497" s="54"/>
      <c r="BA1497" s="54"/>
      <c r="BB1497" s="54"/>
      <c r="BC1497" s="54"/>
      <c r="BD1497" s="54"/>
      <c r="BE1497" s="54"/>
      <c r="BF1497" s="54"/>
      <c r="BG1497" s="54"/>
      <c r="BH1497" s="54"/>
      <c r="BI1497" s="54"/>
      <c r="BJ1497" s="54"/>
      <c r="BK1497" s="54"/>
      <c r="BL1497" s="54"/>
    </row>
    <row r="1498" spans="27:64" ht="12.95" customHeight="1" x14ac:dyDescent="0.2">
      <c r="AA1498" s="54"/>
      <c r="AB1498" s="54"/>
      <c r="AC1498" s="54"/>
      <c r="AD1498" s="54"/>
      <c r="AE1498" s="54"/>
      <c r="AG1498" s="3"/>
      <c r="AN1498" s="54"/>
      <c r="AO1498" s="54"/>
      <c r="AP1498" s="54"/>
      <c r="AQ1498" s="54"/>
      <c r="AR1498" s="54"/>
      <c r="AS1498" s="54"/>
      <c r="AT1498" s="54"/>
      <c r="AU1498" s="54"/>
    </row>
    <row r="1499" spans="27:64" ht="12.95" customHeight="1" x14ac:dyDescent="0.2">
      <c r="AA1499" s="54"/>
      <c r="AB1499" s="54"/>
      <c r="AC1499" s="54"/>
      <c r="AD1499" s="54"/>
      <c r="AE1499" s="54"/>
      <c r="AG1499" s="3"/>
      <c r="AN1499" s="54"/>
      <c r="AO1499" s="54"/>
      <c r="AP1499" s="54"/>
      <c r="AQ1499" s="54"/>
      <c r="AR1499" s="54"/>
      <c r="AS1499" s="54"/>
      <c r="AT1499" s="54"/>
      <c r="AU1499" s="54"/>
      <c r="AV1499" s="54"/>
      <c r="AW1499" s="54"/>
      <c r="AX1499" s="54"/>
      <c r="AY1499" s="54"/>
      <c r="AZ1499" s="54"/>
      <c r="BA1499" s="54"/>
      <c r="BB1499" s="54"/>
      <c r="BC1499" s="54"/>
      <c r="BD1499" s="54"/>
      <c r="BE1499" s="54"/>
      <c r="BF1499" s="54"/>
      <c r="BG1499" s="54"/>
      <c r="BH1499" s="54"/>
      <c r="BI1499" s="54"/>
      <c r="BJ1499" s="54"/>
      <c r="BK1499" s="54"/>
      <c r="BL1499" s="54"/>
    </row>
    <row r="1500" spans="27:64" ht="12.95" customHeight="1" x14ac:dyDescent="0.2">
      <c r="AA1500" s="54"/>
      <c r="AB1500" s="54"/>
      <c r="AC1500" s="54"/>
      <c r="AD1500" s="54"/>
      <c r="AE1500" s="54"/>
      <c r="AG1500" s="3"/>
      <c r="AN1500" s="54"/>
      <c r="AO1500" s="54"/>
      <c r="AP1500" s="54"/>
      <c r="AQ1500" s="54"/>
      <c r="AR1500" s="54"/>
      <c r="AS1500" s="54"/>
      <c r="AT1500" s="54"/>
      <c r="AU1500" s="54"/>
      <c r="AV1500" s="54"/>
      <c r="AX1500" s="54"/>
      <c r="AY1500" s="54"/>
      <c r="AZ1500" s="54"/>
      <c r="BA1500" s="54"/>
      <c r="BB1500" s="54"/>
      <c r="BC1500" s="54"/>
      <c r="BD1500" s="54"/>
      <c r="BE1500" s="54"/>
      <c r="BF1500" s="54"/>
      <c r="BG1500" s="54"/>
      <c r="BH1500" s="54"/>
      <c r="BI1500" s="54"/>
      <c r="BJ1500" s="54"/>
      <c r="BK1500" s="54"/>
      <c r="BL1500" s="54"/>
    </row>
    <row r="1501" spans="27:64" ht="12.95" customHeight="1" x14ac:dyDescent="0.2">
      <c r="AA1501" s="54"/>
      <c r="AB1501" s="54"/>
      <c r="AC1501" s="54"/>
      <c r="AD1501" s="54"/>
      <c r="AE1501" s="54"/>
      <c r="AG1501" s="3"/>
      <c r="AN1501" s="54"/>
      <c r="AO1501" s="54"/>
      <c r="AP1501" s="54"/>
      <c r="AQ1501" s="54"/>
      <c r="AR1501" s="54"/>
      <c r="AS1501" s="54"/>
      <c r="AT1501" s="54"/>
      <c r="AU1501" s="54"/>
      <c r="AV1501" s="54"/>
      <c r="AW1501" s="54"/>
      <c r="AX1501" s="54"/>
      <c r="AY1501" s="54"/>
      <c r="AZ1501" s="54"/>
      <c r="BA1501" s="54"/>
      <c r="BB1501" s="54"/>
      <c r="BC1501" s="54"/>
      <c r="BD1501" s="54"/>
      <c r="BE1501" s="54"/>
      <c r="BF1501" s="54"/>
      <c r="BG1501" s="54"/>
      <c r="BH1501" s="54"/>
      <c r="BI1501" s="54"/>
      <c r="BJ1501" s="54"/>
      <c r="BK1501" s="54"/>
      <c r="BL1501" s="54"/>
    </row>
    <row r="1502" spans="27:64" ht="12.95" customHeight="1" x14ac:dyDescent="0.2">
      <c r="AA1502" s="54"/>
      <c r="AB1502" s="54"/>
      <c r="AC1502" s="54"/>
      <c r="AD1502" s="54"/>
      <c r="AE1502" s="54"/>
      <c r="AG1502" s="3"/>
      <c r="AN1502" s="54"/>
      <c r="AO1502" s="54"/>
      <c r="AP1502" s="54"/>
      <c r="AQ1502" s="54"/>
      <c r="AR1502" s="54"/>
      <c r="AS1502" s="54"/>
      <c r="AT1502" s="54"/>
      <c r="AU1502" s="54"/>
      <c r="AV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4"/>
      <c r="BI1502" s="54"/>
      <c r="BJ1502" s="54"/>
      <c r="BK1502" s="54"/>
      <c r="BL1502" s="54"/>
    </row>
    <row r="1503" spans="27:64" ht="12.95" customHeight="1" x14ac:dyDescent="0.2">
      <c r="AA1503" s="54"/>
      <c r="AB1503" s="54"/>
      <c r="AC1503" s="54"/>
      <c r="AD1503" s="54"/>
      <c r="AE1503" s="54"/>
      <c r="AG1503" s="3"/>
      <c r="AN1503" s="54"/>
      <c r="AO1503" s="54"/>
      <c r="AP1503" s="54"/>
      <c r="AQ1503" s="54"/>
      <c r="AR1503" s="54"/>
      <c r="AS1503" s="54"/>
      <c r="AT1503" s="54"/>
      <c r="AU1503" s="54"/>
      <c r="AV1503" s="54"/>
      <c r="AW1503" s="54"/>
      <c r="AX1503" s="54"/>
      <c r="AY1503" s="54"/>
      <c r="AZ1503" s="54"/>
      <c r="BA1503" s="54"/>
      <c r="BB1503" s="54"/>
      <c r="BC1503" s="54"/>
      <c r="BD1503" s="54"/>
      <c r="BE1503" s="54"/>
      <c r="BF1503" s="54"/>
      <c r="BG1503" s="54"/>
      <c r="BH1503" s="54"/>
      <c r="BI1503" s="54"/>
      <c r="BJ1503" s="54"/>
      <c r="BK1503" s="54"/>
      <c r="BL1503" s="54"/>
    </row>
    <row r="1504" spans="27:64" ht="12.95" customHeight="1" x14ac:dyDescent="0.2">
      <c r="AA1504" s="54"/>
      <c r="AB1504" s="54"/>
      <c r="AC1504" s="54"/>
      <c r="AD1504" s="54"/>
      <c r="AE1504" s="54"/>
      <c r="AG1504" s="3"/>
      <c r="AN1504" s="54"/>
      <c r="AO1504" s="54"/>
      <c r="AP1504" s="54"/>
      <c r="AQ1504" s="54"/>
      <c r="AR1504" s="54"/>
      <c r="AS1504" s="54"/>
      <c r="AT1504" s="54"/>
      <c r="AU1504" s="54"/>
      <c r="AV1504" s="54"/>
      <c r="AX1504" s="54"/>
    </row>
    <row r="1505" spans="27:64" ht="12.95" customHeight="1" x14ac:dyDescent="0.2">
      <c r="AA1505" s="54"/>
      <c r="AB1505" s="54"/>
      <c r="AC1505" s="54"/>
      <c r="AD1505" s="54"/>
      <c r="AE1505" s="54"/>
      <c r="AG1505" s="3"/>
      <c r="AN1505" s="54"/>
      <c r="AO1505" s="54"/>
      <c r="AP1505" s="54"/>
      <c r="AQ1505" s="54"/>
      <c r="AR1505" s="54"/>
      <c r="AS1505" s="54"/>
      <c r="AT1505" s="54"/>
      <c r="AU1505" s="54"/>
      <c r="AV1505" s="54"/>
      <c r="AW1505" s="54"/>
      <c r="AX1505" s="54"/>
      <c r="AY1505" s="54"/>
      <c r="AZ1505" s="54"/>
      <c r="BA1505" s="54"/>
      <c r="BB1505" s="54"/>
      <c r="BC1505" s="54"/>
      <c r="BD1505" s="54"/>
      <c r="BE1505" s="54"/>
      <c r="BF1505" s="54"/>
      <c r="BG1505" s="54"/>
      <c r="BH1505" s="54"/>
      <c r="BI1505" s="54"/>
      <c r="BJ1505" s="54"/>
      <c r="BK1505" s="54"/>
      <c r="BL1505" s="54"/>
    </row>
    <row r="1506" spans="27:64" ht="12.95" customHeight="1" x14ac:dyDescent="0.2">
      <c r="AA1506" s="54"/>
      <c r="AB1506" s="54"/>
      <c r="AC1506" s="54"/>
      <c r="AD1506" s="54"/>
      <c r="AE1506" s="54"/>
      <c r="AG1506" s="3"/>
      <c r="AN1506" s="54"/>
      <c r="AO1506" s="54"/>
      <c r="AP1506" s="54"/>
      <c r="AQ1506" s="54"/>
      <c r="AR1506" s="54"/>
      <c r="AS1506" s="54"/>
      <c r="AT1506" s="54"/>
      <c r="AU1506" s="54"/>
      <c r="AV1506" s="54"/>
      <c r="AX1506" s="54"/>
    </row>
    <row r="1507" spans="27:64" ht="12.95" customHeight="1" x14ac:dyDescent="0.2">
      <c r="AA1507" s="54"/>
      <c r="AB1507" s="54"/>
      <c r="AC1507" s="54"/>
      <c r="AD1507" s="54"/>
      <c r="AE1507" s="54"/>
      <c r="AG1507" s="3"/>
      <c r="AN1507" s="54"/>
      <c r="AO1507" s="54"/>
      <c r="AP1507" s="54"/>
      <c r="AQ1507" s="54"/>
      <c r="AR1507" s="54"/>
      <c r="AS1507" s="54"/>
      <c r="AT1507" s="54"/>
      <c r="AU1507" s="54"/>
      <c r="AV1507" s="54"/>
      <c r="AW1507" s="54"/>
      <c r="AX1507" s="54"/>
      <c r="AY1507" s="54"/>
      <c r="AZ1507" s="54"/>
      <c r="BA1507" s="54"/>
      <c r="BB1507" s="54"/>
      <c r="BC1507" s="54"/>
      <c r="BD1507" s="54"/>
      <c r="BE1507" s="54"/>
      <c r="BF1507" s="54"/>
      <c r="BG1507" s="54"/>
      <c r="BH1507" s="54"/>
      <c r="BI1507" s="54"/>
      <c r="BJ1507" s="54"/>
      <c r="BK1507" s="54"/>
      <c r="BL1507" s="54"/>
    </row>
    <row r="1508" spans="27:64" ht="12.95" customHeight="1" x14ac:dyDescent="0.2">
      <c r="AA1508" s="54"/>
      <c r="AB1508" s="54"/>
      <c r="AC1508" s="54"/>
      <c r="AD1508" s="54"/>
      <c r="AE1508" s="54"/>
      <c r="AG1508" s="3"/>
      <c r="AN1508" s="54"/>
      <c r="AO1508" s="54"/>
      <c r="AP1508" s="54"/>
      <c r="AQ1508" s="54"/>
      <c r="AR1508" s="54"/>
      <c r="AS1508" s="54"/>
      <c r="AT1508" s="54"/>
      <c r="AU1508" s="54"/>
      <c r="AV1508" s="54"/>
      <c r="AW1508" s="54"/>
      <c r="AX1508" s="54"/>
      <c r="AY1508" s="54"/>
      <c r="AZ1508" s="54"/>
      <c r="BA1508" s="54"/>
      <c r="BB1508" s="54"/>
      <c r="BC1508" s="54"/>
      <c r="BD1508" s="54"/>
      <c r="BE1508" s="54"/>
      <c r="BF1508" s="54"/>
      <c r="BG1508" s="54"/>
      <c r="BH1508" s="54"/>
      <c r="BI1508" s="54"/>
      <c r="BJ1508" s="54"/>
      <c r="BK1508" s="54"/>
      <c r="BL1508" s="54"/>
    </row>
    <row r="1509" spans="27:64" ht="12.95" customHeight="1" x14ac:dyDescent="0.2">
      <c r="AA1509" s="54"/>
      <c r="AB1509" s="54"/>
      <c r="AC1509" s="54"/>
      <c r="AD1509" s="54"/>
      <c r="AE1509" s="54"/>
      <c r="AG1509" s="3"/>
      <c r="AN1509" s="54"/>
      <c r="AO1509" s="54"/>
      <c r="AP1509" s="54"/>
      <c r="AQ1509" s="54"/>
      <c r="AR1509" s="54"/>
      <c r="AS1509" s="54"/>
      <c r="AT1509" s="54"/>
      <c r="AU1509" s="54"/>
      <c r="AV1509" s="54"/>
      <c r="AW1509" s="54"/>
      <c r="AX1509" s="54"/>
      <c r="AY1509" s="54"/>
      <c r="AZ1509" s="54"/>
      <c r="BA1509" s="54"/>
      <c r="BB1509" s="54"/>
      <c r="BC1509" s="54"/>
      <c r="BD1509" s="54"/>
      <c r="BE1509" s="54"/>
      <c r="BF1509" s="54"/>
      <c r="BG1509" s="54"/>
      <c r="BH1509" s="54"/>
      <c r="BI1509" s="54"/>
      <c r="BJ1509" s="54"/>
      <c r="BK1509" s="54"/>
      <c r="BL1509" s="54"/>
    </row>
    <row r="1510" spans="27:64" ht="12.95" customHeight="1" x14ac:dyDescent="0.2">
      <c r="AA1510" s="54"/>
      <c r="AB1510" s="54"/>
      <c r="AC1510" s="54"/>
      <c r="AD1510" s="54"/>
      <c r="AE1510" s="54"/>
      <c r="AG1510" s="3"/>
      <c r="AN1510" s="54"/>
      <c r="AO1510" s="54"/>
      <c r="AP1510" s="54"/>
      <c r="AQ1510" s="54"/>
      <c r="AR1510" s="54"/>
      <c r="AS1510" s="54"/>
      <c r="AT1510" s="54"/>
      <c r="AU1510" s="54"/>
      <c r="AV1510" s="54"/>
      <c r="AW1510" s="54"/>
      <c r="AX1510" s="54"/>
      <c r="AY1510" s="54"/>
      <c r="AZ1510" s="54"/>
      <c r="BA1510" s="54"/>
      <c r="BB1510" s="54"/>
      <c r="BC1510" s="54"/>
      <c r="BD1510" s="54"/>
      <c r="BE1510" s="54"/>
      <c r="BF1510" s="54"/>
      <c r="BG1510" s="54"/>
      <c r="BH1510" s="54"/>
      <c r="BI1510" s="54"/>
      <c r="BJ1510" s="54"/>
      <c r="BK1510" s="54"/>
      <c r="BL1510" s="54"/>
    </row>
    <row r="1511" spans="27:64" ht="12.95" customHeight="1" x14ac:dyDescent="0.2">
      <c r="AA1511" s="54"/>
      <c r="AB1511" s="54"/>
      <c r="AC1511" s="54"/>
      <c r="AD1511" s="54"/>
      <c r="AE1511" s="54"/>
      <c r="AG1511" s="3"/>
      <c r="AN1511" s="54"/>
      <c r="AO1511" s="54"/>
      <c r="AP1511" s="54"/>
      <c r="AQ1511" s="54"/>
      <c r="AR1511" s="54"/>
      <c r="AS1511" s="54"/>
      <c r="AT1511" s="54"/>
      <c r="AU1511" s="54"/>
      <c r="AV1511" s="54"/>
      <c r="AX1511" s="54"/>
    </row>
    <row r="1512" spans="27:64" ht="12.95" customHeight="1" x14ac:dyDescent="0.2">
      <c r="AA1512" s="54"/>
      <c r="AB1512" s="54"/>
      <c r="AC1512" s="54"/>
      <c r="AD1512" s="54"/>
      <c r="AE1512" s="54"/>
      <c r="AG1512" s="3"/>
      <c r="AN1512" s="54"/>
      <c r="AO1512" s="54"/>
      <c r="AP1512" s="54"/>
      <c r="AQ1512" s="54"/>
      <c r="AR1512" s="54"/>
      <c r="AS1512" s="54"/>
      <c r="AT1512" s="54"/>
      <c r="AU1512" s="54"/>
    </row>
    <row r="1513" spans="27:64" ht="12.95" customHeight="1" x14ac:dyDescent="0.2">
      <c r="AA1513" s="54"/>
      <c r="AB1513" s="54"/>
      <c r="AC1513" s="54"/>
      <c r="AD1513" s="54"/>
      <c r="AE1513" s="54"/>
      <c r="AG1513" s="3"/>
      <c r="AN1513" s="54"/>
      <c r="AO1513" s="54"/>
      <c r="AP1513" s="54"/>
      <c r="AQ1513" s="54"/>
      <c r="AR1513" s="54"/>
      <c r="AS1513" s="54"/>
      <c r="AT1513" s="54"/>
      <c r="AU1513" s="54"/>
    </row>
    <row r="1514" spans="27:64" ht="12.95" customHeight="1" x14ac:dyDescent="0.2">
      <c r="AA1514" s="54"/>
      <c r="AB1514" s="54"/>
      <c r="AC1514" s="54"/>
      <c r="AD1514" s="54"/>
      <c r="AE1514" s="54"/>
      <c r="AG1514" s="3"/>
      <c r="AN1514" s="54"/>
      <c r="AO1514" s="54"/>
      <c r="AP1514" s="54"/>
      <c r="AQ1514" s="54"/>
      <c r="AR1514" s="54"/>
      <c r="AS1514" s="54"/>
      <c r="AT1514" s="54"/>
      <c r="AU1514" s="54"/>
    </row>
    <row r="1515" spans="27:64" ht="12.95" customHeight="1" x14ac:dyDescent="0.2">
      <c r="AA1515" s="54"/>
      <c r="AB1515" s="54"/>
      <c r="AC1515" s="54"/>
      <c r="AD1515" s="54"/>
      <c r="AE1515" s="54"/>
      <c r="AG1515" s="3"/>
      <c r="AN1515" s="54"/>
      <c r="AO1515" s="54"/>
      <c r="AP1515" s="54"/>
      <c r="AQ1515" s="54"/>
      <c r="AR1515" s="54"/>
      <c r="AS1515" s="54"/>
      <c r="AT1515" s="54"/>
      <c r="AU1515" s="54"/>
      <c r="AV1515" s="54"/>
    </row>
    <row r="1516" spans="27:64" ht="12.95" customHeight="1" x14ac:dyDescent="0.2">
      <c r="AA1516" s="54"/>
      <c r="AB1516" s="54"/>
      <c r="AC1516" s="54"/>
      <c r="AD1516" s="54"/>
      <c r="AE1516" s="54"/>
      <c r="AG1516" s="3"/>
      <c r="AN1516" s="54"/>
      <c r="AO1516" s="54"/>
      <c r="AP1516" s="54"/>
      <c r="AQ1516" s="54"/>
      <c r="AR1516" s="54"/>
      <c r="AS1516" s="54"/>
      <c r="AT1516" s="54"/>
      <c r="AU1516" s="54"/>
      <c r="AV1516" s="54"/>
      <c r="AX1516" s="54"/>
    </row>
    <row r="1517" spans="27:64" ht="12.95" customHeight="1" x14ac:dyDescent="0.2">
      <c r="AA1517" s="54"/>
      <c r="AB1517" s="54"/>
      <c r="AC1517" s="54"/>
      <c r="AD1517" s="54"/>
      <c r="AE1517" s="54"/>
      <c r="AG1517" s="3"/>
      <c r="AN1517" s="54"/>
      <c r="AO1517" s="54"/>
      <c r="AP1517" s="54"/>
      <c r="AQ1517" s="54"/>
      <c r="AR1517" s="54"/>
      <c r="AS1517" s="54"/>
      <c r="AT1517" s="54"/>
      <c r="AU1517" s="54"/>
      <c r="AV1517" s="54"/>
      <c r="AW1517" s="54"/>
      <c r="AX1517" s="54"/>
      <c r="AY1517" s="54"/>
      <c r="AZ1517" s="54"/>
      <c r="BA1517" s="54"/>
      <c r="BB1517" s="54"/>
      <c r="BC1517" s="54"/>
      <c r="BD1517" s="54"/>
      <c r="BE1517" s="54"/>
      <c r="BF1517" s="54"/>
      <c r="BG1517" s="54"/>
      <c r="BH1517" s="54"/>
      <c r="BI1517" s="54"/>
      <c r="BJ1517" s="54"/>
      <c r="BK1517" s="54"/>
      <c r="BL1517" s="54"/>
    </row>
    <row r="1518" spans="27:64" ht="12.95" customHeight="1" x14ac:dyDescent="0.2">
      <c r="AA1518" s="54"/>
      <c r="AB1518" s="54"/>
      <c r="AC1518" s="54"/>
      <c r="AD1518" s="54"/>
      <c r="AE1518" s="54"/>
      <c r="AG1518" s="3"/>
      <c r="AN1518" s="54"/>
      <c r="AO1518" s="54"/>
      <c r="AP1518" s="54"/>
      <c r="AQ1518" s="54"/>
      <c r="AR1518" s="54"/>
      <c r="AS1518" s="54"/>
      <c r="AT1518" s="54"/>
      <c r="AU1518" s="54"/>
      <c r="AV1518" s="54"/>
    </row>
    <row r="1519" spans="27:64" ht="12.95" customHeight="1" x14ac:dyDescent="0.2">
      <c r="AA1519" s="54"/>
      <c r="AB1519" s="54"/>
      <c r="AC1519" s="54"/>
      <c r="AD1519" s="54"/>
      <c r="AE1519" s="54"/>
      <c r="AG1519" s="3"/>
      <c r="AN1519" s="54"/>
      <c r="AO1519" s="54"/>
      <c r="AP1519" s="54"/>
      <c r="AQ1519" s="54"/>
      <c r="AR1519" s="54"/>
      <c r="AS1519" s="54"/>
      <c r="AT1519" s="54"/>
      <c r="AU1519" s="54"/>
      <c r="AV1519" s="54"/>
      <c r="AX1519" s="54"/>
    </row>
    <row r="1520" spans="27:64" ht="12.95" customHeight="1" x14ac:dyDescent="0.2">
      <c r="AA1520" s="54"/>
      <c r="AB1520" s="54"/>
      <c r="AC1520" s="54"/>
      <c r="AD1520" s="54"/>
      <c r="AE1520" s="54"/>
      <c r="AG1520" s="3"/>
      <c r="AN1520" s="54"/>
      <c r="AO1520" s="54"/>
      <c r="AP1520" s="54"/>
      <c r="AQ1520" s="54"/>
      <c r="AR1520" s="54"/>
      <c r="AS1520" s="54"/>
      <c r="AT1520" s="54"/>
      <c r="AU1520" s="54"/>
    </row>
    <row r="1521" spans="27:64" ht="12.95" customHeight="1" x14ac:dyDescent="0.2">
      <c r="AA1521" s="54"/>
      <c r="AB1521" s="54"/>
      <c r="AC1521" s="54"/>
      <c r="AD1521" s="54"/>
      <c r="AE1521" s="54"/>
      <c r="AG1521" s="3"/>
      <c r="AN1521" s="54"/>
      <c r="AO1521" s="54"/>
      <c r="AP1521" s="54"/>
      <c r="AQ1521" s="54"/>
      <c r="AR1521" s="54"/>
      <c r="AS1521" s="54"/>
      <c r="AT1521" s="54"/>
      <c r="AU1521" s="54"/>
      <c r="AV1521" s="54"/>
      <c r="AX1521" s="54"/>
    </row>
    <row r="1522" spans="27:64" ht="12.95" customHeight="1" x14ac:dyDescent="0.2">
      <c r="AA1522" s="54"/>
      <c r="AB1522" s="54"/>
      <c r="AC1522" s="54"/>
      <c r="AD1522" s="54"/>
      <c r="AE1522" s="54"/>
      <c r="AG1522" s="3"/>
      <c r="AN1522" s="54"/>
      <c r="AO1522" s="54"/>
      <c r="AP1522" s="54"/>
      <c r="AQ1522" s="54"/>
      <c r="AR1522" s="54"/>
      <c r="AS1522" s="54"/>
      <c r="AT1522" s="54"/>
      <c r="AU1522" s="54"/>
    </row>
    <row r="1523" spans="27:64" ht="12.95" customHeight="1" x14ac:dyDescent="0.2">
      <c r="AA1523" s="54"/>
      <c r="AB1523" s="54"/>
      <c r="AC1523" s="54"/>
      <c r="AD1523" s="54"/>
      <c r="AE1523" s="54"/>
      <c r="AG1523" s="3"/>
      <c r="AN1523" s="54"/>
      <c r="AO1523" s="54"/>
      <c r="AP1523" s="54"/>
      <c r="AQ1523" s="54"/>
      <c r="AR1523" s="54"/>
      <c r="AS1523" s="54"/>
      <c r="AT1523" s="54"/>
      <c r="AU1523" s="54"/>
      <c r="AV1523" s="54"/>
    </row>
    <row r="1524" spans="27:64" ht="12.95" customHeight="1" x14ac:dyDescent="0.2">
      <c r="AA1524" s="54"/>
      <c r="AB1524" s="54"/>
      <c r="AC1524" s="54"/>
      <c r="AD1524" s="54"/>
      <c r="AE1524" s="54"/>
      <c r="AG1524" s="3"/>
      <c r="AN1524" s="54"/>
      <c r="AO1524" s="54"/>
      <c r="AP1524" s="54"/>
      <c r="AQ1524" s="54"/>
      <c r="AR1524" s="54"/>
      <c r="AS1524" s="54"/>
      <c r="AT1524" s="54"/>
      <c r="AU1524" s="54"/>
      <c r="AV1524" s="54"/>
      <c r="AW1524" s="54"/>
      <c r="AX1524" s="54"/>
      <c r="AY1524" s="54"/>
      <c r="AZ1524" s="54"/>
      <c r="BA1524" s="54"/>
      <c r="BB1524" s="54"/>
      <c r="BC1524" s="54"/>
      <c r="BD1524" s="54"/>
      <c r="BE1524" s="54"/>
      <c r="BF1524" s="54"/>
      <c r="BG1524" s="54"/>
      <c r="BH1524" s="54"/>
      <c r="BI1524" s="54"/>
      <c r="BJ1524" s="54"/>
      <c r="BK1524" s="54"/>
      <c r="BL1524" s="54"/>
    </row>
    <row r="1525" spans="27:64" ht="12.95" customHeight="1" x14ac:dyDescent="0.2">
      <c r="AA1525" s="54"/>
      <c r="AB1525" s="54"/>
      <c r="AC1525" s="54"/>
      <c r="AD1525" s="54"/>
      <c r="AE1525" s="54"/>
      <c r="AG1525" s="3"/>
      <c r="AN1525" s="54"/>
      <c r="AO1525" s="54"/>
      <c r="AP1525" s="54"/>
      <c r="AQ1525" s="54"/>
      <c r="AR1525" s="54"/>
      <c r="AS1525" s="54"/>
      <c r="AT1525" s="54"/>
      <c r="AU1525" s="54"/>
    </row>
    <row r="1526" spans="27:64" ht="12.95" customHeight="1" x14ac:dyDescent="0.2">
      <c r="AA1526" s="54"/>
      <c r="AB1526" s="54"/>
      <c r="AC1526" s="54"/>
      <c r="AD1526" s="54"/>
      <c r="AE1526" s="54"/>
      <c r="AG1526" s="3"/>
      <c r="AN1526" s="54"/>
      <c r="AO1526" s="54"/>
      <c r="AP1526" s="54"/>
      <c r="AQ1526" s="54"/>
      <c r="AR1526" s="54"/>
      <c r="AS1526" s="54"/>
      <c r="AT1526" s="54"/>
      <c r="AU1526" s="54"/>
      <c r="AV1526" s="54"/>
    </row>
    <row r="1527" spans="27:64" ht="12.95" customHeight="1" x14ac:dyDescent="0.2">
      <c r="AA1527" s="54"/>
      <c r="AB1527" s="54"/>
      <c r="AC1527" s="54"/>
      <c r="AD1527" s="54"/>
      <c r="AE1527" s="54"/>
      <c r="AG1527" s="3"/>
      <c r="AN1527" s="54"/>
      <c r="AO1527" s="54"/>
      <c r="AP1527" s="54"/>
      <c r="AQ1527" s="54"/>
      <c r="AR1527" s="54"/>
      <c r="AS1527" s="54"/>
      <c r="AT1527" s="54"/>
      <c r="AU1527" s="54"/>
    </row>
    <row r="1528" spans="27:64" ht="12.95" customHeight="1" x14ac:dyDescent="0.2">
      <c r="AA1528" s="54"/>
      <c r="AB1528" s="54"/>
      <c r="AC1528" s="54"/>
      <c r="AD1528" s="54"/>
      <c r="AE1528" s="54"/>
      <c r="AG1528" s="3"/>
      <c r="AN1528" s="54"/>
      <c r="AO1528" s="54"/>
      <c r="AP1528" s="54"/>
      <c r="AQ1528" s="54"/>
      <c r="AR1528" s="54"/>
      <c r="AS1528" s="54"/>
      <c r="AT1528" s="54"/>
      <c r="AU1528" s="54"/>
      <c r="AV1528" s="54"/>
      <c r="AX1528" s="54"/>
    </row>
    <row r="1529" spans="27:64" ht="12.95" customHeight="1" x14ac:dyDescent="0.2">
      <c r="AA1529" s="54"/>
      <c r="AB1529" s="54"/>
      <c r="AC1529" s="54"/>
      <c r="AD1529" s="54"/>
      <c r="AE1529" s="54"/>
      <c r="AG1529" s="3"/>
      <c r="AN1529" s="54"/>
      <c r="AO1529" s="54"/>
      <c r="AP1529" s="54"/>
      <c r="AQ1529" s="54"/>
      <c r="AR1529" s="54"/>
      <c r="AS1529" s="54"/>
      <c r="AT1529" s="54"/>
      <c r="AU1529" s="54"/>
      <c r="AV1529" s="54"/>
    </row>
    <row r="1530" spans="27:64" ht="12.95" customHeight="1" x14ac:dyDescent="0.2">
      <c r="AA1530" s="54"/>
      <c r="AB1530" s="54"/>
      <c r="AC1530" s="54"/>
      <c r="AD1530" s="54"/>
      <c r="AE1530" s="54"/>
      <c r="AG1530" s="3"/>
      <c r="AN1530" s="54"/>
      <c r="AO1530" s="54"/>
      <c r="AP1530" s="54"/>
      <c r="AQ1530" s="54"/>
      <c r="AR1530" s="54"/>
      <c r="AS1530" s="54"/>
      <c r="AT1530" s="54"/>
      <c r="AU1530" s="54"/>
    </row>
    <row r="1531" spans="27:64" ht="12.95" customHeight="1" x14ac:dyDescent="0.2">
      <c r="AA1531" s="54"/>
      <c r="AB1531" s="54"/>
      <c r="AC1531" s="54"/>
      <c r="AD1531" s="54"/>
      <c r="AE1531" s="54"/>
      <c r="AG1531" s="3"/>
      <c r="AN1531" s="54"/>
      <c r="AO1531" s="54"/>
      <c r="AP1531" s="54"/>
      <c r="AQ1531" s="54"/>
      <c r="AR1531" s="54"/>
      <c r="AS1531" s="54"/>
      <c r="AT1531" s="54"/>
      <c r="AU1531" s="54"/>
    </row>
    <row r="1532" spans="27:64" ht="12.95" customHeight="1" x14ac:dyDescent="0.2">
      <c r="AA1532" s="54"/>
      <c r="AB1532" s="54"/>
      <c r="AC1532" s="54"/>
      <c r="AD1532" s="54"/>
      <c r="AE1532" s="54"/>
      <c r="AG1532" s="3"/>
      <c r="AN1532" s="54"/>
      <c r="AO1532" s="54"/>
      <c r="AP1532" s="54"/>
      <c r="AQ1532" s="54"/>
      <c r="AR1532" s="54"/>
      <c r="AS1532" s="54"/>
      <c r="AT1532" s="54"/>
      <c r="AU1532" s="54"/>
      <c r="AV1532" s="54"/>
      <c r="AX1532" s="54"/>
      <c r="AY1532" s="54"/>
      <c r="AZ1532" s="54"/>
      <c r="BA1532" s="54"/>
      <c r="BB1532" s="54"/>
      <c r="BC1532" s="54"/>
      <c r="BD1532" s="54"/>
      <c r="BE1532" s="54"/>
      <c r="BF1532" s="54"/>
      <c r="BG1532" s="54"/>
      <c r="BH1532" s="54"/>
      <c r="BI1532" s="54"/>
      <c r="BJ1532" s="54"/>
      <c r="BK1532" s="54"/>
      <c r="BL1532" s="54"/>
    </row>
    <row r="1533" spans="27:64" ht="12.95" customHeight="1" x14ac:dyDescent="0.2">
      <c r="AA1533" s="54"/>
      <c r="AB1533" s="54"/>
      <c r="AC1533" s="54"/>
      <c r="AD1533" s="54"/>
      <c r="AE1533" s="54"/>
      <c r="AG1533" s="3"/>
      <c r="AN1533" s="54"/>
      <c r="AO1533" s="54"/>
      <c r="AP1533" s="54"/>
      <c r="AQ1533" s="54"/>
      <c r="AR1533" s="54"/>
      <c r="AS1533" s="54"/>
      <c r="AT1533" s="54"/>
      <c r="AU1533" s="54"/>
      <c r="AV1533" s="54"/>
    </row>
    <row r="1534" spans="27:64" ht="12.95" customHeight="1" x14ac:dyDescent="0.2">
      <c r="AA1534" s="54"/>
      <c r="AB1534" s="54"/>
      <c r="AC1534" s="54"/>
      <c r="AD1534" s="54"/>
      <c r="AE1534" s="54"/>
      <c r="AG1534" s="3"/>
      <c r="AN1534" s="54"/>
      <c r="AO1534" s="54"/>
      <c r="AP1534" s="54"/>
      <c r="AQ1534" s="54"/>
      <c r="AR1534" s="54"/>
      <c r="AS1534" s="54"/>
      <c r="AT1534" s="54"/>
      <c r="AU1534" s="54"/>
      <c r="AV1534" s="54"/>
    </row>
    <row r="1535" spans="27:64" ht="12.95" customHeight="1" x14ac:dyDescent="0.2">
      <c r="AA1535" s="54"/>
      <c r="AB1535" s="54"/>
      <c r="AC1535" s="54"/>
      <c r="AD1535" s="54"/>
      <c r="AE1535" s="54"/>
      <c r="AG1535" s="3"/>
      <c r="AN1535" s="54"/>
      <c r="AO1535" s="54"/>
      <c r="AP1535" s="54"/>
      <c r="AQ1535" s="54"/>
      <c r="AR1535" s="54"/>
      <c r="AS1535" s="54"/>
      <c r="AT1535" s="54"/>
      <c r="AU1535" s="54"/>
      <c r="AV1535" s="54"/>
    </row>
    <row r="1536" spans="27:64" ht="12.95" customHeight="1" x14ac:dyDescent="0.2">
      <c r="AA1536" s="54"/>
      <c r="AB1536" s="54"/>
      <c r="AC1536" s="54"/>
      <c r="AD1536" s="54"/>
      <c r="AE1536" s="54"/>
      <c r="AG1536" s="3"/>
      <c r="AN1536" s="54"/>
      <c r="AO1536" s="54"/>
      <c r="AP1536" s="54"/>
      <c r="AQ1536" s="54"/>
      <c r="AR1536" s="54"/>
      <c r="AS1536" s="54"/>
      <c r="AT1536" s="54"/>
      <c r="AU1536" s="54"/>
      <c r="AV1536" s="54"/>
      <c r="AX1536" s="54"/>
    </row>
    <row r="1537" spans="27:64" ht="12.95" customHeight="1" x14ac:dyDescent="0.2">
      <c r="AA1537" s="54"/>
      <c r="AB1537" s="54"/>
      <c r="AC1537" s="54"/>
      <c r="AD1537" s="54"/>
      <c r="AE1537" s="54"/>
      <c r="AG1537" s="3"/>
      <c r="AN1537" s="54"/>
      <c r="AO1537" s="54"/>
      <c r="AP1537" s="54"/>
      <c r="AQ1537" s="54"/>
      <c r="AR1537" s="54"/>
      <c r="AS1537" s="54"/>
      <c r="AT1537" s="54"/>
      <c r="AU1537" s="54"/>
      <c r="AV1537" s="54"/>
    </row>
    <row r="1538" spans="27:64" ht="12.95" customHeight="1" x14ac:dyDescent="0.2">
      <c r="AA1538" s="54"/>
      <c r="AB1538" s="54"/>
      <c r="AC1538" s="54"/>
      <c r="AD1538" s="54"/>
      <c r="AE1538" s="54"/>
      <c r="AG1538" s="3"/>
      <c r="AN1538" s="54"/>
      <c r="AO1538" s="54"/>
      <c r="AP1538" s="54"/>
      <c r="AQ1538" s="54"/>
      <c r="AR1538" s="54"/>
      <c r="AS1538" s="54"/>
      <c r="AT1538" s="54"/>
      <c r="AU1538" s="54"/>
      <c r="AV1538" s="54"/>
    </row>
    <row r="1539" spans="27:64" ht="12.95" customHeight="1" x14ac:dyDescent="0.2">
      <c r="AA1539" s="54"/>
      <c r="AB1539" s="54"/>
      <c r="AC1539" s="54"/>
      <c r="AD1539" s="54"/>
      <c r="AE1539" s="54"/>
      <c r="AG1539" s="3"/>
      <c r="AN1539" s="54"/>
      <c r="AO1539" s="54"/>
      <c r="AP1539" s="54"/>
      <c r="AQ1539" s="54"/>
      <c r="AR1539" s="54"/>
      <c r="AS1539" s="54"/>
      <c r="AT1539" s="54"/>
      <c r="AU1539" s="54"/>
      <c r="AV1539" s="54"/>
      <c r="AW1539" s="54"/>
      <c r="AX1539" s="54"/>
      <c r="AY1539" s="54"/>
      <c r="AZ1539" s="54"/>
      <c r="BA1539" s="54"/>
      <c r="BB1539" s="54"/>
      <c r="BC1539" s="54"/>
      <c r="BD1539" s="54"/>
      <c r="BE1539" s="54"/>
      <c r="BF1539" s="54"/>
      <c r="BG1539" s="54"/>
      <c r="BH1539" s="54"/>
      <c r="BI1539" s="54"/>
      <c r="BJ1539" s="54"/>
      <c r="BK1539" s="54"/>
      <c r="BL1539" s="54"/>
    </row>
    <row r="1540" spans="27:64" ht="12.95" customHeight="1" x14ac:dyDescent="0.2">
      <c r="AA1540" s="54"/>
      <c r="AB1540" s="54"/>
      <c r="AC1540" s="54"/>
      <c r="AD1540" s="54"/>
      <c r="AE1540" s="54"/>
      <c r="AG1540" s="3"/>
      <c r="AN1540" s="54"/>
      <c r="AO1540" s="54"/>
      <c r="AP1540" s="54"/>
      <c r="AQ1540" s="54"/>
      <c r="AR1540" s="54"/>
      <c r="AS1540" s="54"/>
      <c r="AT1540" s="54"/>
      <c r="AU1540" s="54"/>
      <c r="AV1540" s="54"/>
      <c r="AX1540" s="54"/>
      <c r="AY1540" s="54"/>
      <c r="AZ1540" s="54"/>
      <c r="BA1540" s="54"/>
      <c r="BB1540" s="54"/>
      <c r="BC1540" s="54"/>
      <c r="BD1540" s="54"/>
      <c r="BE1540" s="54"/>
      <c r="BF1540" s="54"/>
      <c r="BG1540" s="54"/>
      <c r="BH1540" s="54"/>
      <c r="BI1540" s="54"/>
      <c r="BJ1540" s="54"/>
      <c r="BK1540" s="54"/>
      <c r="BL1540" s="54"/>
    </row>
    <row r="1541" spans="27:64" ht="12.95" customHeight="1" x14ac:dyDescent="0.2">
      <c r="AA1541" s="54"/>
      <c r="AB1541" s="54"/>
      <c r="AC1541" s="54"/>
      <c r="AD1541" s="54"/>
      <c r="AE1541" s="54"/>
      <c r="AG1541" s="3"/>
      <c r="AN1541" s="54"/>
      <c r="AO1541" s="54"/>
      <c r="AP1541" s="54"/>
      <c r="AQ1541" s="54"/>
      <c r="AR1541" s="54"/>
      <c r="AS1541" s="54"/>
      <c r="AT1541" s="54"/>
      <c r="AU1541" s="54"/>
      <c r="AV1541" s="54"/>
      <c r="AX1541" s="54"/>
    </row>
    <row r="1542" spans="27:64" ht="12.95" customHeight="1" x14ac:dyDescent="0.2">
      <c r="AA1542" s="54"/>
      <c r="AB1542" s="54"/>
      <c r="AC1542" s="54"/>
      <c r="AD1542" s="54"/>
      <c r="AE1542" s="54"/>
      <c r="AG1542" s="3"/>
      <c r="AN1542" s="54"/>
      <c r="AO1542" s="54"/>
      <c r="AP1542" s="54"/>
      <c r="AQ1542" s="54"/>
      <c r="AR1542" s="54"/>
      <c r="AS1542" s="54"/>
      <c r="AT1542" s="54"/>
      <c r="AU1542" s="54"/>
      <c r="AV1542" s="54"/>
      <c r="AW1542" s="54"/>
      <c r="AX1542" s="54"/>
      <c r="AY1542" s="54"/>
      <c r="AZ1542" s="54"/>
      <c r="BA1542" s="54"/>
      <c r="BB1542" s="54"/>
      <c r="BC1542" s="54"/>
      <c r="BD1542" s="54"/>
      <c r="BE1542" s="54"/>
      <c r="BF1542" s="54"/>
      <c r="BG1542" s="54"/>
      <c r="BH1542" s="54"/>
      <c r="BI1542" s="54"/>
      <c r="BJ1542" s="54"/>
      <c r="BK1542" s="54"/>
      <c r="BL1542" s="54"/>
    </row>
    <row r="1543" spans="27:64" ht="12.95" customHeight="1" x14ac:dyDescent="0.2">
      <c r="AA1543" s="54"/>
      <c r="AB1543" s="54"/>
      <c r="AC1543" s="54"/>
      <c r="AD1543" s="54"/>
      <c r="AE1543" s="54"/>
      <c r="AG1543" s="3"/>
      <c r="AN1543" s="54"/>
      <c r="AO1543" s="54"/>
      <c r="AP1543" s="54"/>
      <c r="AQ1543" s="54"/>
      <c r="AR1543" s="54"/>
      <c r="AS1543" s="54"/>
      <c r="AT1543" s="54"/>
      <c r="AU1543" s="54"/>
    </row>
    <row r="1544" spans="27:64" ht="12.95" customHeight="1" x14ac:dyDescent="0.2">
      <c r="AA1544" s="54"/>
      <c r="AB1544" s="54"/>
      <c r="AC1544" s="54"/>
      <c r="AD1544" s="54"/>
      <c r="AE1544" s="54"/>
      <c r="AG1544" s="3"/>
      <c r="AN1544" s="54"/>
      <c r="AO1544" s="54"/>
      <c r="AP1544" s="54"/>
      <c r="AQ1544" s="54"/>
      <c r="AR1544" s="54"/>
      <c r="AS1544" s="54"/>
      <c r="AT1544" s="54"/>
      <c r="AU1544" s="54"/>
    </row>
    <row r="1545" spans="27:64" ht="12.95" customHeight="1" x14ac:dyDescent="0.2">
      <c r="AA1545" s="54"/>
      <c r="AB1545" s="54"/>
      <c r="AC1545" s="54"/>
      <c r="AD1545" s="54"/>
      <c r="AE1545" s="54"/>
      <c r="AG1545" s="3"/>
      <c r="AN1545" s="54"/>
      <c r="AO1545" s="54"/>
      <c r="AP1545" s="54"/>
      <c r="AQ1545" s="54"/>
      <c r="AR1545" s="54"/>
      <c r="AS1545" s="54"/>
      <c r="AT1545" s="54"/>
      <c r="AU1545" s="54"/>
      <c r="AV1545" s="54"/>
      <c r="AX1545" s="54"/>
      <c r="AY1545" s="54"/>
      <c r="AZ1545" s="54"/>
      <c r="BA1545" s="54"/>
      <c r="BB1545" s="54"/>
      <c r="BC1545" s="54"/>
      <c r="BD1545" s="54"/>
      <c r="BE1545" s="54"/>
      <c r="BF1545" s="54"/>
      <c r="BG1545" s="54"/>
      <c r="BH1545" s="54"/>
      <c r="BI1545" s="54"/>
      <c r="BJ1545" s="54"/>
      <c r="BK1545" s="54"/>
      <c r="BL1545" s="54"/>
    </row>
    <row r="1546" spans="27:64" ht="12.95" customHeight="1" x14ac:dyDescent="0.2">
      <c r="AA1546" s="54"/>
      <c r="AB1546" s="54"/>
      <c r="AC1546" s="54"/>
      <c r="AD1546" s="54"/>
      <c r="AE1546" s="54"/>
      <c r="AG1546" s="3"/>
      <c r="AN1546" s="54"/>
      <c r="AO1546" s="54"/>
      <c r="AP1546" s="54"/>
      <c r="AQ1546" s="54"/>
      <c r="AR1546" s="54"/>
      <c r="AS1546" s="54"/>
      <c r="AT1546" s="54"/>
      <c r="AU1546" s="54"/>
      <c r="AV1546" s="54"/>
    </row>
    <row r="1547" spans="27:64" ht="12.95" customHeight="1" x14ac:dyDescent="0.2">
      <c r="AA1547" s="54"/>
      <c r="AB1547" s="54"/>
      <c r="AC1547" s="54"/>
      <c r="AD1547" s="54"/>
      <c r="AE1547" s="54"/>
      <c r="AG1547" s="3"/>
      <c r="AN1547" s="54"/>
      <c r="AO1547" s="54"/>
      <c r="AP1547" s="54"/>
      <c r="AQ1547" s="54"/>
      <c r="AR1547" s="54"/>
      <c r="AS1547" s="54"/>
      <c r="AT1547" s="54"/>
      <c r="AU1547" s="54"/>
      <c r="AV1547" s="54"/>
      <c r="AW1547" s="54"/>
      <c r="AX1547" s="54"/>
      <c r="AY1547" s="54"/>
      <c r="AZ1547" s="54"/>
      <c r="BA1547" s="54"/>
      <c r="BB1547" s="54"/>
      <c r="BC1547" s="54"/>
      <c r="BD1547" s="54"/>
      <c r="BE1547" s="54"/>
      <c r="BF1547" s="54"/>
      <c r="BG1547" s="54"/>
      <c r="BH1547" s="54"/>
      <c r="BI1547" s="54"/>
      <c r="BJ1547" s="54"/>
      <c r="BK1547" s="54"/>
      <c r="BL1547" s="54"/>
    </row>
    <row r="1548" spans="27:64" ht="12.95" customHeight="1" x14ac:dyDescent="0.2">
      <c r="AA1548" s="54"/>
      <c r="AB1548" s="54"/>
      <c r="AC1548" s="54"/>
      <c r="AD1548" s="54"/>
      <c r="AE1548" s="54"/>
      <c r="AG1548" s="3"/>
      <c r="AN1548" s="54"/>
      <c r="AO1548" s="54"/>
      <c r="AP1548" s="54"/>
      <c r="AQ1548" s="54"/>
      <c r="AR1548" s="54"/>
      <c r="AS1548" s="54"/>
      <c r="AT1548" s="54"/>
      <c r="AU1548" s="54"/>
    </row>
    <row r="1549" spans="27:64" ht="12.95" customHeight="1" x14ac:dyDescent="0.2">
      <c r="AA1549" s="54"/>
      <c r="AB1549" s="54"/>
      <c r="AC1549" s="54"/>
      <c r="AD1549" s="54"/>
      <c r="AE1549" s="54"/>
      <c r="AG1549" s="3"/>
      <c r="AN1549" s="54"/>
      <c r="AO1549" s="54"/>
      <c r="AP1549" s="54"/>
      <c r="AQ1549" s="54"/>
      <c r="AR1549" s="54"/>
      <c r="AS1549" s="54"/>
      <c r="AT1549" s="54"/>
      <c r="AU1549" s="54"/>
      <c r="AV1549" s="54"/>
      <c r="AW1549" s="54"/>
      <c r="AX1549" s="54"/>
      <c r="AY1549" s="54"/>
      <c r="AZ1549" s="54"/>
      <c r="BA1549" s="54"/>
      <c r="BB1549" s="54"/>
      <c r="BC1549" s="54"/>
      <c r="BD1549" s="54"/>
      <c r="BE1549" s="54"/>
      <c r="BF1549" s="54"/>
      <c r="BG1549" s="54"/>
      <c r="BH1549" s="54"/>
      <c r="BI1549" s="54"/>
      <c r="BJ1549" s="54"/>
      <c r="BK1549" s="54"/>
      <c r="BL1549" s="54"/>
    </row>
    <row r="1550" spans="27:64" ht="12.95" customHeight="1" x14ac:dyDescent="0.2">
      <c r="AA1550" s="54"/>
      <c r="AB1550" s="54"/>
      <c r="AC1550" s="54"/>
      <c r="AD1550" s="54"/>
      <c r="AE1550" s="54"/>
      <c r="AG1550" s="3"/>
      <c r="AN1550" s="54"/>
      <c r="AO1550" s="54"/>
      <c r="AP1550" s="54"/>
      <c r="AQ1550" s="54"/>
      <c r="AR1550" s="54"/>
      <c r="AS1550" s="54"/>
      <c r="AT1550" s="54"/>
      <c r="AU1550" s="54"/>
    </row>
    <row r="1551" spans="27:64" ht="12.95" customHeight="1" x14ac:dyDescent="0.2">
      <c r="AA1551" s="54"/>
      <c r="AB1551" s="54"/>
      <c r="AC1551" s="54"/>
      <c r="AD1551" s="54"/>
      <c r="AE1551" s="54"/>
      <c r="AG1551" s="3"/>
      <c r="AN1551" s="54"/>
      <c r="AO1551" s="54"/>
      <c r="AP1551" s="54"/>
      <c r="AQ1551" s="54"/>
      <c r="AR1551" s="54"/>
      <c r="AS1551" s="54"/>
      <c r="AT1551" s="54"/>
      <c r="AU1551" s="54"/>
    </row>
    <row r="1552" spans="27:64" ht="12.95" customHeight="1" x14ac:dyDescent="0.2">
      <c r="AA1552" s="54"/>
      <c r="AB1552" s="54"/>
      <c r="AC1552" s="54"/>
      <c r="AD1552" s="54"/>
      <c r="AE1552" s="54"/>
      <c r="AG1552" s="3"/>
      <c r="AN1552" s="54"/>
      <c r="AO1552" s="54"/>
      <c r="AP1552" s="54"/>
      <c r="AQ1552" s="54"/>
      <c r="AR1552" s="54"/>
      <c r="AS1552" s="54"/>
      <c r="AT1552" s="54"/>
      <c r="AU1552" s="54"/>
    </row>
    <row r="1553" spans="27:64" ht="12.95" customHeight="1" x14ac:dyDescent="0.2">
      <c r="AA1553" s="54"/>
      <c r="AB1553" s="54"/>
      <c r="AC1553" s="54"/>
      <c r="AD1553" s="54"/>
      <c r="AE1553" s="54"/>
      <c r="AG1553" s="3"/>
      <c r="AN1553" s="54"/>
      <c r="AO1553" s="54"/>
      <c r="AP1553" s="54"/>
      <c r="AQ1553" s="54"/>
      <c r="AR1553" s="54"/>
      <c r="AS1553" s="54"/>
      <c r="AT1553" s="54"/>
      <c r="AU1553" s="54"/>
    </row>
    <row r="1554" spans="27:64" ht="12.95" customHeight="1" x14ac:dyDescent="0.2">
      <c r="AA1554" s="54"/>
      <c r="AB1554" s="54"/>
      <c r="AC1554" s="54"/>
      <c r="AD1554" s="54"/>
      <c r="AE1554" s="54"/>
      <c r="AG1554" s="3"/>
      <c r="AN1554" s="54"/>
      <c r="AO1554" s="54"/>
      <c r="AP1554" s="54"/>
      <c r="AQ1554" s="54"/>
      <c r="AR1554" s="54"/>
      <c r="AS1554" s="54"/>
      <c r="AT1554" s="54"/>
      <c r="AU1554" s="54"/>
    </row>
    <row r="1555" spans="27:64" ht="12.95" customHeight="1" x14ac:dyDescent="0.2">
      <c r="AA1555" s="54"/>
      <c r="AB1555" s="54"/>
      <c r="AC1555" s="54"/>
      <c r="AD1555" s="54"/>
      <c r="AE1555" s="54"/>
      <c r="AG1555" s="3"/>
      <c r="AN1555" s="54"/>
      <c r="AO1555" s="54"/>
      <c r="AP1555" s="54"/>
      <c r="AQ1555" s="54"/>
      <c r="AR1555" s="54"/>
      <c r="AS1555" s="54"/>
      <c r="AT1555" s="54"/>
      <c r="AU1555" s="54"/>
      <c r="AV1555" s="54"/>
      <c r="AX1555" s="54"/>
    </row>
    <row r="1556" spans="27:64" ht="12.95" customHeight="1" x14ac:dyDescent="0.2">
      <c r="AA1556" s="54"/>
      <c r="AB1556" s="54"/>
      <c r="AC1556" s="54"/>
      <c r="AD1556" s="54"/>
      <c r="AE1556" s="54"/>
      <c r="AG1556" s="3"/>
      <c r="AN1556" s="54"/>
      <c r="AO1556" s="54"/>
      <c r="AP1556" s="54"/>
      <c r="AQ1556" s="54"/>
      <c r="AR1556" s="54"/>
      <c r="AS1556" s="54"/>
      <c r="AT1556" s="54"/>
      <c r="AU1556" s="54"/>
      <c r="AV1556" s="54"/>
      <c r="AX1556" s="54"/>
    </row>
    <row r="1557" spans="27:64" ht="12.95" customHeight="1" x14ac:dyDescent="0.2">
      <c r="AA1557" s="54"/>
      <c r="AB1557" s="54"/>
      <c r="AC1557" s="54"/>
      <c r="AD1557" s="54"/>
      <c r="AE1557" s="54"/>
      <c r="AG1557" s="3"/>
      <c r="AN1557" s="54"/>
      <c r="AO1557" s="54"/>
      <c r="AP1557" s="54"/>
      <c r="AQ1557" s="54"/>
      <c r="AR1557" s="54"/>
      <c r="AS1557" s="54"/>
      <c r="AT1557" s="54"/>
      <c r="AU1557" s="54"/>
      <c r="AV1557" s="54"/>
      <c r="AW1557" s="54"/>
      <c r="AX1557" s="54"/>
      <c r="AY1557" s="54"/>
      <c r="AZ1557" s="54"/>
      <c r="BA1557" s="54"/>
      <c r="BB1557" s="54"/>
      <c r="BC1557" s="54"/>
      <c r="BD1557" s="54"/>
      <c r="BE1557" s="54"/>
      <c r="BF1557" s="54"/>
      <c r="BG1557" s="54"/>
      <c r="BH1557" s="54"/>
      <c r="BI1557" s="54"/>
      <c r="BJ1557" s="54"/>
      <c r="BK1557" s="54"/>
      <c r="BL1557" s="54"/>
    </row>
    <row r="1558" spans="27:64" ht="12.95" customHeight="1" x14ac:dyDescent="0.2">
      <c r="AA1558" s="54"/>
      <c r="AB1558" s="54"/>
      <c r="AC1558" s="54"/>
      <c r="AD1558" s="54"/>
      <c r="AE1558" s="54"/>
      <c r="AG1558" s="3"/>
      <c r="AN1558" s="54"/>
      <c r="AO1558" s="54"/>
      <c r="AP1558" s="54"/>
      <c r="AQ1558" s="54"/>
      <c r="AR1558" s="54"/>
      <c r="AS1558" s="54"/>
      <c r="AT1558" s="54"/>
      <c r="AU1558" s="54"/>
    </row>
    <row r="1559" spans="27:64" ht="12.95" customHeight="1" x14ac:dyDescent="0.2">
      <c r="AA1559" s="54"/>
      <c r="AB1559" s="54"/>
      <c r="AC1559" s="54"/>
      <c r="AD1559" s="54"/>
      <c r="AE1559" s="54"/>
      <c r="AG1559" s="3"/>
      <c r="AN1559" s="54"/>
      <c r="AO1559" s="54"/>
      <c r="AP1559" s="54"/>
      <c r="AQ1559" s="54"/>
      <c r="AR1559" s="54"/>
      <c r="AS1559" s="54"/>
      <c r="AT1559" s="54"/>
      <c r="AU1559" s="54"/>
      <c r="AV1559" s="54"/>
      <c r="AX1559" s="54"/>
      <c r="AY1559" s="54"/>
      <c r="AZ1559" s="54"/>
      <c r="BA1559" s="54"/>
      <c r="BB1559" s="54"/>
      <c r="BC1559" s="54"/>
      <c r="BD1559" s="54"/>
      <c r="BE1559" s="54"/>
      <c r="BF1559" s="54"/>
      <c r="BG1559" s="54"/>
      <c r="BH1559" s="54"/>
      <c r="BI1559" s="54"/>
      <c r="BJ1559" s="54"/>
      <c r="BK1559" s="54"/>
      <c r="BL1559" s="54"/>
    </row>
    <row r="1560" spans="27:64" ht="12.95" customHeight="1" x14ac:dyDescent="0.2">
      <c r="AA1560" s="54"/>
      <c r="AB1560" s="54"/>
      <c r="AC1560" s="54"/>
      <c r="AD1560" s="54"/>
      <c r="AE1560" s="54"/>
      <c r="AG1560" s="3"/>
      <c r="AN1560" s="54"/>
      <c r="AO1560" s="54"/>
      <c r="AP1560" s="54"/>
      <c r="AQ1560" s="54"/>
      <c r="AR1560" s="54"/>
      <c r="AS1560" s="54"/>
      <c r="AT1560" s="54"/>
      <c r="AU1560" s="54"/>
      <c r="AV1560" s="59"/>
    </row>
    <row r="1561" spans="27:64" ht="12.95" customHeight="1" x14ac:dyDescent="0.2">
      <c r="AA1561" s="54"/>
      <c r="AB1561" s="54"/>
      <c r="AC1561" s="54"/>
      <c r="AD1561" s="54"/>
      <c r="AE1561" s="54"/>
      <c r="AG1561" s="3"/>
      <c r="AN1561" s="54"/>
      <c r="AO1561" s="54"/>
      <c r="AP1561" s="54"/>
      <c r="AQ1561" s="54"/>
      <c r="AR1561" s="54"/>
      <c r="AS1561" s="54"/>
      <c r="AT1561" s="54"/>
      <c r="AU1561" s="54"/>
      <c r="AV1561" s="54"/>
    </row>
    <row r="1562" spans="27:64" ht="12.95" customHeight="1" x14ac:dyDescent="0.2">
      <c r="AA1562" s="54"/>
      <c r="AB1562" s="54"/>
      <c r="AC1562" s="54"/>
      <c r="AD1562" s="54"/>
      <c r="AE1562" s="54"/>
      <c r="AG1562" s="3"/>
      <c r="AN1562" s="54"/>
      <c r="AO1562" s="54"/>
      <c r="AP1562" s="54"/>
      <c r="AQ1562" s="54"/>
      <c r="AR1562" s="54"/>
      <c r="AS1562" s="54"/>
      <c r="AT1562" s="54"/>
      <c r="AU1562" s="54"/>
      <c r="AV1562" s="54"/>
      <c r="AX1562" s="54"/>
      <c r="AY1562" s="54"/>
      <c r="AZ1562" s="54"/>
      <c r="BA1562" s="54"/>
      <c r="BB1562" s="54"/>
      <c r="BC1562" s="54"/>
      <c r="BD1562" s="54"/>
      <c r="BE1562" s="54"/>
      <c r="BF1562" s="54"/>
      <c r="BG1562" s="54"/>
      <c r="BH1562" s="54"/>
      <c r="BI1562" s="54"/>
      <c r="BJ1562" s="54"/>
      <c r="BK1562" s="54"/>
      <c r="BL1562" s="54"/>
    </row>
    <row r="1563" spans="27:64" ht="12.95" customHeight="1" x14ac:dyDescent="0.2">
      <c r="AA1563" s="54"/>
      <c r="AB1563" s="54"/>
      <c r="AC1563" s="54"/>
      <c r="AD1563" s="54"/>
      <c r="AE1563" s="54"/>
      <c r="AG1563" s="3"/>
      <c r="AN1563" s="54"/>
      <c r="AO1563" s="54"/>
      <c r="AP1563" s="54"/>
      <c r="AQ1563" s="54"/>
      <c r="AR1563" s="54"/>
      <c r="AS1563" s="54"/>
      <c r="AT1563" s="54"/>
      <c r="AU1563" s="54"/>
      <c r="AV1563" s="54"/>
    </row>
    <row r="1564" spans="27:64" ht="12.95" customHeight="1" x14ac:dyDescent="0.2">
      <c r="AA1564" s="54"/>
      <c r="AB1564" s="54"/>
      <c r="AC1564" s="54"/>
      <c r="AD1564" s="54"/>
      <c r="AE1564" s="54"/>
      <c r="AG1564" s="3"/>
      <c r="AN1564" s="54"/>
      <c r="AO1564" s="54"/>
      <c r="AP1564" s="54"/>
      <c r="AQ1564" s="54"/>
      <c r="AR1564" s="54"/>
      <c r="AS1564" s="54"/>
      <c r="AT1564" s="54"/>
      <c r="AU1564" s="54"/>
      <c r="AV1564" s="54"/>
    </row>
    <row r="1565" spans="27:64" ht="12.95" customHeight="1" x14ac:dyDescent="0.2">
      <c r="AA1565" s="54"/>
      <c r="AB1565" s="54"/>
      <c r="AC1565" s="54"/>
      <c r="AD1565" s="54"/>
      <c r="AE1565" s="54"/>
      <c r="AG1565" s="3"/>
      <c r="AN1565" s="54"/>
      <c r="AO1565" s="54"/>
      <c r="AP1565" s="54"/>
      <c r="AQ1565" s="54"/>
      <c r="AR1565" s="54"/>
      <c r="AS1565" s="54"/>
      <c r="AT1565" s="54"/>
      <c r="AU1565" s="54"/>
    </row>
    <row r="1566" spans="27:64" ht="12.95" customHeight="1" x14ac:dyDescent="0.2">
      <c r="AA1566" s="54"/>
      <c r="AB1566" s="54"/>
      <c r="AC1566" s="54"/>
      <c r="AD1566" s="54"/>
      <c r="AE1566" s="54"/>
      <c r="AG1566" s="3"/>
      <c r="AN1566" s="54"/>
      <c r="AO1566" s="54"/>
      <c r="AP1566" s="54"/>
      <c r="AQ1566" s="54"/>
      <c r="AR1566" s="54"/>
      <c r="AS1566" s="54"/>
      <c r="AT1566" s="54"/>
      <c r="AU1566" s="54"/>
    </row>
    <row r="1567" spans="27:64" ht="12.95" customHeight="1" x14ac:dyDescent="0.2">
      <c r="AA1567" s="54"/>
      <c r="AB1567" s="54"/>
      <c r="AC1567" s="54"/>
      <c r="AD1567" s="54"/>
      <c r="AE1567" s="54"/>
      <c r="AG1567" s="3"/>
      <c r="AN1567" s="54"/>
      <c r="AO1567" s="54"/>
      <c r="AP1567" s="54"/>
      <c r="AQ1567" s="54"/>
      <c r="AR1567" s="54"/>
      <c r="AS1567" s="54"/>
      <c r="AT1567" s="54"/>
      <c r="AU1567" s="54"/>
    </row>
    <row r="1568" spans="27:64" ht="12.95" customHeight="1" x14ac:dyDescent="0.2">
      <c r="AA1568" s="54"/>
      <c r="AB1568" s="54"/>
      <c r="AC1568" s="54"/>
      <c r="AD1568" s="54"/>
      <c r="AE1568" s="54"/>
      <c r="AG1568" s="3"/>
      <c r="AN1568" s="54"/>
      <c r="AO1568" s="54"/>
      <c r="AP1568" s="54"/>
      <c r="AQ1568" s="54"/>
      <c r="AR1568" s="54"/>
      <c r="AS1568" s="54"/>
      <c r="AT1568" s="54"/>
      <c r="AU1568" s="54"/>
    </row>
    <row r="1569" spans="27:64" ht="12.95" customHeight="1" x14ac:dyDescent="0.2">
      <c r="AA1569" s="54"/>
      <c r="AB1569" s="54"/>
      <c r="AC1569" s="54"/>
      <c r="AD1569" s="54"/>
      <c r="AE1569" s="54"/>
      <c r="AG1569" s="3"/>
      <c r="AN1569" s="54"/>
      <c r="AO1569" s="54"/>
      <c r="AP1569" s="54"/>
      <c r="AQ1569" s="54"/>
      <c r="AR1569" s="54"/>
      <c r="AS1569" s="54"/>
      <c r="AT1569" s="54"/>
      <c r="AU1569" s="54"/>
    </row>
    <row r="1570" spans="27:64" ht="12.95" customHeight="1" x14ac:dyDescent="0.2">
      <c r="AA1570" s="54"/>
      <c r="AB1570" s="54"/>
      <c r="AC1570" s="54"/>
      <c r="AD1570" s="54"/>
      <c r="AE1570" s="54"/>
      <c r="AG1570" s="3"/>
      <c r="AN1570" s="54"/>
      <c r="AO1570" s="54"/>
      <c r="AP1570" s="54"/>
      <c r="AQ1570" s="54"/>
      <c r="AR1570" s="54"/>
      <c r="AS1570" s="54"/>
      <c r="AT1570" s="54"/>
      <c r="AU1570" s="54"/>
    </row>
    <row r="1571" spans="27:64" ht="12.95" customHeight="1" x14ac:dyDescent="0.2">
      <c r="AA1571" s="54"/>
      <c r="AB1571" s="54"/>
      <c r="AC1571" s="54"/>
      <c r="AD1571" s="54"/>
      <c r="AE1571" s="54"/>
      <c r="AG1571" s="3"/>
      <c r="AN1571" s="54"/>
      <c r="AO1571" s="54"/>
      <c r="AP1571" s="54"/>
      <c r="AQ1571" s="54"/>
      <c r="AR1571" s="54"/>
      <c r="AS1571" s="54"/>
      <c r="AT1571" s="54"/>
      <c r="AU1571" s="54"/>
    </row>
    <row r="1572" spans="27:64" ht="12.95" customHeight="1" x14ac:dyDescent="0.2">
      <c r="AA1572" s="54"/>
      <c r="AB1572" s="54"/>
      <c r="AC1572" s="54"/>
      <c r="AD1572" s="54"/>
      <c r="AE1572" s="54"/>
      <c r="AG1572" s="3"/>
      <c r="AN1572" s="54"/>
      <c r="AO1572" s="54"/>
      <c r="AP1572" s="54"/>
      <c r="AQ1572" s="54"/>
      <c r="AR1572" s="54"/>
      <c r="AS1572" s="54"/>
      <c r="AT1572" s="54"/>
      <c r="AU1572" s="54"/>
      <c r="AV1572" s="54"/>
    </row>
    <row r="1573" spans="27:64" ht="12.95" customHeight="1" x14ac:dyDescent="0.2">
      <c r="AA1573" s="54"/>
      <c r="AB1573" s="54"/>
      <c r="AC1573" s="54"/>
      <c r="AD1573" s="54"/>
      <c r="AE1573" s="54"/>
      <c r="AG1573" s="3"/>
      <c r="AN1573" s="54"/>
      <c r="AO1573" s="54"/>
      <c r="AP1573" s="54"/>
      <c r="AQ1573" s="54"/>
      <c r="AR1573" s="54"/>
      <c r="AS1573" s="54"/>
      <c r="AT1573" s="54"/>
      <c r="AU1573" s="54"/>
      <c r="AV1573" s="54"/>
      <c r="AW1573" s="54"/>
      <c r="AX1573" s="54"/>
      <c r="AY1573" s="54"/>
      <c r="AZ1573" s="54"/>
      <c r="BA1573" s="54"/>
      <c r="BB1573" s="54"/>
      <c r="BC1573" s="54"/>
      <c r="BD1573" s="54"/>
      <c r="BE1573" s="54"/>
      <c r="BF1573" s="54"/>
      <c r="BG1573" s="54"/>
      <c r="BH1573" s="54"/>
      <c r="BI1573" s="54"/>
      <c r="BJ1573" s="54"/>
      <c r="BK1573" s="54"/>
      <c r="BL1573" s="54"/>
    </row>
    <row r="1574" spans="27:64" ht="12.95" customHeight="1" x14ac:dyDescent="0.2">
      <c r="AA1574" s="54"/>
      <c r="AB1574" s="54"/>
      <c r="AC1574" s="54"/>
      <c r="AD1574" s="54"/>
      <c r="AE1574" s="54"/>
      <c r="AG1574" s="3"/>
      <c r="AN1574" s="54"/>
      <c r="AO1574" s="54"/>
      <c r="AP1574" s="54"/>
      <c r="AQ1574" s="54"/>
      <c r="AR1574" s="54"/>
      <c r="AS1574" s="54"/>
      <c r="AT1574" s="54"/>
      <c r="AU1574" s="54"/>
    </row>
    <row r="1575" spans="27:64" ht="12.95" customHeight="1" x14ac:dyDescent="0.2">
      <c r="AA1575" s="54"/>
      <c r="AB1575" s="54"/>
      <c r="AC1575" s="54"/>
      <c r="AD1575" s="54"/>
      <c r="AE1575" s="54"/>
      <c r="AG1575" s="3"/>
      <c r="AN1575" s="54"/>
      <c r="AO1575" s="54"/>
      <c r="AP1575" s="54"/>
      <c r="AQ1575" s="54"/>
      <c r="AR1575" s="54"/>
      <c r="AS1575" s="54"/>
      <c r="AT1575" s="54"/>
      <c r="AU1575" s="54"/>
    </row>
    <row r="1576" spans="27:64" ht="12.95" customHeight="1" x14ac:dyDescent="0.2">
      <c r="AA1576" s="54"/>
      <c r="AB1576" s="54"/>
      <c r="AC1576" s="54"/>
      <c r="AD1576" s="54"/>
      <c r="AE1576" s="54"/>
      <c r="AG1576" s="3"/>
      <c r="AN1576" s="54"/>
      <c r="AO1576" s="54"/>
      <c r="AP1576" s="54"/>
      <c r="AQ1576" s="54"/>
      <c r="AR1576" s="54"/>
      <c r="AS1576" s="54"/>
      <c r="AT1576" s="54"/>
      <c r="AU1576" s="54"/>
    </row>
    <row r="1577" spans="27:64" ht="12.95" customHeight="1" x14ac:dyDescent="0.2">
      <c r="AA1577" s="54"/>
      <c r="AB1577" s="54"/>
      <c r="AC1577" s="54"/>
      <c r="AD1577" s="54"/>
      <c r="AE1577" s="54"/>
      <c r="AG1577" s="3"/>
      <c r="AN1577" s="54"/>
      <c r="AO1577" s="54"/>
      <c r="AP1577" s="54"/>
      <c r="AQ1577" s="54"/>
      <c r="AR1577" s="54"/>
      <c r="AS1577" s="54"/>
      <c r="AT1577" s="54"/>
      <c r="AU1577" s="54"/>
    </row>
    <row r="1578" spans="27:64" ht="12.95" customHeight="1" x14ac:dyDescent="0.2">
      <c r="AA1578" s="54"/>
      <c r="AB1578" s="54"/>
      <c r="AC1578" s="54"/>
      <c r="AD1578" s="54"/>
      <c r="AE1578" s="54"/>
      <c r="AG1578" s="3"/>
      <c r="AN1578" s="54"/>
      <c r="AO1578" s="54"/>
      <c r="AP1578" s="54"/>
      <c r="AQ1578" s="54"/>
      <c r="AR1578" s="54"/>
      <c r="AS1578" s="54"/>
      <c r="AT1578" s="54"/>
      <c r="AU1578" s="54"/>
      <c r="AV1578" s="54"/>
      <c r="AW1578" s="54"/>
      <c r="AX1578" s="54"/>
      <c r="AY1578" s="54"/>
      <c r="AZ1578" s="54"/>
      <c r="BA1578" s="54"/>
      <c r="BB1578" s="54"/>
      <c r="BC1578" s="54"/>
      <c r="BD1578" s="54"/>
      <c r="BE1578" s="54"/>
      <c r="BF1578" s="54"/>
      <c r="BG1578" s="54"/>
      <c r="BH1578" s="54"/>
      <c r="BI1578" s="54"/>
      <c r="BJ1578" s="54"/>
      <c r="BK1578" s="54"/>
      <c r="BL1578" s="54"/>
    </row>
    <row r="1579" spans="27:64" ht="12.95" customHeight="1" x14ac:dyDescent="0.2">
      <c r="AA1579" s="54"/>
      <c r="AB1579" s="54"/>
      <c r="AC1579" s="54"/>
      <c r="AD1579" s="54"/>
      <c r="AE1579" s="54"/>
      <c r="AG1579" s="3"/>
      <c r="AN1579" s="54"/>
      <c r="AO1579" s="54"/>
      <c r="AP1579" s="54"/>
      <c r="AQ1579" s="54"/>
      <c r="AR1579" s="54"/>
      <c r="AS1579" s="54"/>
      <c r="AT1579" s="54"/>
      <c r="AU1579" s="54"/>
    </row>
    <row r="1580" spans="27:64" ht="12.95" customHeight="1" x14ac:dyDescent="0.2">
      <c r="AA1580" s="54"/>
      <c r="AB1580" s="54"/>
      <c r="AC1580" s="54"/>
      <c r="AD1580" s="54"/>
      <c r="AE1580" s="54"/>
      <c r="AG1580" s="3"/>
      <c r="AN1580" s="54"/>
      <c r="AO1580" s="54"/>
      <c r="AP1580" s="54"/>
      <c r="AQ1580" s="54"/>
      <c r="AR1580" s="54"/>
      <c r="AS1580" s="54"/>
      <c r="AT1580" s="54"/>
      <c r="AU1580" s="54"/>
    </row>
    <row r="1581" spans="27:64" ht="12.95" customHeight="1" x14ac:dyDescent="0.2">
      <c r="AA1581" s="54"/>
      <c r="AB1581" s="54"/>
      <c r="AC1581" s="54"/>
      <c r="AD1581" s="54"/>
      <c r="AE1581" s="54"/>
      <c r="AG1581" s="3"/>
      <c r="AN1581" s="54"/>
      <c r="AO1581" s="54"/>
      <c r="AP1581" s="54"/>
      <c r="AQ1581" s="54"/>
      <c r="AR1581" s="54"/>
      <c r="AS1581" s="54"/>
      <c r="AT1581" s="54"/>
      <c r="AU1581" s="54"/>
      <c r="AV1581" s="54"/>
      <c r="AX1581" s="54"/>
    </row>
    <row r="1582" spans="27:64" ht="12.95" customHeight="1" x14ac:dyDescent="0.2">
      <c r="AA1582" s="54"/>
      <c r="AB1582" s="54"/>
      <c r="AC1582" s="54"/>
      <c r="AD1582" s="54"/>
      <c r="AE1582" s="54"/>
      <c r="AG1582" s="3"/>
      <c r="AN1582" s="54"/>
      <c r="AO1582" s="54"/>
      <c r="AP1582" s="54"/>
      <c r="AQ1582" s="54"/>
      <c r="AR1582" s="54"/>
      <c r="AS1582" s="54"/>
      <c r="AT1582" s="54"/>
      <c r="AU1582" s="54"/>
      <c r="AV1582" s="54"/>
      <c r="AX1582" s="54"/>
      <c r="AY1582" s="54"/>
      <c r="AZ1582" s="54"/>
      <c r="BA1582" s="54"/>
      <c r="BB1582" s="54"/>
      <c r="BC1582" s="54"/>
      <c r="BD1582" s="54"/>
      <c r="BE1582" s="54"/>
      <c r="BF1582" s="54"/>
      <c r="BG1582" s="54"/>
      <c r="BH1582" s="54"/>
      <c r="BI1582" s="54"/>
      <c r="BJ1582" s="54"/>
      <c r="BK1582" s="54"/>
      <c r="BL1582" s="54"/>
    </row>
    <row r="1583" spans="27:64" ht="12.95" customHeight="1" x14ac:dyDescent="0.2">
      <c r="AA1583" s="54"/>
      <c r="AB1583" s="54"/>
      <c r="AC1583" s="54"/>
      <c r="AD1583" s="54"/>
      <c r="AE1583" s="54"/>
      <c r="AG1583" s="3"/>
      <c r="AN1583" s="54"/>
      <c r="AO1583" s="54"/>
      <c r="AP1583" s="54"/>
      <c r="AQ1583" s="54"/>
      <c r="AR1583" s="54"/>
      <c r="AS1583" s="54"/>
      <c r="AT1583" s="54"/>
      <c r="AU1583" s="54"/>
      <c r="AV1583" s="54"/>
      <c r="AW1583" s="54"/>
      <c r="AX1583" s="54"/>
      <c r="AY1583" s="54"/>
      <c r="AZ1583" s="54"/>
      <c r="BA1583" s="54"/>
      <c r="BB1583" s="54"/>
      <c r="BC1583" s="54"/>
      <c r="BD1583" s="54"/>
      <c r="BE1583" s="54"/>
      <c r="BF1583" s="54"/>
      <c r="BG1583" s="54"/>
      <c r="BH1583" s="54"/>
      <c r="BI1583" s="54"/>
      <c r="BJ1583" s="54"/>
      <c r="BK1583" s="54"/>
      <c r="BL1583" s="54"/>
    </row>
    <row r="1584" spans="27:64" ht="12.95" customHeight="1" x14ac:dyDescent="0.2">
      <c r="AA1584" s="54"/>
      <c r="AB1584" s="54"/>
      <c r="AC1584" s="54"/>
      <c r="AD1584" s="54"/>
      <c r="AE1584" s="54"/>
      <c r="AG1584" s="3"/>
      <c r="AN1584" s="54"/>
      <c r="AO1584" s="54"/>
      <c r="AP1584" s="54"/>
      <c r="AQ1584" s="54"/>
      <c r="AR1584" s="54"/>
      <c r="AS1584" s="54"/>
      <c r="AT1584" s="54"/>
      <c r="AU1584" s="54"/>
      <c r="AV1584" s="54"/>
    </row>
    <row r="1585" spans="27:64" ht="12.95" customHeight="1" x14ac:dyDescent="0.2">
      <c r="AA1585" s="54"/>
      <c r="AB1585" s="54"/>
      <c r="AC1585" s="54"/>
      <c r="AD1585" s="54"/>
      <c r="AE1585" s="54"/>
      <c r="AG1585" s="3"/>
      <c r="AN1585" s="54"/>
      <c r="AO1585" s="54"/>
      <c r="AP1585" s="54"/>
      <c r="AQ1585" s="54"/>
      <c r="AR1585" s="54"/>
      <c r="AS1585" s="54"/>
      <c r="AT1585" s="54"/>
      <c r="AU1585" s="54"/>
    </row>
    <row r="1586" spans="27:64" ht="12.95" customHeight="1" x14ac:dyDescent="0.2">
      <c r="AA1586" s="54"/>
      <c r="AB1586" s="54"/>
      <c r="AC1586" s="54"/>
      <c r="AD1586" s="54"/>
      <c r="AE1586" s="54"/>
      <c r="AG1586" s="3"/>
      <c r="AN1586" s="54"/>
      <c r="AO1586" s="54"/>
      <c r="AP1586" s="54"/>
      <c r="AQ1586" s="54"/>
      <c r="AR1586" s="54"/>
      <c r="AS1586" s="54"/>
      <c r="AT1586" s="54"/>
      <c r="AU1586" s="54"/>
      <c r="AV1586" s="54"/>
    </row>
    <row r="1587" spans="27:64" ht="12.95" customHeight="1" x14ac:dyDescent="0.2">
      <c r="AA1587" s="54"/>
      <c r="AB1587" s="54"/>
      <c r="AC1587" s="54"/>
      <c r="AD1587" s="54"/>
      <c r="AE1587" s="54"/>
      <c r="AG1587" s="3"/>
      <c r="AN1587" s="54"/>
      <c r="AO1587" s="54"/>
      <c r="AP1587" s="54"/>
      <c r="AQ1587" s="54"/>
      <c r="AR1587" s="54"/>
      <c r="AS1587" s="54"/>
      <c r="AT1587" s="54"/>
      <c r="AU1587" s="54"/>
      <c r="AV1587" s="54"/>
    </row>
    <row r="1588" spans="27:64" ht="12.95" customHeight="1" x14ac:dyDescent="0.2">
      <c r="AA1588" s="54"/>
      <c r="AB1588" s="54"/>
      <c r="AC1588" s="54"/>
      <c r="AD1588" s="54"/>
      <c r="AE1588" s="54"/>
      <c r="AG1588" s="3"/>
      <c r="AN1588" s="54"/>
      <c r="AO1588" s="54"/>
      <c r="AP1588" s="54"/>
      <c r="AQ1588" s="54"/>
      <c r="AR1588" s="54"/>
      <c r="AS1588" s="54"/>
      <c r="AT1588" s="54"/>
      <c r="AU1588" s="54"/>
    </row>
    <row r="1589" spans="27:64" ht="12.95" customHeight="1" x14ac:dyDescent="0.2">
      <c r="AA1589" s="54"/>
      <c r="AB1589" s="54"/>
      <c r="AC1589" s="54"/>
      <c r="AD1589" s="54"/>
      <c r="AE1589" s="54"/>
      <c r="AG1589" s="3"/>
      <c r="AN1589" s="54"/>
      <c r="AO1589" s="54"/>
      <c r="AP1589" s="54"/>
      <c r="AQ1589" s="54"/>
      <c r="AR1589" s="54"/>
      <c r="AS1589" s="54"/>
      <c r="AT1589" s="54"/>
      <c r="AU1589" s="54"/>
      <c r="AV1589" s="54"/>
      <c r="AX1589" s="54"/>
    </row>
    <row r="1590" spans="27:64" ht="12.95" customHeight="1" x14ac:dyDescent="0.2">
      <c r="AA1590" s="54"/>
      <c r="AB1590" s="54"/>
      <c r="AC1590" s="54"/>
      <c r="AD1590" s="54"/>
      <c r="AE1590" s="54"/>
      <c r="AG1590" s="3"/>
      <c r="AN1590" s="54"/>
      <c r="AO1590" s="54"/>
      <c r="AP1590" s="54"/>
      <c r="AQ1590" s="54"/>
      <c r="AR1590" s="54"/>
      <c r="AS1590" s="54"/>
      <c r="AT1590" s="54"/>
      <c r="AU1590" s="54"/>
    </row>
    <row r="1591" spans="27:64" ht="12.95" customHeight="1" x14ac:dyDescent="0.2">
      <c r="AA1591" s="54"/>
      <c r="AB1591" s="54"/>
      <c r="AC1591" s="54"/>
      <c r="AD1591" s="54"/>
      <c r="AE1591" s="54"/>
      <c r="AG1591" s="3"/>
      <c r="AN1591" s="54"/>
      <c r="AO1591" s="54"/>
      <c r="AP1591" s="54"/>
      <c r="AQ1591" s="54"/>
      <c r="AR1591" s="54"/>
      <c r="AS1591" s="54"/>
      <c r="AT1591" s="54"/>
      <c r="AU1591" s="54"/>
    </row>
    <row r="1592" spans="27:64" ht="12.95" customHeight="1" x14ac:dyDescent="0.2">
      <c r="AA1592" s="54"/>
      <c r="AB1592" s="54"/>
      <c r="AC1592" s="54"/>
      <c r="AD1592" s="54"/>
      <c r="AE1592" s="54"/>
      <c r="AG1592" s="3"/>
      <c r="AN1592" s="54"/>
      <c r="AO1592" s="54"/>
      <c r="AP1592" s="54"/>
      <c r="AQ1592" s="54"/>
      <c r="AR1592" s="54"/>
      <c r="AS1592" s="54"/>
      <c r="AT1592" s="54"/>
      <c r="AU1592" s="54"/>
    </row>
    <row r="1593" spans="27:64" ht="12.95" customHeight="1" x14ac:dyDescent="0.2">
      <c r="AA1593" s="54"/>
      <c r="AB1593" s="54"/>
      <c r="AC1593" s="54"/>
      <c r="AD1593" s="54"/>
      <c r="AE1593" s="54"/>
      <c r="AG1593" s="3"/>
      <c r="AN1593" s="54"/>
      <c r="AO1593" s="54"/>
      <c r="AP1593" s="54"/>
      <c r="AQ1593" s="54"/>
      <c r="AR1593" s="54"/>
      <c r="AS1593" s="54"/>
      <c r="AT1593" s="54"/>
      <c r="AU1593" s="54"/>
      <c r="AV1593" s="54"/>
      <c r="AX1593" s="54"/>
    </row>
    <row r="1594" spans="27:64" ht="12.95" customHeight="1" x14ac:dyDescent="0.2">
      <c r="AA1594" s="54"/>
      <c r="AB1594" s="54"/>
      <c r="AC1594" s="54"/>
      <c r="AD1594" s="54"/>
      <c r="AE1594" s="54"/>
      <c r="AG1594" s="3"/>
      <c r="AN1594" s="54"/>
      <c r="AO1594" s="54"/>
      <c r="AP1594" s="54"/>
      <c r="AQ1594" s="54"/>
      <c r="AR1594" s="54"/>
      <c r="AS1594" s="54"/>
      <c r="AT1594" s="54"/>
      <c r="AU1594" s="54"/>
      <c r="AV1594" s="54"/>
    </row>
    <row r="1595" spans="27:64" ht="12.95" customHeight="1" x14ac:dyDescent="0.2">
      <c r="AA1595" s="54"/>
      <c r="AB1595" s="54"/>
      <c r="AC1595" s="54"/>
      <c r="AD1595" s="54"/>
      <c r="AE1595" s="54"/>
      <c r="AG1595" s="3"/>
      <c r="AN1595" s="54"/>
      <c r="AO1595" s="54"/>
      <c r="AP1595" s="54"/>
      <c r="AQ1595" s="54"/>
      <c r="AR1595" s="54"/>
      <c r="AS1595" s="54"/>
      <c r="AT1595" s="54"/>
      <c r="AU1595" s="54"/>
      <c r="AV1595" s="54"/>
      <c r="AW1595" s="54"/>
      <c r="AX1595" s="54"/>
      <c r="AY1595" s="54"/>
      <c r="AZ1595" s="54"/>
      <c r="BA1595" s="54"/>
      <c r="BB1595" s="54"/>
      <c r="BC1595" s="54"/>
      <c r="BD1595" s="54"/>
      <c r="BE1595" s="54"/>
      <c r="BF1595" s="54"/>
      <c r="BG1595" s="54"/>
      <c r="BH1595" s="54"/>
      <c r="BI1595" s="54"/>
      <c r="BJ1595" s="54"/>
      <c r="BK1595" s="54"/>
      <c r="BL1595" s="54"/>
    </row>
    <row r="1596" spans="27:64" ht="12.95" customHeight="1" x14ac:dyDescent="0.2">
      <c r="AA1596" s="54"/>
      <c r="AB1596" s="54"/>
      <c r="AC1596" s="54"/>
      <c r="AD1596" s="54"/>
      <c r="AE1596" s="54"/>
      <c r="AG1596" s="3"/>
      <c r="AN1596" s="54"/>
      <c r="AO1596" s="54"/>
      <c r="AP1596" s="54"/>
      <c r="AQ1596" s="54"/>
      <c r="AR1596" s="54"/>
      <c r="AS1596" s="54"/>
      <c r="AT1596" s="54"/>
      <c r="AU1596" s="54"/>
      <c r="AV1596" s="54"/>
      <c r="AW1596" s="54"/>
      <c r="AX1596" s="54"/>
      <c r="AY1596" s="54"/>
      <c r="AZ1596" s="54"/>
      <c r="BA1596" s="54"/>
      <c r="BB1596" s="54"/>
      <c r="BC1596" s="54"/>
      <c r="BD1596" s="54"/>
      <c r="BE1596" s="54"/>
      <c r="BF1596" s="54"/>
      <c r="BG1596" s="54"/>
      <c r="BH1596" s="54"/>
      <c r="BI1596" s="54"/>
      <c r="BJ1596" s="54"/>
      <c r="BK1596" s="54"/>
      <c r="BL1596" s="54"/>
    </row>
    <row r="1597" spans="27:64" ht="12.95" customHeight="1" x14ac:dyDescent="0.2">
      <c r="AA1597" s="54"/>
      <c r="AB1597" s="54"/>
      <c r="AC1597" s="54"/>
      <c r="AD1597" s="54"/>
      <c r="AE1597" s="54"/>
      <c r="AG1597" s="3"/>
      <c r="AN1597" s="54"/>
      <c r="AO1597" s="54"/>
      <c r="AP1597" s="54"/>
      <c r="AQ1597" s="54"/>
      <c r="AR1597" s="54"/>
      <c r="AS1597" s="54"/>
      <c r="AT1597" s="54"/>
      <c r="AU1597" s="54"/>
      <c r="AV1597" s="54"/>
      <c r="AW1597" s="54"/>
      <c r="AX1597" s="54"/>
      <c r="AY1597" s="54"/>
      <c r="AZ1597" s="54"/>
      <c r="BA1597" s="54"/>
      <c r="BB1597" s="54"/>
      <c r="BC1597" s="54"/>
      <c r="BD1597" s="54"/>
      <c r="BE1597" s="54"/>
      <c r="BF1597" s="54"/>
      <c r="BG1597" s="54"/>
      <c r="BH1597" s="54"/>
      <c r="BI1597" s="54"/>
      <c r="BJ1597" s="54"/>
      <c r="BK1597" s="54"/>
      <c r="BL1597" s="54"/>
    </row>
    <row r="1598" spans="27:64" ht="12.95" customHeight="1" x14ac:dyDescent="0.2">
      <c r="AA1598" s="54"/>
      <c r="AB1598" s="54"/>
      <c r="AC1598" s="54"/>
      <c r="AD1598" s="54"/>
      <c r="AE1598" s="54"/>
      <c r="AG1598" s="3"/>
      <c r="AN1598" s="54"/>
      <c r="AO1598" s="54"/>
      <c r="AP1598" s="54"/>
      <c r="AQ1598" s="54"/>
      <c r="AR1598" s="54"/>
      <c r="AS1598" s="54"/>
      <c r="AT1598" s="54"/>
      <c r="AU1598" s="54"/>
      <c r="AV1598" s="54"/>
      <c r="AW1598" s="54"/>
      <c r="AX1598" s="54"/>
      <c r="AY1598" s="54"/>
      <c r="AZ1598" s="54"/>
      <c r="BA1598" s="54"/>
      <c r="BB1598" s="54"/>
      <c r="BC1598" s="54"/>
      <c r="BD1598" s="54"/>
      <c r="BE1598" s="54"/>
      <c r="BF1598" s="54"/>
      <c r="BG1598" s="54"/>
      <c r="BH1598" s="54"/>
      <c r="BI1598" s="54"/>
      <c r="BJ1598" s="54"/>
      <c r="BK1598" s="54"/>
      <c r="BL1598" s="54"/>
    </row>
    <row r="1599" spans="27:64" ht="12.95" customHeight="1" x14ac:dyDescent="0.2">
      <c r="AA1599" s="54"/>
      <c r="AB1599" s="54"/>
      <c r="AC1599" s="54"/>
      <c r="AD1599" s="54"/>
      <c r="AE1599" s="54"/>
      <c r="AG1599" s="3"/>
      <c r="AN1599" s="54"/>
      <c r="AO1599" s="54"/>
      <c r="AP1599" s="54"/>
      <c r="AQ1599" s="54"/>
      <c r="AR1599" s="54"/>
      <c r="AS1599" s="54"/>
      <c r="AT1599" s="54"/>
      <c r="AU1599" s="54"/>
      <c r="AV1599" s="54"/>
      <c r="AX1599" s="54"/>
    </row>
    <row r="1600" spans="27:64" ht="12.95" customHeight="1" x14ac:dyDescent="0.2">
      <c r="AA1600" s="54"/>
      <c r="AB1600" s="54"/>
      <c r="AC1600" s="54"/>
      <c r="AD1600" s="54"/>
      <c r="AE1600" s="54"/>
      <c r="AG1600" s="3"/>
      <c r="AN1600" s="54"/>
      <c r="AO1600" s="54"/>
      <c r="AP1600" s="54"/>
      <c r="AQ1600" s="54"/>
      <c r="AR1600" s="54"/>
      <c r="AS1600" s="54"/>
      <c r="AT1600" s="54"/>
      <c r="AU1600" s="54"/>
      <c r="AV1600" s="54"/>
      <c r="AW1600" s="54"/>
      <c r="AX1600" s="54"/>
      <c r="AY1600" s="54"/>
      <c r="AZ1600" s="54"/>
      <c r="BA1600" s="54"/>
      <c r="BB1600" s="54"/>
      <c r="BC1600" s="54"/>
      <c r="BD1600" s="54"/>
      <c r="BE1600" s="54"/>
      <c r="BF1600" s="54"/>
      <c r="BG1600" s="54"/>
      <c r="BH1600" s="54"/>
      <c r="BI1600" s="54"/>
      <c r="BJ1600" s="54"/>
      <c r="BK1600" s="54"/>
      <c r="BL1600" s="54"/>
    </row>
    <row r="1601" spans="27:64" ht="12.95" customHeight="1" x14ac:dyDescent="0.2">
      <c r="AA1601" s="54"/>
      <c r="AB1601" s="54"/>
      <c r="AC1601" s="54"/>
      <c r="AD1601" s="54"/>
      <c r="AE1601" s="54"/>
      <c r="AG1601" s="3"/>
      <c r="AN1601" s="54"/>
      <c r="AO1601" s="54"/>
      <c r="AP1601" s="54"/>
      <c r="AQ1601" s="54"/>
      <c r="AR1601" s="54"/>
      <c r="AS1601" s="54"/>
      <c r="AT1601" s="54"/>
      <c r="AU1601" s="54"/>
      <c r="AV1601" s="54"/>
      <c r="AW1601" s="54"/>
      <c r="AX1601" s="54"/>
      <c r="AY1601" s="54"/>
      <c r="AZ1601" s="54"/>
      <c r="BA1601" s="54"/>
      <c r="BB1601" s="54"/>
      <c r="BC1601" s="54"/>
      <c r="BD1601" s="54"/>
      <c r="BE1601" s="54"/>
      <c r="BF1601" s="54"/>
      <c r="BG1601" s="54"/>
      <c r="BH1601" s="54"/>
      <c r="BI1601" s="54"/>
      <c r="BJ1601" s="54"/>
      <c r="BK1601" s="54"/>
      <c r="BL1601" s="54"/>
    </row>
    <row r="1602" spans="27:64" ht="12.95" customHeight="1" x14ac:dyDescent="0.2">
      <c r="AA1602" s="54"/>
      <c r="AB1602" s="54"/>
      <c r="AC1602" s="54"/>
      <c r="AD1602" s="54"/>
      <c r="AE1602" s="54"/>
      <c r="AG1602" s="3"/>
      <c r="AN1602" s="54"/>
      <c r="AO1602" s="54"/>
      <c r="AP1602" s="54"/>
      <c r="AQ1602" s="54"/>
      <c r="AR1602" s="54"/>
      <c r="AS1602" s="54"/>
      <c r="AT1602" s="54"/>
      <c r="AU1602" s="54"/>
      <c r="AV1602" s="54"/>
      <c r="AX1602" s="54"/>
    </row>
    <row r="1603" spans="27:64" ht="12.95" customHeight="1" x14ac:dyDescent="0.2">
      <c r="AA1603" s="54"/>
      <c r="AB1603" s="54"/>
      <c r="AC1603" s="54"/>
      <c r="AD1603" s="54"/>
      <c r="AE1603" s="54"/>
      <c r="AG1603" s="3"/>
      <c r="AN1603" s="54"/>
      <c r="AO1603" s="54"/>
      <c r="AP1603" s="54"/>
      <c r="AQ1603" s="54"/>
      <c r="AR1603" s="54"/>
      <c r="AS1603" s="54"/>
      <c r="AT1603" s="54"/>
      <c r="AU1603" s="54"/>
      <c r="AV1603" s="54"/>
      <c r="AX1603" s="54"/>
    </row>
    <row r="1604" spans="27:64" ht="12.95" customHeight="1" x14ac:dyDescent="0.2">
      <c r="AA1604" s="54"/>
      <c r="AB1604" s="54"/>
      <c r="AC1604" s="54"/>
      <c r="AD1604" s="54"/>
      <c r="AE1604" s="54"/>
      <c r="AG1604" s="3"/>
      <c r="AN1604" s="54"/>
      <c r="AO1604" s="54"/>
      <c r="AP1604" s="54"/>
      <c r="AQ1604" s="54"/>
      <c r="AR1604" s="54"/>
      <c r="AS1604" s="54"/>
      <c r="AT1604" s="54"/>
      <c r="AU1604" s="54"/>
      <c r="AV1604" s="54"/>
      <c r="AX1604" s="54"/>
      <c r="AY1604" s="54"/>
      <c r="AZ1604" s="54"/>
      <c r="BA1604" s="54"/>
      <c r="BB1604" s="54"/>
      <c r="BC1604" s="54"/>
      <c r="BD1604" s="54"/>
      <c r="BE1604" s="54"/>
      <c r="BF1604" s="54"/>
      <c r="BG1604" s="54"/>
      <c r="BH1604" s="54"/>
      <c r="BI1604" s="54"/>
      <c r="BJ1604" s="54"/>
      <c r="BK1604" s="54"/>
      <c r="BL1604" s="54"/>
    </row>
    <row r="1605" spans="27:64" ht="12.95" customHeight="1" x14ac:dyDescent="0.2">
      <c r="AA1605" s="54"/>
      <c r="AB1605" s="54"/>
      <c r="AC1605" s="54"/>
      <c r="AD1605" s="54"/>
      <c r="AE1605" s="54"/>
      <c r="AG1605" s="3"/>
      <c r="AN1605" s="54"/>
      <c r="AO1605" s="54"/>
      <c r="AP1605" s="54"/>
      <c r="AQ1605" s="54"/>
      <c r="AR1605" s="54"/>
      <c r="AS1605" s="54"/>
      <c r="AT1605" s="54"/>
      <c r="AU1605" s="54"/>
      <c r="AV1605" s="54"/>
      <c r="AW1605" s="54"/>
      <c r="AX1605" s="54"/>
      <c r="AY1605" s="54"/>
      <c r="AZ1605" s="54"/>
      <c r="BA1605" s="54"/>
      <c r="BB1605" s="54"/>
      <c r="BC1605" s="54"/>
      <c r="BD1605" s="54"/>
      <c r="BE1605" s="54"/>
      <c r="BF1605" s="54"/>
      <c r="BG1605" s="54"/>
      <c r="BH1605" s="54"/>
      <c r="BI1605" s="54"/>
      <c r="BJ1605" s="54"/>
      <c r="BK1605" s="54"/>
      <c r="BL1605" s="54"/>
    </row>
    <row r="1606" spans="27:64" ht="12.95" customHeight="1" x14ac:dyDescent="0.2">
      <c r="AA1606" s="54"/>
      <c r="AB1606" s="54"/>
      <c r="AC1606" s="54"/>
      <c r="AD1606" s="54"/>
      <c r="AE1606" s="54"/>
      <c r="AG1606" s="3"/>
      <c r="AN1606" s="54"/>
      <c r="AO1606" s="54"/>
      <c r="AP1606" s="54"/>
      <c r="AQ1606" s="54"/>
      <c r="AR1606" s="54"/>
      <c r="AS1606" s="54"/>
      <c r="AT1606" s="54"/>
      <c r="AU1606" s="54"/>
      <c r="AV1606" s="54"/>
      <c r="AW1606" s="54"/>
      <c r="AX1606" s="54"/>
      <c r="AY1606" s="54"/>
      <c r="AZ1606" s="54"/>
      <c r="BA1606" s="54"/>
      <c r="BB1606" s="54"/>
      <c r="BC1606" s="54"/>
      <c r="BD1606" s="54"/>
      <c r="BE1606" s="54"/>
      <c r="BF1606" s="54"/>
      <c r="BG1606" s="54"/>
      <c r="BH1606" s="54"/>
      <c r="BI1606" s="54"/>
      <c r="BJ1606" s="54"/>
      <c r="BK1606" s="54"/>
      <c r="BL1606" s="54"/>
    </row>
    <row r="1607" spans="27:64" ht="12.95" customHeight="1" x14ac:dyDescent="0.2">
      <c r="AA1607" s="54"/>
      <c r="AB1607" s="54"/>
      <c r="AC1607" s="54"/>
      <c r="AD1607" s="54"/>
      <c r="AE1607" s="54"/>
      <c r="AG1607" s="3"/>
      <c r="AN1607" s="54"/>
      <c r="AO1607" s="54"/>
      <c r="AP1607" s="54"/>
      <c r="AQ1607" s="54"/>
      <c r="AR1607" s="54"/>
      <c r="AS1607" s="54"/>
      <c r="AT1607" s="54"/>
      <c r="AU1607" s="54"/>
      <c r="AV1607" s="54"/>
    </row>
    <row r="1608" spans="27:64" ht="12.95" customHeight="1" x14ac:dyDescent="0.2">
      <c r="AA1608" s="54"/>
      <c r="AB1608" s="54"/>
      <c r="AC1608" s="54"/>
      <c r="AD1608" s="54"/>
      <c r="AE1608" s="54"/>
      <c r="AG1608" s="3"/>
      <c r="AN1608" s="54"/>
      <c r="AO1608" s="54"/>
      <c r="AP1608" s="54"/>
      <c r="AQ1608" s="54"/>
      <c r="AR1608" s="54"/>
      <c r="AS1608" s="54"/>
      <c r="AT1608" s="54"/>
      <c r="AU1608" s="54"/>
      <c r="AV1608" s="54"/>
    </row>
    <row r="1609" spans="27:64" ht="12.95" customHeight="1" x14ac:dyDescent="0.2">
      <c r="AA1609" s="54"/>
      <c r="AB1609" s="54"/>
      <c r="AC1609" s="54"/>
      <c r="AD1609" s="54"/>
      <c r="AE1609" s="54"/>
      <c r="AG1609" s="3"/>
      <c r="AN1609" s="54"/>
      <c r="AO1609" s="54"/>
      <c r="AP1609" s="54"/>
      <c r="AQ1609" s="54"/>
      <c r="AR1609" s="54"/>
      <c r="AS1609" s="54"/>
      <c r="AT1609" s="54"/>
      <c r="AU1609" s="54"/>
      <c r="AV1609" s="54"/>
    </row>
    <row r="1610" spans="27:64" ht="12.95" customHeight="1" x14ac:dyDescent="0.2">
      <c r="AA1610" s="54"/>
      <c r="AB1610" s="54"/>
      <c r="AC1610" s="54"/>
      <c r="AD1610" s="54"/>
      <c r="AE1610" s="54"/>
      <c r="AG1610" s="3"/>
      <c r="AN1610" s="54"/>
      <c r="AO1610" s="54"/>
      <c r="AP1610" s="54"/>
      <c r="AQ1610" s="54"/>
      <c r="AR1610" s="54"/>
      <c r="AS1610" s="54"/>
      <c r="AT1610" s="54"/>
      <c r="AU1610" s="54"/>
      <c r="AV1610" s="54"/>
      <c r="AX1610" s="54"/>
    </row>
    <row r="1611" spans="27:64" ht="12.95" customHeight="1" x14ac:dyDescent="0.2">
      <c r="AA1611" s="54"/>
      <c r="AB1611" s="54"/>
      <c r="AC1611" s="54"/>
      <c r="AD1611" s="54"/>
      <c r="AE1611" s="54"/>
      <c r="AG1611" s="3"/>
      <c r="AN1611" s="54"/>
      <c r="AO1611" s="54"/>
      <c r="AP1611" s="54"/>
      <c r="AQ1611" s="54"/>
      <c r="AR1611" s="54"/>
      <c r="AS1611" s="54"/>
      <c r="AT1611" s="54"/>
      <c r="AU1611" s="54"/>
      <c r="AV1611" s="54"/>
      <c r="AW1611" s="54"/>
      <c r="AX1611" s="54"/>
      <c r="AY1611" s="54"/>
      <c r="AZ1611" s="54"/>
      <c r="BA1611" s="54"/>
      <c r="BB1611" s="54"/>
      <c r="BC1611" s="54"/>
      <c r="BD1611" s="54"/>
      <c r="BE1611" s="54"/>
      <c r="BF1611" s="54"/>
      <c r="BG1611" s="54"/>
      <c r="BH1611" s="54"/>
      <c r="BI1611" s="54"/>
      <c r="BJ1611" s="54"/>
      <c r="BK1611" s="54"/>
      <c r="BL1611" s="54"/>
    </row>
    <row r="1612" spans="27:64" ht="12.95" customHeight="1" x14ac:dyDescent="0.2">
      <c r="AA1612" s="54"/>
      <c r="AB1612" s="54"/>
      <c r="AC1612" s="54"/>
      <c r="AD1612" s="54"/>
      <c r="AE1612" s="54"/>
      <c r="AG1612" s="3"/>
      <c r="AN1612" s="54"/>
      <c r="AO1612" s="54"/>
      <c r="AP1612" s="54"/>
      <c r="AQ1612" s="54"/>
      <c r="AR1612" s="54"/>
      <c r="AS1612" s="54"/>
      <c r="AT1612" s="54"/>
      <c r="AU1612" s="54"/>
      <c r="AV1612" s="54"/>
      <c r="AW1612" s="54"/>
      <c r="AX1612" s="54"/>
      <c r="AY1612" s="54"/>
      <c r="AZ1612" s="54"/>
      <c r="BA1612" s="54"/>
      <c r="BB1612" s="54"/>
      <c r="BC1612" s="54"/>
      <c r="BD1612" s="54"/>
      <c r="BE1612" s="54"/>
      <c r="BF1612" s="54"/>
      <c r="BG1612" s="54"/>
      <c r="BH1612" s="54"/>
      <c r="BI1612" s="54"/>
      <c r="BJ1612" s="54"/>
      <c r="BK1612" s="54"/>
      <c r="BL1612" s="54"/>
    </row>
    <row r="1613" spans="27:64" ht="12.95" customHeight="1" x14ac:dyDescent="0.2">
      <c r="AA1613" s="54"/>
      <c r="AB1613" s="54"/>
      <c r="AC1613" s="54"/>
      <c r="AD1613" s="54"/>
      <c r="AE1613" s="54"/>
      <c r="AG1613" s="3"/>
      <c r="AN1613" s="54"/>
      <c r="AO1613" s="54"/>
      <c r="AP1613" s="54"/>
      <c r="AQ1613" s="54"/>
      <c r="AR1613" s="54"/>
      <c r="AS1613" s="54"/>
      <c r="AT1613" s="54"/>
      <c r="AU1613" s="54"/>
    </row>
    <row r="1614" spans="27:64" ht="12.95" customHeight="1" x14ac:dyDescent="0.2">
      <c r="AA1614" s="54"/>
      <c r="AB1614" s="54"/>
      <c r="AC1614" s="54"/>
      <c r="AD1614" s="54"/>
      <c r="AE1614" s="54"/>
      <c r="AG1614" s="3"/>
      <c r="AN1614" s="54"/>
      <c r="AO1614" s="54"/>
      <c r="AP1614" s="54"/>
      <c r="AQ1614" s="54"/>
      <c r="AR1614" s="54"/>
      <c r="AS1614" s="54"/>
      <c r="AT1614" s="54"/>
      <c r="AU1614" s="54"/>
      <c r="AV1614" s="54"/>
      <c r="AX1614" s="54"/>
    </row>
    <row r="1615" spans="27:64" ht="12.95" customHeight="1" x14ac:dyDescent="0.2">
      <c r="AA1615" s="54"/>
      <c r="AB1615" s="54"/>
      <c r="AC1615" s="54"/>
      <c r="AD1615" s="54"/>
      <c r="AE1615" s="54"/>
      <c r="AG1615" s="3"/>
      <c r="AN1615" s="54"/>
      <c r="AO1615" s="54"/>
      <c r="AP1615" s="54"/>
      <c r="AQ1615" s="54"/>
      <c r="AR1615" s="54"/>
      <c r="AS1615" s="54"/>
      <c r="AT1615" s="54"/>
      <c r="AU1615" s="54"/>
      <c r="AV1615" s="54"/>
    </row>
    <row r="1616" spans="27:64" ht="12.95" customHeight="1" x14ac:dyDescent="0.2">
      <c r="AA1616" s="54"/>
      <c r="AB1616" s="54"/>
      <c r="AC1616" s="54"/>
      <c r="AD1616" s="54"/>
      <c r="AE1616" s="54"/>
      <c r="AG1616" s="3"/>
      <c r="AN1616" s="54"/>
      <c r="AO1616" s="54"/>
      <c r="AP1616" s="54"/>
      <c r="AQ1616" s="54"/>
      <c r="AR1616" s="54"/>
      <c r="AS1616" s="54"/>
      <c r="AT1616" s="54"/>
      <c r="AU1616" s="54"/>
      <c r="AV1616" s="54"/>
    </row>
    <row r="1617" spans="27:64" ht="12.95" customHeight="1" x14ac:dyDescent="0.2">
      <c r="AA1617" s="54"/>
      <c r="AB1617" s="54"/>
      <c r="AC1617" s="54"/>
      <c r="AD1617" s="54"/>
      <c r="AE1617" s="54"/>
      <c r="AG1617" s="3"/>
      <c r="AN1617" s="54"/>
      <c r="AO1617" s="54"/>
      <c r="AP1617" s="54"/>
      <c r="AQ1617" s="54"/>
      <c r="AR1617" s="54"/>
      <c r="AS1617" s="54"/>
      <c r="AT1617" s="54"/>
      <c r="AU1617" s="54"/>
    </row>
    <row r="1618" spans="27:64" ht="12.95" customHeight="1" x14ac:dyDescent="0.2">
      <c r="AA1618" s="54"/>
      <c r="AB1618" s="54"/>
      <c r="AC1618" s="54"/>
      <c r="AD1618" s="54"/>
      <c r="AE1618" s="54"/>
      <c r="AG1618" s="3"/>
      <c r="AN1618" s="54"/>
      <c r="AO1618" s="54"/>
      <c r="AP1618" s="54"/>
      <c r="AQ1618" s="54"/>
      <c r="AR1618" s="54"/>
      <c r="AS1618" s="54"/>
      <c r="AT1618" s="54"/>
      <c r="AU1618" s="54"/>
    </row>
    <row r="1619" spans="27:64" ht="12.95" customHeight="1" x14ac:dyDescent="0.2">
      <c r="AA1619" s="54"/>
      <c r="AB1619" s="54"/>
      <c r="AC1619" s="54"/>
      <c r="AD1619" s="54"/>
      <c r="AE1619" s="54"/>
      <c r="AG1619" s="3"/>
      <c r="AN1619" s="54"/>
      <c r="AO1619" s="54"/>
      <c r="AP1619" s="54"/>
      <c r="AQ1619" s="54"/>
      <c r="AR1619" s="54"/>
      <c r="AS1619" s="54"/>
      <c r="AT1619" s="54"/>
      <c r="AU1619" s="54"/>
    </row>
    <row r="1620" spans="27:64" ht="12.95" customHeight="1" x14ac:dyDescent="0.2">
      <c r="AA1620" s="54"/>
      <c r="AB1620" s="54"/>
      <c r="AC1620" s="54"/>
      <c r="AD1620" s="54"/>
      <c r="AE1620" s="54"/>
      <c r="AG1620" s="3"/>
      <c r="AN1620" s="54"/>
      <c r="AO1620" s="54"/>
      <c r="AP1620" s="54"/>
      <c r="AQ1620" s="54"/>
      <c r="AR1620" s="54"/>
      <c r="AS1620" s="54"/>
      <c r="AT1620" s="54"/>
      <c r="AU1620" s="54"/>
    </row>
    <row r="1621" spans="27:64" ht="12.95" customHeight="1" x14ac:dyDescent="0.2">
      <c r="AA1621" s="54"/>
      <c r="AB1621" s="54"/>
      <c r="AC1621" s="54"/>
      <c r="AD1621" s="54"/>
      <c r="AE1621" s="54"/>
      <c r="AG1621" s="3"/>
      <c r="AN1621" s="54"/>
      <c r="AO1621" s="54"/>
      <c r="AP1621" s="54"/>
      <c r="AQ1621" s="54"/>
      <c r="AR1621" s="54"/>
      <c r="AS1621" s="54"/>
      <c r="AT1621" s="54"/>
      <c r="AU1621" s="54"/>
    </row>
    <row r="1622" spans="27:64" ht="12.95" customHeight="1" x14ac:dyDescent="0.2">
      <c r="AA1622" s="54"/>
      <c r="AB1622" s="54"/>
      <c r="AC1622" s="54"/>
      <c r="AD1622" s="54"/>
      <c r="AE1622" s="54"/>
      <c r="AG1622" s="3"/>
      <c r="AN1622" s="54"/>
      <c r="AO1622" s="54"/>
      <c r="AP1622" s="54"/>
      <c r="AQ1622" s="54"/>
      <c r="AR1622" s="54"/>
      <c r="AS1622" s="54"/>
      <c r="AT1622" s="54"/>
      <c r="AU1622" s="54"/>
    </row>
    <row r="1623" spans="27:64" ht="12.95" customHeight="1" x14ac:dyDescent="0.2">
      <c r="AA1623" s="54"/>
      <c r="AB1623" s="54"/>
      <c r="AC1623" s="54"/>
      <c r="AD1623" s="54"/>
      <c r="AE1623" s="54"/>
      <c r="AG1623" s="3"/>
      <c r="AN1623" s="54"/>
      <c r="AO1623" s="54"/>
      <c r="AP1623" s="54"/>
      <c r="AQ1623" s="54"/>
      <c r="AR1623" s="54"/>
      <c r="AS1623" s="54"/>
      <c r="AT1623" s="54"/>
      <c r="AU1623" s="54"/>
    </row>
    <row r="1624" spans="27:64" ht="12.95" customHeight="1" x14ac:dyDescent="0.2">
      <c r="AA1624" s="54"/>
      <c r="AB1624" s="54"/>
      <c r="AC1624" s="54"/>
      <c r="AD1624" s="54"/>
      <c r="AE1624" s="54"/>
      <c r="AG1624" s="3"/>
      <c r="AN1624" s="54"/>
      <c r="AO1624" s="54"/>
      <c r="AP1624" s="54"/>
      <c r="AQ1624" s="54"/>
      <c r="AR1624" s="54"/>
      <c r="AS1624" s="54"/>
      <c r="AT1624" s="54"/>
      <c r="AU1624" s="54"/>
    </row>
    <row r="1625" spans="27:64" ht="12.95" customHeight="1" x14ac:dyDescent="0.2">
      <c r="AA1625" s="54"/>
      <c r="AB1625" s="54"/>
      <c r="AC1625" s="54"/>
      <c r="AD1625" s="54"/>
      <c r="AE1625" s="54"/>
      <c r="AG1625" s="3"/>
      <c r="AN1625" s="54"/>
      <c r="AO1625" s="54"/>
      <c r="AP1625" s="54"/>
      <c r="AQ1625" s="54"/>
      <c r="AR1625" s="54"/>
      <c r="AS1625" s="54"/>
      <c r="AT1625" s="54"/>
      <c r="AU1625" s="54"/>
      <c r="AV1625" s="54"/>
    </row>
    <row r="1626" spans="27:64" ht="12.95" customHeight="1" x14ac:dyDescent="0.2">
      <c r="AA1626" s="54"/>
      <c r="AB1626" s="54"/>
      <c r="AC1626" s="54"/>
      <c r="AD1626" s="54"/>
      <c r="AE1626" s="54"/>
      <c r="AG1626" s="3"/>
      <c r="AN1626" s="54"/>
      <c r="AO1626" s="54"/>
      <c r="AP1626" s="54"/>
      <c r="AQ1626" s="54"/>
      <c r="AR1626" s="54"/>
      <c r="AS1626" s="54"/>
      <c r="AT1626" s="54"/>
      <c r="AU1626" s="54"/>
      <c r="AV1626" s="54"/>
      <c r="AW1626" s="54"/>
      <c r="AX1626" s="54"/>
      <c r="AY1626" s="54"/>
      <c r="AZ1626" s="54"/>
      <c r="BA1626" s="54"/>
      <c r="BB1626" s="54"/>
      <c r="BC1626" s="54"/>
      <c r="BD1626" s="54"/>
      <c r="BE1626" s="54"/>
      <c r="BF1626" s="54"/>
      <c r="BG1626" s="54"/>
      <c r="BH1626" s="54"/>
      <c r="BI1626" s="54"/>
      <c r="BJ1626" s="54"/>
      <c r="BK1626" s="54"/>
      <c r="BL1626" s="54"/>
    </row>
    <row r="1627" spans="27:64" ht="12.95" customHeight="1" x14ac:dyDescent="0.2">
      <c r="AA1627" s="54"/>
      <c r="AB1627" s="54"/>
      <c r="AC1627" s="54"/>
      <c r="AD1627" s="54"/>
      <c r="AE1627" s="54"/>
      <c r="AG1627" s="3"/>
      <c r="AN1627" s="54"/>
      <c r="AO1627" s="54"/>
      <c r="AP1627" s="54"/>
      <c r="AQ1627" s="54"/>
      <c r="AR1627" s="54"/>
      <c r="AS1627" s="54"/>
      <c r="AT1627" s="54"/>
      <c r="AU1627" s="54"/>
      <c r="AV1627" s="54"/>
    </row>
    <row r="1628" spans="27:64" ht="12.95" customHeight="1" x14ac:dyDescent="0.2">
      <c r="AA1628" s="54"/>
      <c r="AB1628" s="54"/>
      <c r="AC1628" s="54"/>
      <c r="AD1628" s="54"/>
      <c r="AE1628" s="54"/>
      <c r="AG1628" s="3"/>
      <c r="AN1628" s="54"/>
      <c r="AO1628" s="54"/>
      <c r="AP1628" s="54"/>
      <c r="AQ1628" s="54"/>
      <c r="AR1628" s="54"/>
      <c r="AS1628" s="54"/>
      <c r="AT1628" s="54"/>
      <c r="AU1628" s="54"/>
      <c r="AV1628" s="54"/>
    </row>
    <row r="1629" spans="27:64" ht="12.95" customHeight="1" x14ac:dyDescent="0.2">
      <c r="AA1629" s="54"/>
      <c r="AB1629" s="54"/>
      <c r="AC1629" s="54"/>
      <c r="AD1629" s="54"/>
      <c r="AE1629" s="54"/>
      <c r="AG1629" s="3"/>
      <c r="AN1629" s="54"/>
      <c r="AO1629" s="54"/>
      <c r="AP1629" s="54"/>
      <c r="AQ1629" s="54"/>
      <c r="AR1629" s="54"/>
      <c r="AS1629" s="54"/>
      <c r="AT1629" s="54"/>
      <c r="AU1629" s="54"/>
      <c r="AV1629" s="54"/>
      <c r="AX1629" s="54"/>
    </row>
    <row r="1630" spans="27:64" ht="12.95" customHeight="1" x14ac:dyDescent="0.2">
      <c r="AA1630" s="54"/>
      <c r="AB1630" s="54"/>
      <c r="AC1630" s="54"/>
      <c r="AD1630" s="54"/>
      <c r="AE1630" s="54"/>
      <c r="AG1630" s="3"/>
      <c r="AN1630" s="54"/>
      <c r="AO1630" s="54"/>
      <c r="AP1630" s="54"/>
      <c r="AQ1630" s="54"/>
      <c r="AR1630" s="54"/>
      <c r="AS1630" s="54"/>
      <c r="AT1630" s="54"/>
      <c r="AU1630" s="54"/>
      <c r="AV1630" s="54"/>
    </row>
    <row r="1631" spans="27:64" ht="12.95" customHeight="1" x14ac:dyDescent="0.2">
      <c r="AA1631" s="54"/>
      <c r="AB1631" s="54"/>
      <c r="AC1631" s="54"/>
      <c r="AD1631" s="54"/>
      <c r="AE1631" s="54"/>
      <c r="AG1631" s="3"/>
      <c r="AN1631" s="54"/>
      <c r="AO1631" s="54"/>
      <c r="AP1631" s="54"/>
      <c r="AQ1631" s="54"/>
      <c r="AR1631" s="54"/>
      <c r="AS1631" s="54"/>
      <c r="AT1631" s="54"/>
      <c r="AU1631" s="54"/>
    </row>
    <row r="1632" spans="27:64" ht="12.95" customHeight="1" x14ac:dyDescent="0.2">
      <c r="AA1632" s="54"/>
      <c r="AB1632" s="54"/>
      <c r="AC1632" s="54"/>
      <c r="AD1632" s="54"/>
      <c r="AE1632" s="54"/>
      <c r="AG1632" s="3"/>
      <c r="AN1632" s="54"/>
      <c r="AO1632" s="54"/>
      <c r="AP1632" s="54"/>
      <c r="AQ1632" s="54"/>
      <c r="AR1632" s="54"/>
      <c r="AS1632" s="54"/>
      <c r="AT1632" s="54"/>
      <c r="AU1632" s="54"/>
      <c r="AV1632" s="54"/>
      <c r="AX1632" s="54"/>
    </row>
    <row r="1633" spans="27:64" ht="12.95" customHeight="1" x14ac:dyDescent="0.2">
      <c r="AA1633" s="54"/>
      <c r="AB1633" s="54"/>
      <c r="AC1633" s="54"/>
      <c r="AD1633" s="54"/>
      <c r="AE1633" s="54"/>
      <c r="AG1633" s="3"/>
      <c r="AN1633" s="54"/>
      <c r="AO1633" s="54"/>
      <c r="AP1633" s="54"/>
      <c r="AQ1633" s="54"/>
      <c r="AR1633" s="54"/>
      <c r="AS1633" s="54"/>
      <c r="AT1633" s="54"/>
      <c r="AU1633" s="54"/>
      <c r="AV1633" s="54"/>
      <c r="AX1633" s="54"/>
      <c r="AY1633" s="54"/>
      <c r="AZ1633" s="54"/>
      <c r="BA1633" s="54"/>
      <c r="BB1633" s="54"/>
      <c r="BC1633" s="54"/>
      <c r="BD1633" s="54"/>
      <c r="BE1633" s="54"/>
      <c r="BF1633" s="54"/>
      <c r="BG1633" s="54"/>
      <c r="BH1633" s="54"/>
      <c r="BI1633" s="54"/>
      <c r="BJ1633" s="54"/>
      <c r="BK1633" s="54"/>
      <c r="BL1633" s="54"/>
    </row>
    <row r="1634" spans="27:64" ht="12.95" customHeight="1" x14ac:dyDescent="0.2">
      <c r="AA1634" s="54"/>
      <c r="AB1634" s="54"/>
      <c r="AC1634" s="54"/>
      <c r="AD1634" s="54"/>
      <c r="AE1634" s="54"/>
      <c r="AG1634" s="3"/>
      <c r="AN1634" s="54"/>
      <c r="AO1634" s="54"/>
      <c r="AP1634" s="54"/>
      <c r="AQ1634" s="54"/>
      <c r="AR1634" s="54"/>
      <c r="AS1634" s="54"/>
      <c r="AT1634" s="54"/>
      <c r="AU1634" s="54"/>
      <c r="AV1634" s="54"/>
      <c r="AW1634" s="54"/>
      <c r="AX1634" s="54"/>
      <c r="AY1634" s="54"/>
      <c r="AZ1634" s="54"/>
      <c r="BA1634" s="54"/>
      <c r="BB1634" s="54"/>
      <c r="BC1634" s="54"/>
      <c r="BD1634" s="54"/>
      <c r="BE1634" s="54"/>
      <c r="BF1634" s="54"/>
      <c r="BG1634" s="54"/>
      <c r="BH1634" s="54"/>
      <c r="BI1634" s="54"/>
      <c r="BJ1634" s="54"/>
      <c r="BK1634" s="54"/>
      <c r="BL1634" s="54"/>
    </row>
    <row r="1635" spans="27:64" ht="12.95" customHeight="1" x14ac:dyDescent="0.2">
      <c r="AA1635" s="54"/>
      <c r="AB1635" s="54"/>
      <c r="AC1635" s="54"/>
      <c r="AD1635" s="54"/>
      <c r="AE1635" s="54"/>
      <c r="AG1635" s="3"/>
      <c r="AN1635" s="54"/>
      <c r="AO1635" s="54"/>
      <c r="AP1635" s="54"/>
      <c r="AQ1635" s="54"/>
      <c r="AR1635" s="54"/>
      <c r="AS1635" s="54"/>
      <c r="AT1635" s="54"/>
      <c r="AU1635" s="54"/>
      <c r="AV1635" s="54"/>
    </row>
    <row r="1636" spans="27:64" ht="12.95" customHeight="1" x14ac:dyDescent="0.2">
      <c r="AA1636" s="54"/>
      <c r="AB1636" s="54"/>
      <c r="AC1636" s="54"/>
      <c r="AD1636" s="54"/>
      <c r="AE1636" s="54"/>
      <c r="AG1636" s="3"/>
      <c r="AN1636" s="54"/>
      <c r="AO1636" s="54"/>
      <c r="AP1636" s="54"/>
      <c r="AQ1636" s="54"/>
      <c r="AR1636" s="54"/>
      <c r="AS1636" s="54"/>
      <c r="AT1636" s="54"/>
      <c r="AU1636" s="54"/>
    </row>
    <row r="1637" spans="27:64" ht="12.95" customHeight="1" x14ac:dyDescent="0.2">
      <c r="AA1637" s="54"/>
      <c r="AB1637" s="54"/>
      <c r="AC1637" s="54"/>
      <c r="AD1637" s="54"/>
      <c r="AE1637" s="54"/>
      <c r="AG1637" s="3"/>
      <c r="AN1637" s="54"/>
      <c r="AO1637" s="54"/>
      <c r="AP1637" s="54"/>
      <c r="AQ1637" s="54"/>
      <c r="AR1637" s="54"/>
      <c r="AS1637" s="54"/>
      <c r="AT1637" s="54"/>
      <c r="AU1637" s="54"/>
      <c r="AV1637" s="54"/>
    </row>
    <row r="1638" spans="27:64" ht="12.95" customHeight="1" x14ac:dyDescent="0.2">
      <c r="AA1638" s="54"/>
      <c r="AB1638" s="54"/>
      <c r="AC1638" s="54"/>
      <c r="AD1638" s="54"/>
      <c r="AE1638" s="54"/>
      <c r="AG1638" s="3"/>
      <c r="AN1638" s="54"/>
      <c r="AO1638" s="54"/>
      <c r="AP1638" s="54"/>
      <c r="AQ1638" s="54"/>
      <c r="AR1638" s="54"/>
      <c r="AS1638" s="54"/>
      <c r="AT1638" s="54"/>
      <c r="AU1638" s="54"/>
      <c r="AV1638" s="54"/>
    </row>
    <row r="1639" spans="27:64" ht="12.95" customHeight="1" x14ac:dyDescent="0.2">
      <c r="AA1639" s="54"/>
      <c r="AB1639" s="54"/>
      <c r="AC1639" s="54"/>
      <c r="AD1639" s="54"/>
      <c r="AE1639" s="54"/>
      <c r="AG1639" s="3"/>
      <c r="AN1639" s="54"/>
      <c r="AO1639" s="54"/>
      <c r="AP1639" s="54"/>
      <c r="AQ1639" s="54"/>
      <c r="AR1639" s="54"/>
      <c r="AS1639" s="54"/>
      <c r="AT1639" s="54"/>
      <c r="AU1639" s="54"/>
      <c r="AV1639" s="54"/>
    </row>
    <row r="1640" spans="27:64" ht="12.95" customHeight="1" x14ac:dyDescent="0.2">
      <c r="AA1640" s="54"/>
      <c r="AB1640" s="54"/>
      <c r="AC1640" s="54"/>
      <c r="AD1640" s="54"/>
      <c r="AE1640" s="54"/>
      <c r="AG1640" s="3"/>
      <c r="AN1640" s="54"/>
      <c r="AO1640" s="54"/>
      <c r="AP1640" s="54"/>
      <c r="AQ1640" s="54"/>
      <c r="AR1640" s="54"/>
      <c r="AS1640" s="54"/>
      <c r="AT1640" s="54"/>
      <c r="AU1640" s="54"/>
      <c r="AV1640" s="54"/>
    </row>
    <row r="1641" spans="27:64" ht="12.95" customHeight="1" x14ac:dyDescent="0.2">
      <c r="AA1641" s="54"/>
      <c r="AB1641" s="54"/>
      <c r="AC1641" s="54"/>
      <c r="AD1641" s="54"/>
      <c r="AE1641" s="54"/>
      <c r="AG1641" s="3"/>
      <c r="AN1641" s="54"/>
      <c r="AO1641" s="54"/>
      <c r="AP1641" s="54"/>
      <c r="AQ1641" s="54"/>
      <c r="AR1641" s="54"/>
      <c r="AS1641" s="54"/>
      <c r="AT1641" s="54"/>
      <c r="AU1641" s="54"/>
      <c r="AV1641" s="54"/>
    </row>
    <row r="1642" spans="27:64" ht="12.95" customHeight="1" x14ac:dyDescent="0.2">
      <c r="AA1642" s="54"/>
      <c r="AB1642" s="54"/>
      <c r="AC1642" s="54"/>
      <c r="AD1642" s="54"/>
      <c r="AE1642" s="54"/>
      <c r="AG1642" s="3"/>
      <c r="AN1642" s="54"/>
      <c r="AO1642" s="54"/>
      <c r="AP1642" s="54"/>
      <c r="AQ1642" s="54"/>
      <c r="AR1642" s="54"/>
      <c r="AS1642" s="54"/>
      <c r="AT1642" s="54"/>
      <c r="AU1642" s="54"/>
      <c r="AV1642" s="54"/>
      <c r="AX1642" s="54"/>
      <c r="AY1642" s="54"/>
      <c r="AZ1642" s="54"/>
      <c r="BA1642" s="54"/>
      <c r="BB1642" s="54"/>
      <c r="BC1642" s="54"/>
      <c r="BD1642" s="54"/>
      <c r="BE1642" s="54"/>
      <c r="BF1642" s="54"/>
      <c r="BG1642" s="54"/>
      <c r="BH1642" s="54"/>
      <c r="BI1642" s="54"/>
      <c r="BJ1642" s="54"/>
      <c r="BK1642" s="54"/>
      <c r="BL1642" s="54"/>
    </row>
    <row r="1643" spans="27:64" ht="12.95" customHeight="1" x14ac:dyDescent="0.2">
      <c r="AA1643" s="54"/>
      <c r="AB1643" s="54"/>
      <c r="AC1643" s="54"/>
      <c r="AD1643" s="54"/>
      <c r="AE1643" s="54"/>
      <c r="AG1643" s="3"/>
      <c r="AN1643" s="54"/>
      <c r="AO1643" s="54"/>
      <c r="AP1643" s="54"/>
      <c r="AQ1643" s="54"/>
      <c r="AR1643" s="54"/>
      <c r="AS1643" s="54"/>
      <c r="AT1643" s="54"/>
      <c r="AU1643" s="54"/>
    </row>
    <row r="1644" spans="27:64" ht="12.95" customHeight="1" x14ac:dyDescent="0.2">
      <c r="AA1644" s="54"/>
      <c r="AB1644" s="54"/>
      <c r="AC1644" s="54"/>
      <c r="AD1644" s="54"/>
      <c r="AE1644" s="54"/>
      <c r="AG1644" s="3"/>
      <c r="AN1644" s="54"/>
      <c r="AO1644" s="54"/>
      <c r="AP1644" s="54"/>
      <c r="AQ1644" s="54"/>
      <c r="AR1644" s="54"/>
      <c r="AS1644" s="54"/>
      <c r="AT1644" s="54"/>
      <c r="AU1644" s="54"/>
      <c r="AV1644" s="54"/>
    </row>
    <row r="1645" spans="27:64" ht="12.95" customHeight="1" x14ac:dyDescent="0.2">
      <c r="AA1645" s="54"/>
      <c r="AB1645" s="54"/>
      <c r="AC1645" s="54"/>
      <c r="AD1645" s="54"/>
      <c r="AE1645" s="54"/>
      <c r="AG1645" s="3"/>
      <c r="AN1645" s="54"/>
      <c r="AO1645" s="54"/>
      <c r="AP1645" s="54"/>
      <c r="AQ1645" s="54"/>
      <c r="AR1645" s="54"/>
      <c r="AS1645" s="54"/>
      <c r="AT1645" s="54"/>
      <c r="AU1645" s="54"/>
      <c r="AV1645" s="54"/>
    </row>
    <row r="1646" spans="27:64" ht="12.95" customHeight="1" x14ac:dyDescent="0.2">
      <c r="AA1646" s="54"/>
      <c r="AB1646" s="54"/>
      <c r="AC1646" s="54"/>
      <c r="AD1646" s="54"/>
      <c r="AE1646" s="54"/>
      <c r="AG1646" s="3"/>
      <c r="AN1646" s="54"/>
      <c r="AO1646" s="54"/>
      <c r="AP1646" s="54"/>
      <c r="AQ1646" s="54"/>
      <c r="AR1646" s="54"/>
      <c r="AS1646" s="54"/>
      <c r="AT1646" s="54"/>
      <c r="AU1646" s="54"/>
    </row>
    <row r="1647" spans="27:64" ht="12.95" customHeight="1" x14ac:dyDescent="0.2">
      <c r="AA1647" s="54"/>
      <c r="AB1647" s="54"/>
      <c r="AC1647" s="54"/>
      <c r="AD1647" s="54"/>
      <c r="AE1647" s="54"/>
      <c r="AG1647" s="3"/>
      <c r="AN1647" s="54"/>
      <c r="AO1647" s="54"/>
      <c r="AP1647" s="54"/>
      <c r="AQ1647" s="54"/>
      <c r="AR1647" s="54"/>
      <c r="AS1647" s="54"/>
      <c r="AT1647" s="54"/>
      <c r="AU1647" s="54"/>
      <c r="AV1647" s="54"/>
      <c r="AX1647" s="54"/>
      <c r="AY1647" s="54"/>
      <c r="AZ1647" s="54"/>
      <c r="BA1647" s="54"/>
      <c r="BB1647" s="54"/>
      <c r="BC1647" s="54"/>
      <c r="BD1647" s="54"/>
      <c r="BE1647" s="54"/>
      <c r="BF1647" s="54"/>
      <c r="BG1647" s="54"/>
      <c r="BH1647" s="54"/>
      <c r="BI1647" s="54"/>
      <c r="BJ1647" s="54"/>
      <c r="BK1647" s="54"/>
      <c r="BL1647" s="54"/>
    </row>
    <row r="1648" spans="27:64" ht="12.95" customHeight="1" x14ac:dyDescent="0.2">
      <c r="AA1648" s="54"/>
      <c r="AB1648" s="54"/>
      <c r="AC1648" s="54"/>
      <c r="AD1648" s="54"/>
      <c r="AE1648" s="54"/>
      <c r="AG1648" s="3"/>
      <c r="AN1648" s="54"/>
      <c r="AO1648" s="54"/>
      <c r="AP1648" s="54"/>
      <c r="AQ1648" s="54"/>
      <c r="AR1648" s="54"/>
      <c r="AS1648" s="54"/>
      <c r="AT1648" s="54"/>
      <c r="AU1648" s="54"/>
      <c r="AV1648" s="54"/>
    </row>
    <row r="1649" spans="27:64" ht="12.95" customHeight="1" x14ac:dyDescent="0.2">
      <c r="AA1649" s="54"/>
      <c r="AB1649" s="54"/>
      <c r="AC1649" s="54"/>
      <c r="AD1649" s="54"/>
      <c r="AE1649" s="54"/>
      <c r="AG1649" s="3"/>
      <c r="AN1649" s="54"/>
      <c r="AO1649" s="54"/>
      <c r="AP1649" s="54"/>
      <c r="AQ1649" s="54"/>
      <c r="AR1649" s="54"/>
      <c r="AS1649" s="54"/>
      <c r="AT1649" s="54"/>
      <c r="AU1649" s="54"/>
    </row>
    <row r="1650" spans="27:64" ht="12.95" customHeight="1" x14ac:dyDescent="0.2">
      <c r="AA1650" s="54"/>
      <c r="AB1650" s="54"/>
      <c r="AC1650" s="54"/>
      <c r="AD1650" s="54"/>
      <c r="AE1650" s="54"/>
      <c r="AG1650" s="3"/>
      <c r="AN1650" s="54"/>
      <c r="AO1650" s="54"/>
      <c r="AP1650" s="54"/>
      <c r="AQ1650" s="54"/>
      <c r="AR1650" s="54"/>
      <c r="AS1650" s="54"/>
      <c r="AT1650" s="54"/>
      <c r="AU1650" s="54"/>
    </row>
    <row r="1651" spans="27:64" ht="12.95" customHeight="1" x14ac:dyDescent="0.2">
      <c r="AA1651" s="54"/>
      <c r="AB1651" s="54"/>
      <c r="AC1651" s="54"/>
      <c r="AD1651" s="54"/>
      <c r="AE1651" s="54"/>
      <c r="AG1651" s="3"/>
      <c r="AN1651" s="54"/>
      <c r="AO1651" s="54"/>
      <c r="AP1651" s="54"/>
      <c r="AQ1651" s="54"/>
      <c r="AR1651" s="54"/>
      <c r="AS1651" s="54"/>
      <c r="AT1651" s="54"/>
      <c r="AU1651" s="54"/>
    </row>
    <row r="1652" spans="27:64" ht="12.95" customHeight="1" x14ac:dyDescent="0.2">
      <c r="AA1652" s="54"/>
      <c r="AB1652" s="54"/>
      <c r="AC1652" s="54"/>
      <c r="AD1652" s="54"/>
      <c r="AE1652" s="54"/>
      <c r="AG1652" s="3"/>
      <c r="AN1652" s="54"/>
      <c r="AO1652" s="54"/>
      <c r="AP1652" s="54"/>
      <c r="AQ1652" s="54"/>
      <c r="AR1652" s="54"/>
      <c r="AS1652" s="54"/>
      <c r="AT1652" s="54"/>
      <c r="AU1652" s="54"/>
      <c r="AV1652" s="54"/>
      <c r="AX1652" s="54"/>
      <c r="AY1652" s="54"/>
      <c r="AZ1652" s="54"/>
      <c r="BA1652" s="54"/>
      <c r="BB1652" s="54"/>
      <c r="BC1652" s="54"/>
      <c r="BD1652" s="54"/>
      <c r="BE1652" s="54"/>
      <c r="BF1652" s="54"/>
      <c r="BG1652" s="54"/>
      <c r="BH1652" s="54"/>
      <c r="BI1652" s="54"/>
      <c r="BJ1652" s="54"/>
      <c r="BK1652" s="54"/>
      <c r="BL1652" s="54"/>
    </row>
    <row r="1653" spans="27:64" ht="12.95" customHeight="1" x14ac:dyDescent="0.2">
      <c r="AA1653" s="54"/>
      <c r="AB1653" s="54"/>
      <c r="AC1653" s="54"/>
      <c r="AD1653" s="54"/>
      <c r="AE1653" s="54"/>
      <c r="AG1653" s="3"/>
      <c r="AN1653" s="54"/>
      <c r="AO1653" s="54"/>
      <c r="AP1653" s="54"/>
      <c r="AQ1653" s="54"/>
      <c r="AR1653" s="54"/>
      <c r="AS1653" s="54"/>
      <c r="AT1653" s="54"/>
      <c r="AU1653" s="54"/>
    </row>
    <row r="1654" spans="27:64" ht="12.95" customHeight="1" x14ac:dyDescent="0.2">
      <c r="AA1654" s="54"/>
      <c r="AB1654" s="54"/>
      <c r="AC1654" s="54"/>
      <c r="AD1654" s="54"/>
      <c r="AE1654" s="54"/>
      <c r="AG1654" s="3"/>
      <c r="AN1654" s="54"/>
      <c r="AO1654" s="54"/>
      <c r="AP1654" s="54"/>
      <c r="AQ1654" s="54"/>
      <c r="AR1654" s="54"/>
      <c r="AS1654" s="54"/>
      <c r="AT1654" s="54"/>
      <c r="AU1654" s="54"/>
      <c r="AV1654" s="54"/>
      <c r="AX1654" s="54"/>
    </row>
    <row r="1655" spans="27:64" ht="12.95" customHeight="1" x14ac:dyDescent="0.2">
      <c r="AA1655" s="54"/>
      <c r="AB1655" s="54"/>
      <c r="AC1655" s="54"/>
      <c r="AD1655" s="54"/>
      <c r="AE1655" s="54"/>
      <c r="AG1655" s="3"/>
      <c r="AN1655" s="54"/>
      <c r="AO1655" s="54"/>
      <c r="AP1655" s="54"/>
      <c r="AQ1655" s="54"/>
      <c r="AR1655" s="54"/>
      <c r="AS1655" s="54"/>
      <c r="AT1655" s="54"/>
      <c r="AU1655" s="54"/>
    </row>
    <row r="1656" spans="27:64" ht="12.95" customHeight="1" x14ac:dyDescent="0.2">
      <c r="AA1656" s="54"/>
      <c r="AB1656" s="54"/>
      <c r="AC1656" s="54"/>
      <c r="AD1656" s="54"/>
      <c r="AE1656" s="54"/>
      <c r="AG1656" s="3"/>
      <c r="AN1656" s="54"/>
      <c r="AO1656" s="54"/>
      <c r="AP1656" s="54"/>
      <c r="AQ1656" s="54"/>
      <c r="AR1656" s="54"/>
      <c r="AS1656" s="54"/>
      <c r="AT1656" s="54"/>
      <c r="AU1656" s="54"/>
    </row>
    <row r="1657" spans="27:64" ht="12.95" customHeight="1" x14ac:dyDescent="0.2">
      <c r="AA1657" s="54"/>
      <c r="AB1657" s="54"/>
      <c r="AC1657" s="54"/>
      <c r="AD1657" s="54"/>
      <c r="AE1657" s="54"/>
      <c r="AG1657" s="3"/>
      <c r="AN1657" s="54"/>
      <c r="AO1657" s="54"/>
      <c r="AP1657" s="54"/>
      <c r="AQ1657" s="54"/>
      <c r="AR1657" s="54"/>
      <c r="AS1657" s="54"/>
      <c r="AT1657" s="54"/>
      <c r="AU1657" s="54"/>
      <c r="AV1657" s="54"/>
      <c r="AW1657" s="54"/>
      <c r="AX1657" s="54"/>
      <c r="AY1657" s="54"/>
      <c r="AZ1657" s="54"/>
      <c r="BA1657" s="54"/>
      <c r="BB1657" s="54"/>
      <c r="BC1657" s="54"/>
      <c r="BD1657" s="54"/>
      <c r="BE1657" s="54"/>
      <c r="BF1657" s="54"/>
      <c r="BG1657" s="54"/>
      <c r="BH1657" s="54"/>
      <c r="BI1657" s="54"/>
      <c r="BJ1657" s="54"/>
      <c r="BK1657" s="54"/>
      <c r="BL1657" s="54"/>
    </row>
    <row r="1658" spans="27:64" ht="12.95" customHeight="1" x14ac:dyDescent="0.2">
      <c r="AA1658" s="54"/>
      <c r="AB1658" s="54"/>
      <c r="AC1658" s="54"/>
      <c r="AD1658" s="54"/>
      <c r="AE1658" s="54"/>
      <c r="AG1658" s="3"/>
      <c r="AN1658" s="54"/>
      <c r="AO1658" s="54"/>
      <c r="AP1658" s="54"/>
      <c r="AQ1658" s="54"/>
      <c r="AR1658" s="54"/>
      <c r="AS1658" s="54"/>
      <c r="AT1658" s="54"/>
      <c r="AU1658" s="54"/>
      <c r="AV1658" s="54"/>
      <c r="AW1658" s="54"/>
      <c r="AX1658" s="54"/>
      <c r="AY1658" s="54"/>
      <c r="AZ1658" s="54"/>
      <c r="BA1658" s="54"/>
      <c r="BB1658" s="54"/>
      <c r="BC1658" s="54"/>
      <c r="BD1658" s="54"/>
      <c r="BE1658" s="54"/>
      <c r="BF1658" s="54"/>
      <c r="BG1658" s="54"/>
      <c r="BH1658" s="54"/>
      <c r="BI1658" s="54"/>
      <c r="BJ1658" s="54"/>
      <c r="BK1658" s="54"/>
      <c r="BL1658" s="54"/>
    </row>
    <row r="1659" spans="27:64" ht="12.95" customHeight="1" x14ac:dyDescent="0.2">
      <c r="AA1659" s="54"/>
      <c r="AB1659" s="54"/>
      <c r="AC1659" s="54"/>
      <c r="AD1659" s="54"/>
      <c r="AE1659" s="54"/>
      <c r="AG1659" s="3"/>
      <c r="AN1659" s="54"/>
      <c r="AO1659" s="54"/>
      <c r="AP1659" s="54"/>
      <c r="AQ1659" s="54"/>
      <c r="AR1659" s="54"/>
      <c r="AS1659" s="54"/>
      <c r="AT1659" s="54"/>
      <c r="AU1659" s="54"/>
    </row>
    <row r="1660" spans="27:64" ht="12.95" customHeight="1" x14ac:dyDescent="0.2">
      <c r="AA1660" s="54"/>
      <c r="AB1660" s="54"/>
      <c r="AC1660" s="54"/>
      <c r="AD1660" s="54"/>
      <c r="AE1660" s="54"/>
      <c r="AG1660" s="3"/>
      <c r="AN1660" s="54"/>
      <c r="AO1660" s="54"/>
      <c r="AP1660" s="54"/>
      <c r="AQ1660" s="54"/>
      <c r="AR1660" s="54"/>
      <c r="AS1660" s="54"/>
      <c r="AT1660" s="54"/>
      <c r="AU1660" s="54"/>
    </row>
    <row r="1661" spans="27:64" ht="12.95" customHeight="1" x14ac:dyDescent="0.2">
      <c r="AA1661" s="54"/>
      <c r="AB1661" s="54"/>
      <c r="AC1661" s="54"/>
      <c r="AD1661" s="54"/>
      <c r="AE1661" s="54"/>
      <c r="AG1661" s="3"/>
      <c r="AN1661" s="54"/>
      <c r="AO1661" s="54"/>
      <c r="AP1661" s="54"/>
      <c r="AQ1661" s="54"/>
      <c r="AR1661" s="54"/>
      <c r="AS1661" s="54"/>
      <c r="AT1661" s="54"/>
      <c r="AU1661" s="54"/>
      <c r="AV1661" s="54"/>
    </row>
    <row r="1662" spans="27:64" ht="12.95" customHeight="1" x14ac:dyDescent="0.2">
      <c r="AA1662" s="54"/>
      <c r="AB1662" s="54"/>
      <c r="AC1662" s="54"/>
      <c r="AD1662" s="54"/>
      <c r="AE1662" s="54"/>
      <c r="AG1662" s="3"/>
      <c r="AN1662" s="54"/>
      <c r="AO1662" s="54"/>
      <c r="AP1662" s="54"/>
      <c r="AQ1662" s="54"/>
      <c r="AR1662" s="54"/>
      <c r="AS1662" s="54"/>
      <c r="AT1662" s="54"/>
      <c r="AU1662" s="54"/>
    </row>
    <row r="1663" spans="27:64" ht="12.95" customHeight="1" x14ac:dyDescent="0.2">
      <c r="AA1663" s="54"/>
      <c r="AB1663" s="54"/>
      <c r="AC1663" s="54"/>
      <c r="AD1663" s="54"/>
      <c r="AE1663" s="54"/>
      <c r="AG1663" s="3"/>
      <c r="AN1663" s="54"/>
      <c r="AO1663" s="54"/>
      <c r="AP1663" s="54"/>
      <c r="AQ1663" s="54"/>
      <c r="AR1663" s="54"/>
      <c r="AS1663" s="54"/>
      <c r="AT1663" s="54"/>
      <c r="AU1663" s="54"/>
    </row>
    <row r="1664" spans="27:64" ht="12.95" customHeight="1" x14ac:dyDescent="0.2">
      <c r="AA1664" s="54"/>
      <c r="AB1664" s="54"/>
      <c r="AC1664" s="54"/>
      <c r="AD1664" s="54"/>
      <c r="AE1664" s="54"/>
      <c r="AG1664" s="3"/>
      <c r="AN1664" s="54"/>
      <c r="AO1664" s="54"/>
      <c r="AP1664" s="54"/>
      <c r="AQ1664" s="54"/>
      <c r="AR1664" s="54"/>
      <c r="AS1664" s="54"/>
      <c r="AT1664" s="54"/>
      <c r="AU1664" s="54"/>
    </row>
    <row r="1665" spans="27:64" ht="12.95" customHeight="1" x14ac:dyDescent="0.2">
      <c r="AA1665" s="54"/>
      <c r="AB1665" s="54"/>
      <c r="AC1665" s="54"/>
      <c r="AD1665" s="54"/>
      <c r="AE1665" s="54"/>
      <c r="AG1665" s="3"/>
      <c r="AN1665" s="54"/>
      <c r="AO1665" s="54"/>
      <c r="AP1665" s="54"/>
      <c r="AQ1665" s="54"/>
      <c r="AR1665" s="54"/>
      <c r="AS1665" s="54"/>
      <c r="AT1665" s="54"/>
      <c r="AU1665" s="54"/>
    </row>
    <row r="1666" spans="27:64" ht="12.95" customHeight="1" x14ac:dyDescent="0.2">
      <c r="AA1666" s="54"/>
      <c r="AB1666" s="54"/>
      <c r="AC1666" s="54"/>
      <c r="AD1666" s="54"/>
      <c r="AE1666" s="54"/>
      <c r="AG1666" s="3"/>
      <c r="AN1666" s="54"/>
      <c r="AO1666" s="54"/>
      <c r="AP1666" s="54"/>
      <c r="AQ1666" s="54"/>
      <c r="AR1666" s="54"/>
      <c r="AS1666" s="54"/>
      <c r="AT1666" s="54"/>
      <c r="AU1666" s="54"/>
    </row>
    <row r="1667" spans="27:64" ht="12.95" customHeight="1" x14ac:dyDescent="0.2">
      <c r="AA1667" s="54"/>
      <c r="AB1667" s="54"/>
      <c r="AC1667" s="54"/>
      <c r="AD1667" s="54"/>
      <c r="AE1667" s="54"/>
      <c r="AG1667" s="3"/>
      <c r="AN1667" s="54"/>
      <c r="AO1667" s="54"/>
      <c r="AP1667" s="54"/>
      <c r="AQ1667" s="54"/>
      <c r="AR1667" s="54"/>
      <c r="AS1667" s="54"/>
      <c r="AT1667" s="54"/>
      <c r="AU1667" s="54"/>
      <c r="AV1667" s="54"/>
    </row>
    <row r="1668" spans="27:64" ht="12.95" customHeight="1" x14ac:dyDescent="0.2">
      <c r="AA1668" s="54"/>
      <c r="AB1668" s="54"/>
      <c r="AC1668" s="54"/>
      <c r="AD1668" s="54"/>
      <c r="AE1668" s="54"/>
      <c r="AG1668" s="3"/>
      <c r="AN1668" s="54"/>
      <c r="AO1668" s="54"/>
      <c r="AP1668" s="54"/>
      <c r="AQ1668" s="54"/>
      <c r="AR1668" s="54"/>
      <c r="AS1668" s="54"/>
      <c r="AT1668" s="54"/>
      <c r="AU1668" s="54"/>
    </row>
    <row r="1669" spans="27:64" ht="12.95" customHeight="1" x14ac:dyDescent="0.2">
      <c r="AA1669" s="54"/>
      <c r="AB1669" s="54"/>
      <c r="AC1669" s="54"/>
      <c r="AD1669" s="54"/>
      <c r="AE1669" s="54"/>
      <c r="AG1669" s="3"/>
      <c r="AN1669" s="54"/>
      <c r="AO1669" s="54"/>
      <c r="AP1669" s="54"/>
      <c r="AQ1669" s="54"/>
      <c r="AR1669" s="54"/>
      <c r="AS1669" s="54"/>
      <c r="AT1669" s="54"/>
      <c r="AU1669" s="54"/>
    </row>
    <row r="1670" spans="27:64" ht="12.95" customHeight="1" x14ac:dyDescent="0.2">
      <c r="AA1670" s="54"/>
      <c r="AB1670" s="54"/>
      <c r="AC1670" s="54"/>
      <c r="AD1670" s="54"/>
      <c r="AE1670" s="54"/>
      <c r="AG1670" s="3"/>
      <c r="AN1670" s="54"/>
      <c r="AO1670" s="54"/>
      <c r="AP1670" s="54"/>
      <c r="AQ1670" s="54"/>
      <c r="AR1670" s="54"/>
      <c r="AS1670" s="54"/>
      <c r="AT1670" s="54"/>
      <c r="AU1670" s="54"/>
      <c r="AV1670" s="54"/>
      <c r="AW1670" s="54"/>
      <c r="AX1670" s="54"/>
      <c r="AY1670" s="54"/>
      <c r="AZ1670" s="54"/>
      <c r="BA1670" s="54"/>
      <c r="BB1670" s="54"/>
      <c r="BC1670" s="54"/>
      <c r="BD1670" s="54"/>
      <c r="BE1670" s="54"/>
      <c r="BF1670" s="54"/>
      <c r="BG1670" s="54"/>
      <c r="BH1670" s="54"/>
      <c r="BI1670" s="54"/>
      <c r="BJ1670" s="54"/>
      <c r="BK1670" s="54"/>
      <c r="BL1670" s="54"/>
    </row>
    <row r="1671" spans="27:64" ht="12.95" customHeight="1" x14ac:dyDescent="0.2">
      <c r="AA1671" s="54"/>
      <c r="AB1671" s="54"/>
      <c r="AC1671" s="54"/>
      <c r="AD1671" s="54"/>
      <c r="AE1671" s="54"/>
      <c r="AG1671" s="3"/>
      <c r="AN1671" s="54"/>
      <c r="AO1671" s="54"/>
      <c r="AP1671" s="54"/>
      <c r="AQ1671" s="54"/>
      <c r="AR1671" s="54"/>
      <c r="AS1671" s="54"/>
      <c r="AT1671" s="54"/>
      <c r="AU1671" s="54"/>
    </row>
    <row r="1672" spans="27:64" ht="12.95" customHeight="1" x14ac:dyDescent="0.2">
      <c r="AA1672" s="54"/>
      <c r="AB1672" s="54"/>
      <c r="AC1672" s="54"/>
      <c r="AD1672" s="54"/>
      <c r="AE1672" s="54"/>
      <c r="AG1672" s="3"/>
      <c r="AN1672" s="54"/>
      <c r="AO1672" s="54"/>
      <c r="AP1672" s="54"/>
      <c r="AQ1672" s="54"/>
      <c r="AR1672" s="54"/>
      <c r="AS1672" s="54"/>
      <c r="AT1672" s="54"/>
      <c r="AU1672" s="54"/>
    </row>
    <row r="1673" spans="27:64" ht="12.95" customHeight="1" x14ac:dyDescent="0.2">
      <c r="AA1673" s="54"/>
      <c r="AB1673" s="54"/>
      <c r="AC1673" s="54"/>
      <c r="AD1673" s="54"/>
      <c r="AE1673" s="54"/>
      <c r="AG1673" s="3"/>
      <c r="AN1673" s="54"/>
      <c r="AO1673" s="54"/>
      <c r="AP1673" s="54"/>
      <c r="AQ1673" s="54"/>
      <c r="AR1673" s="54"/>
      <c r="AS1673" s="54"/>
      <c r="AT1673" s="54"/>
      <c r="AU1673" s="54"/>
    </row>
    <row r="1674" spans="27:64" ht="12.95" customHeight="1" x14ac:dyDescent="0.2">
      <c r="AA1674" s="54"/>
      <c r="AB1674" s="54"/>
      <c r="AC1674" s="54"/>
      <c r="AD1674" s="54"/>
      <c r="AE1674" s="54"/>
      <c r="AG1674" s="3"/>
      <c r="AN1674" s="54"/>
      <c r="AO1674" s="54"/>
      <c r="AP1674" s="54"/>
      <c r="AQ1674" s="54"/>
      <c r="AR1674" s="54"/>
      <c r="AS1674" s="54"/>
      <c r="AT1674" s="54"/>
      <c r="AU1674" s="54"/>
    </row>
    <row r="1675" spans="27:64" ht="12.95" customHeight="1" x14ac:dyDescent="0.2">
      <c r="AA1675" s="54"/>
      <c r="AB1675" s="54"/>
      <c r="AC1675" s="54"/>
      <c r="AD1675" s="54"/>
      <c r="AE1675" s="54"/>
      <c r="AG1675" s="3"/>
      <c r="AN1675" s="54"/>
      <c r="AO1675" s="54"/>
      <c r="AP1675" s="54"/>
      <c r="AQ1675" s="54"/>
      <c r="AR1675" s="54"/>
      <c r="AS1675" s="54"/>
      <c r="AT1675" s="54"/>
      <c r="AU1675" s="54"/>
    </row>
    <row r="1676" spans="27:64" ht="12.95" customHeight="1" x14ac:dyDescent="0.2">
      <c r="AA1676" s="54"/>
      <c r="AB1676" s="54"/>
      <c r="AC1676" s="54"/>
      <c r="AD1676" s="54"/>
      <c r="AE1676" s="54"/>
      <c r="AG1676" s="3"/>
      <c r="AN1676" s="54"/>
      <c r="AO1676" s="54"/>
      <c r="AP1676" s="54"/>
      <c r="AQ1676" s="54"/>
      <c r="AR1676" s="54"/>
      <c r="AS1676" s="54"/>
      <c r="AT1676" s="54"/>
      <c r="AU1676" s="54"/>
      <c r="AV1676" s="54"/>
      <c r="AW1676" s="54"/>
      <c r="AX1676" s="54"/>
      <c r="AY1676" s="54"/>
      <c r="AZ1676" s="54"/>
      <c r="BA1676" s="54"/>
      <c r="BB1676" s="54"/>
      <c r="BC1676" s="54"/>
      <c r="BD1676" s="54"/>
      <c r="BE1676" s="54"/>
      <c r="BF1676" s="54"/>
      <c r="BG1676" s="54"/>
      <c r="BH1676" s="54"/>
      <c r="BI1676" s="54"/>
      <c r="BJ1676" s="54"/>
      <c r="BK1676" s="54"/>
      <c r="BL1676" s="54"/>
    </row>
    <row r="1677" spans="27:64" ht="12.95" customHeight="1" x14ac:dyDescent="0.2">
      <c r="AA1677" s="54"/>
      <c r="AB1677" s="54"/>
      <c r="AC1677" s="54"/>
      <c r="AD1677" s="54"/>
      <c r="AE1677" s="54"/>
      <c r="AG1677" s="3"/>
      <c r="AN1677" s="54"/>
      <c r="AO1677" s="54"/>
      <c r="AP1677" s="54"/>
      <c r="AQ1677" s="54"/>
      <c r="AR1677" s="54"/>
      <c r="AS1677" s="54"/>
      <c r="AT1677" s="54"/>
      <c r="AU1677" s="54"/>
      <c r="AV1677" s="54"/>
      <c r="AW1677" s="54"/>
      <c r="AX1677" s="54"/>
      <c r="AY1677" s="54"/>
      <c r="AZ1677" s="54"/>
      <c r="BA1677" s="54"/>
      <c r="BB1677" s="54"/>
      <c r="BC1677" s="54"/>
      <c r="BD1677" s="54"/>
      <c r="BE1677" s="54"/>
      <c r="BF1677" s="54"/>
      <c r="BG1677" s="54"/>
      <c r="BH1677" s="54"/>
      <c r="BI1677" s="54"/>
      <c r="BJ1677" s="54"/>
      <c r="BK1677" s="54"/>
      <c r="BL1677" s="54"/>
    </row>
    <row r="1678" spans="27:64" ht="12.95" customHeight="1" x14ac:dyDescent="0.2">
      <c r="AA1678" s="54"/>
      <c r="AB1678" s="54"/>
      <c r="AC1678" s="54"/>
      <c r="AD1678" s="54"/>
      <c r="AE1678" s="54"/>
      <c r="AG1678" s="3"/>
      <c r="AN1678" s="54"/>
      <c r="AO1678" s="54"/>
      <c r="AP1678" s="54"/>
      <c r="AQ1678" s="54"/>
      <c r="AR1678" s="54"/>
      <c r="AS1678" s="54"/>
      <c r="AT1678" s="54"/>
      <c r="AU1678" s="54"/>
      <c r="AV1678" s="54"/>
    </row>
    <row r="1679" spans="27:64" ht="12.95" customHeight="1" x14ac:dyDescent="0.2">
      <c r="AA1679" s="54"/>
      <c r="AB1679" s="54"/>
      <c r="AC1679" s="54"/>
      <c r="AD1679" s="54"/>
      <c r="AE1679" s="54"/>
      <c r="AG1679" s="3"/>
      <c r="AN1679" s="54"/>
      <c r="AO1679" s="54"/>
      <c r="AP1679" s="54"/>
      <c r="AQ1679" s="54"/>
      <c r="AR1679" s="54"/>
      <c r="AS1679" s="54"/>
      <c r="AT1679" s="54"/>
      <c r="AU1679" s="54"/>
      <c r="AV1679" s="54"/>
    </row>
    <row r="1680" spans="27:64" ht="12.95" customHeight="1" x14ac:dyDescent="0.2">
      <c r="AA1680" s="54"/>
      <c r="AB1680" s="54"/>
      <c r="AC1680" s="54"/>
      <c r="AD1680" s="54"/>
      <c r="AE1680" s="54"/>
      <c r="AG1680" s="3"/>
      <c r="AN1680" s="54"/>
      <c r="AO1680" s="54"/>
      <c r="AP1680" s="54"/>
      <c r="AQ1680" s="54"/>
      <c r="AR1680" s="54"/>
      <c r="AS1680" s="54"/>
      <c r="AT1680" s="54"/>
      <c r="AU1680" s="54"/>
    </row>
    <row r="1681" spans="27:64" ht="12.95" customHeight="1" x14ac:dyDescent="0.2">
      <c r="AA1681" s="54"/>
      <c r="AB1681" s="54"/>
      <c r="AC1681" s="54"/>
      <c r="AD1681" s="54"/>
      <c r="AE1681" s="54"/>
      <c r="AG1681" s="3"/>
      <c r="AN1681" s="54"/>
      <c r="AO1681" s="54"/>
      <c r="AP1681" s="54"/>
      <c r="AQ1681" s="54"/>
      <c r="AR1681" s="54"/>
      <c r="AS1681" s="54"/>
      <c r="AT1681" s="54"/>
      <c r="AU1681" s="54"/>
    </row>
    <row r="1682" spans="27:64" ht="12.95" customHeight="1" x14ac:dyDescent="0.2">
      <c r="AA1682" s="54"/>
      <c r="AB1682" s="54"/>
      <c r="AC1682" s="54"/>
      <c r="AD1682" s="54"/>
      <c r="AE1682" s="54"/>
      <c r="AG1682" s="3"/>
      <c r="AN1682" s="54"/>
      <c r="AO1682" s="54"/>
      <c r="AP1682" s="54"/>
      <c r="AQ1682" s="54"/>
      <c r="AR1682" s="54"/>
      <c r="AS1682" s="54"/>
      <c r="AT1682" s="54"/>
      <c r="AU1682" s="54"/>
      <c r="AV1682" s="54"/>
      <c r="AW1682" s="54"/>
      <c r="AX1682" s="54"/>
      <c r="AY1682" s="54"/>
      <c r="AZ1682" s="54"/>
      <c r="BA1682" s="54"/>
      <c r="BB1682" s="54"/>
      <c r="BC1682" s="54"/>
      <c r="BD1682" s="54"/>
      <c r="BE1682" s="54"/>
      <c r="BF1682" s="54"/>
      <c r="BG1682" s="54"/>
      <c r="BH1682" s="54"/>
      <c r="BI1682" s="54"/>
      <c r="BJ1682" s="54"/>
      <c r="BK1682" s="54"/>
      <c r="BL1682" s="54"/>
    </row>
    <row r="1683" spans="27:64" ht="12.95" customHeight="1" x14ac:dyDescent="0.2">
      <c r="AA1683" s="54"/>
      <c r="AB1683" s="54"/>
      <c r="AC1683" s="54"/>
      <c r="AD1683" s="54"/>
      <c r="AE1683" s="54"/>
      <c r="AG1683" s="3"/>
      <c r="AN1683" s="54"/>
      <c r="AO1683" s="54"/>
      <c r="AP1683" s="54"/>
      <c r="AQ1683" s="54"/>
      <c r="AR1683" s="54"/>
      <c r="AS1683" s="54"/>
      <c r="AT1683" s="54"/>
      <c r="AU1683" s="54"/>
      <c r="AV1683" s="54"/>
      <c r="AX1683" s="54"/>
      <c r="AY1683" s="54"/>
      <c r="AZ1683" s="54"/>
      <c r="BA1683" s="54"/>
      <c r="BB1683" s="54"/>
      <c r="BC1683" s="54"/>
      <c r="BD1683" s="54"/>
      <c r="BE1683" s="54"/>
      <c r="BF1683" s="54"/>
      <c r="BG1683" s="54"/>
      <c r="BH1683" s="54"/>
      <c r="BI1683" s="54"/>
      <c r="BJ1683" s="54"/>
      <c r="BK1683" s="54"/>
      <c r="BL1683" s="54"/>
    </row>
    <row r="1684" spans="27:64" ht="12.95" customHeight="1" x14ac:dyDescent="0.2">
      <c r="AA1684" s="54"/>
      <c r="AB1684" s="54"/>
      <c r="AC1684" s="54"/>
      <c r="AD1684" s="54"/>
      <c r="AE1684" s="54"/>
      <c r="AG1684" s="3"/>
      <c r="AN1684" s="54"/>
      <c r="AO1684" s="54"/>
      <c r="AP1684" s="54"/>
      <c r="AQ1684" s="54"/>
      <c r="AR1684" s="54"/>
      <c r="AS1684" s="54"/>
      <c r="AT1684" s="54"/>
      <c r="AU1684" s="54"/>
    </row>
    <row r="1685" spans="27:64" ht="12.95" customHeight="1" x14ac:dyDescent="0.2">
      <c r="AA1685" s="54"/>
      <c r="AB1685" s="54"/>
      <c r="AC1685" s="54"/>
      <c r="AD1685" s="54"/>
      <c r="AE1685" s="54"/>
      <c r="AG1685" s="3"/>
      <c r="AN1685" s="54"/>
      <c r="AO1685" s="54"/>
      <c r="AP1685" s="54"/>
      <c r="AQ1685" s="54"/>
      <c r="AR1685" s="54"/>
      <c r="AS1685" s="54"/>
      <c r="AT1685" s="54"/>
      <c r="AU1685" s="54"/>
      <c r="AV1685" s="54"/>
    </row>
    <row r="1686" spans="27:64" ht="12.95" customHeight="1" x14ac:dyDescent="0.2">
      <c r="AA1686" s="54"/>
      <c r="AB1686" s="54"/>
      <c r="AC1686" s="54"/>
      <c r="AD1686" s="54"/>
      <c r="AE1686" s="54"/>
      <c r="AG1686" s="3"/>
      <c r="AN1686" s="54"/>
      <c r="AO1686" s="54"/>
      <c r="AP1686" s="54"/>
      <c r="AQ1686" s="54"/>
      <c r="AR1686" s="54"/>
      <c r="AS1686" s="54"/>
      <c r="AT1686" s="54"/>
      <c r="AU1686" s="54"/>
    </row>
    <row r="1687" spans="27:64" ht="12.95" customHeight="1" x14ac:dyDescent="0.2">
      <c r="AA1687" s="54"/>
      <c r="AB1687" s="54"/>
      <c r="AC1687" s="54"/>
      <c r="AD1687" s="54"/>
      <c r="AE1687" s="54"/>
      <c r="AG1687" s="3"/>
      <c r="AN1687" s="54"/>
      <c r="AO1687" s="54"/>
      <c r="AP1687" s="54"/>
      <c r="AQ1687" s="54"/>
      <c r="AR1687" s="54"/>
      <c r="AS1687" s="54"/>
      <c r="AT1687" s="54"/>
      <c r="AU1687" s="54"/>
      <c r="AV1687" s="54"/>
    </row>
    <row r="1688" spans="27:64" ht="12.95" customHeight="1" x14ac:dyDescent="0.2">
      <c r="AA1688" s="54"/>
      <c r="AB1688" s="54"/>
      <c r="AC1688" s="54"/>
      <c r="AD1688" s="54"/>
      <c r="AE1688" s="54"/>
      <c r="AG1688" s="3"/>
      <c r="AN1688" s="54"/>
      <c r="AO1688" s="54"/>
      <c r="AP1688" s="54"/>
      <c r="AQ1688" s="54"/>
      <c r="AR1688" s="54"/>
      <c r="AS1688" s="54"/>
      <c r="AT1688" s="54"/>
      <c r="AU1688" s="54"/>
    </row>
    <row r="1689" spans="27:64" ht="12.95" customHeight="1" x14ac:dyDescent="0.2">
      <c r="AA1689" s="54"/>
      <c r="AB1689" s="54"/>
      <c r="AC1689" s="54"/>
      <c r="AD1689" s="54"/>
      <c r="AE1689" s="54"/>
      <c r="AG1689" s="3"/>
      <c r="AN1689" s="54"/>
      <c r="AO1689" s="54"/>
      <c r="AP1689" s="54"/>
      <c r="AQ1689" s="54"/>
      <c r="AR1689" s="54"/>
      <c r="AS1689" s="54"/>
      <c r="AT1689" s="54"/>
      <c r="AU1689" s="54"/>
      <c r="AV1689" s="54"/>
    </row>
    <row r="1690" spans="27:64" ht="12.95" customHeight="1" x14ac:dyDescent="0.2">
      <c r="AA1690" s="54"/>
      <c r="AB1690" s="54"/>
      <c r="AC1690" s="54"/>
      <c r="AD1690" s="54"/>
      <c r="AE1690" s="54"/>
      <c r="AG1690" s="3"/>
      <c r="AN1690" s="54"/>
      <c r="AO1690" s="54"/>
      <c r="AP1690" s="54"/>
      <c r="AQ1690" s="54"/>
      <c r="AR1690" s="54"/>
      <c r="AS1690" s="54"/>
      <c r="AT1690" s="54"/>
      <c r="AU1690" s="54"/>
      <c r="AV1690" s="54"/>
      <c r="AW1690" s="54"/>
      <c r="AX1690" s="54"/>
      <c r="AY1690" s="54"/>
      <c r="AZ1690" s="54"/>
      <c r="BA1690" s="54"/>
      <c r="BB1690" s="54"/>
      <c r="BC1690" s="54"/>
      <c r="BD1690" s="54"/>
      <c r="BE1690" s="54"/>
      <c r="BF1690" s="54"/>
      <c r="BG1690" s="54"/>
      <c r="BH1690" s="54"/>
      <c r="BI1690" s="54"/>
      <c r="BJ1690" s="54"/>
      <c r="BK1690" s="54"/>
      <c r="BL1690" s="54"/>
    </row>
    <row r="1691" spans="27:64" ht="12.95" customHeight="1" x14ac:dyDescent="0.2">
      <c r="AA1691" s="54"/>
      <c r="AB1691" s="54"/>
      <c r="AC1691" s="54"/>
      <c r="AD1691" s="54"/>
      <c r="AE1691" s="54"/>
      <c r="AG1691" s="3"/>
      <c r="AN1691" s="54"/>
      <c r="AO1691" s="54"/>
      <c r="AP1691" s="54"/>
      <c r="AQ1691" s="54"/>
      <c r="AR1691" s="54"/>
      <c r="AS1691" s="54"/>
      <c r="AT1691" s="54"/>
      <c r="AU1691" s="54"/>
    </row>
    <row r="1692" spans="27:64" ht="12.95" customHeight="1" x14ac:dyDescent="0.2">
      <c r="AA1692" s="54"/>
      <c r="AB1692" s="54"/>
      <c r="AC1692" s="54"/>
      <c r="AD1692" s="54"/>
      <c r="AE1692" s="54"/>
      <c r="AG1692" s="3"/>
      <c r="AN1692" s="54"/>
      <c r="AO1692" s="54"/>
      <c r="AP1692" s="54"/>
      <c r="AQ1692" s="54"/>
      <c r="AR1692" s="54"/>
      <c r="AS1692" s="54"/>
      <c r="AT1692" s="54"/>
      <c r="AU1692" s="54"/>
    </row>
    <row r="1693" spans="27:64" ht="12.95" customHeight="1" x14ac:dyDescent="0.2">
      <c r="AA1693" s="54"/>
      <c r="AB1693" s="54"/>
      <c r="AC1693" s="54"/>
      <c r="AD1693" s="54"/>
      <c r="AE1693" s="54"/>
      <c r="AG1693" s="3"/>
      <c r="AN1693" s="54"/>
      <c r="AO1693" s="54"/>
      <c r="AP1693" s="54"/>
      <c r="AQ1693" s="54"/>
      <c r="AR1693" s="54"/>
      <c r="AS1693" s="54"/>
      <c r="AT1693" s="54"/>
      <c r="AU1693" s="54"/>
    </row>
    <row r="1694" spans="27:64" ht="12.95" customHeight="1" x14ac:dyDescent="0.2">
      <c r="AA1694" s="54"/>
      <c r="AB1694" s="54"/>
      <c r="AC1694" s="54"/>
      <c r="AD1694" s="54"/>
      <c r="AE1694" s="54"/>
      <c r="AG1694" s="3"/>
      <c r="AN1694" s="54"/>
      <c r="AO1694" s="54"/>
      <c r="AP1694" s="54"/>
      <c r="AQ1694" s="54"/>
      <c r="AR1694" s="54"/>
      <c r="AS1694" s="54"/>
      <c r="AT1694" s="54"/>
      <c r="AU1694" s="54"/>
    </row>
    <row r="1695" spans="27:64" ht="12.95" customHeight="1" x14ac:dyDescent="0.2">
      <c r="AA1695" s="54"/>
      <c r="AB1695" s="54"/>
      <c r="AC1695" s="54"/>
      <c r="AD1695" s="54"/>
      <c r="AE1695" s="54"/>
      <c r="AG1695" s="3"/>
      <c r="AN1695" s="54"/>
      <c r="AO1695" s="54"/>
      <c r="AP1695" s="54"/>
      <c r="AQ1695" s="54"/>
      <c r="AR1695" s="54"/>
      <c r="AS1695" s="54"/>
      <c r="AT1695" s="54"/>
      <c r="AU1695" s="54"/>
    </row>
    <row r="1696" spans="27:64" ht="12.95" customHeight="1" x14ac:dyDescent="0.2">
      <c r="AA1696" s="54"/>
      <c r="AB1696" s="54"/>
      <c r="AC1696" s="54"/>
      <c r="AD1696" s="54"/>
      <c r="AE1696" s="54"/>
      <c r="AG1696" s="3"/>
      <c r="AN1696" s="54"/>
      <c r="AO1696" s="54"/>
      <c r="AP1696" s="54"/>
      <c r="AQ1696" s="54"/>
      <c r="AR1696" s="54"/>
      <c r="AS1696" s="54"/>
      <c r="AT1696" s="54"/>
      <c r="AU1696" s="54"/>
    </row>
    <row r="1697" spans="27:48" ht="12.95" customHeight="1" x14ac:dyDescent="0.2">
      <c r="AA1697" s="54"/>
      <c r="AB1697" s="54"/>
      <c r="AC1697" s="54"/>
      <c r="AD1697" s="54"/>
      <c r="AE1697" s="54"/>
      <c r="AG1697" s="3"/>
      <c r="AN1697" s="54"/>
      <c r="AO1697" s="54"/>
      <c r="AP1697" s="54"/>
      <c r="AQ1697" s="54"/>
      <c r="AR1697" s="54"/>
      <c r="AS1697" s="54"/>
      <c r="AT1697" s="54"/>
      <c r="AU1697" s="54"/>
    </row>
    <row r="1698" spans="27:48" ht="12.95" customHeight="1" x14ac:dyDescent="0.2">
      <c r="AA1698" s="54"/>
      <c r="AB1698" s="54"/>
      <c r="AC1698" s="54"/>
      <c r="AD1698" s="54"/>
      <c r="AE1698" s="54"/>
      <c r="AG1698" s="3"/>
      <c r="AN1698" s="54"/>
      <c r="AO1698" s="54"/>
      <c r="AP1698" s="54"/>
      <c r="AQ1698" s="54"/>
      <c r="AR1698" s="54"/>
      <c r="AS1698" s="54"/>
      <c r="AT1698" s="54"/>
      <c r="AU1698" s="54"/>
    </row>
    <row r="1699" spans="27:48" ht="12.95" customHeight="1" x14ac:dyDescent="0.2">
      <c r="AA1699" s="54"/>
      <c r="AB1699" s="54"/>
      <c r="AC1699" s="54"/>
      <c r="AD1699" s="54"/>
      <c r="AE1699" s="54"/>
      <c r="AG1699" s="3"/>
      <c r="AN1699" s="54"/>
      <c r="AO1699" s="54"/>
      <c r="AP1699" s="54"/>
      <c r="AQ1699" s="54"/>
      <c r="AR1699" s="54"/>
      <c r="AS1699" s="54"/>
      <c r="AT1699" s="54"/>
      <c r="AU1699" s="54"/>
    </row>
    <row r="1700" spans="27:48" ht="12.95" customHeight="1" x14ac:dyDescent="0.2">
      <c r="AA1700" s="54"/>
      <c r="AB1700" s="54"/>
      <c r="AC1700" s="54"/>
      <c r="AD1700" s="54"/>
      <c r="AE1700" s="54"/>
      <c r="AG1700" s="3"/>
      <c r="AN1700" s="54"/>
      <c r="AO1700" s="54"/>
      <c r="AP1700" s="54"/>
      <c r="AQ1700" s="54"/>
      <c r="AR1700" s="54"/>
      <c r="AS1700" s="54"/>
      <c r="AT1700" s="54"/>
      <c r="AU1700" s="54"/>
    </row>
    <row r="1701" spans="27:48" ht="12.95" customHeight="1" x14ac:dyDescent="0.2">
      <c r="AA1701" s="54"/>
      <c r="AB1701" s="54"/>
      <c r="AC1701" s="54"/>
      <c r="AD1701" s="54"/>
      <c r="AE1701" s="54"/>
      <c r="AG1701" s="3"/>
      <c r="AN1701" s="54"/>
      <c r="AO1701" s="54"/>
      <c r="AP1701" s="54"/>
      <c r="AQ1701" s="54"/>
      <c r="AR1701" s="54"/>
      <c r="AS1701" s="54"/>
      <c r="AT1701" s="54"/>
      <c r="AU1701" s="54"/>
      <c r="AV1701" s="54"/>
    </row>
    <row r="1702" spans="27:48" ht="12.95" customHeight="1" x14ac:dyDescent="0.2">
      <c r="AA1702" s="54"/>
      <c r="AB1702" s="54"/>
      <c r="AC1702" s="54"/>
      <c r="AD1702" s="54"/>
      <c r="AE1702" s="54"/>
      <c r="AG1702" s="3"/>
      <c r="AN1702" s="54"/>
      <c r="AO1702" s="54"/>
      <c r="AP1702" s="54"/>
      <c r="AQ1702" s="54"/>
      <c r="AR1702" s="54"/>
      <c r="AS1702" s="54"/>
      <c r="AT1702" s="54"/>
      <c r="AU1702" s="54"/>
    </row>
    <row r="1703" spans="27:48" ht="12.95" customHeight="1" x14ac:dyDescent="0.2">
      <c r="AA1703" s="54"/>
      <c r="AB1703" s="54"/>
      <c r="AC1703" s="54"/>
      <c r="AD1703" s="54"/>
      <c r="AE1703" s="54"/>
      <c r="AG1703" s="3"/>
      <c r="AN1703" s="54"/>
      <c r="AO1703" s="54"/>
      <c r="AP1703" s="54"/>
      <c r="AQ1703" s="54"/>
      <c r="AR1703" s="54"/>
      <c r="AS1703" s="54"/>
      <c r="AT1703" s="54"/>
      <c r="AU1703" s="54"/>
    </row>
    <row r="1704" spans="27:48" ht="12.95" customHeight="1" x14ac:dyDescent="0.2">
      <c r="AA1704" s="54"/>
      <c r="AB1704" s="54"/>
      <c r="AC1704" s="54"/>
      <c r="AD1704" s="54"/>
      <c r="AE1704" s="54"/>
      <c r="AG1704" s="3"/>
      <c r="AN1704" s="54"/>
      <c r="AO1704" s="54"/>
      <c r="AP1704" s="54"/>
      <c r="AQ1704" s="54"/>
      <c r="AR1704" s="54"/>
      <c r="AS1704" s="54"/>
      <c r="AT1704" s="54"/>
      <c r="AU1704" s="54"/>
    </row>
    <row r="1705" spans="27:48" ht="12.95" customHeight="1" x14ac:dyDescent="0.2">
      <c r="AA1705" s="54"/>
      <c r="AB1705" s="54"/>
      <c r="AC1705" s="54"/>
      <c r="AD1705" s="54"/>
      <c r="AE1705" s="54"/>
      <c r="AG1705" s="3"/>
      <c r="AN1705" s="54"/>
      <c r="AO1705" s="54"/>
      <c r="AP1705" s="54"/>
      <c r="AQ1705" s="54"/>
      <c r="AR1705" s="54"/>
      <c r="AS1705" s="54"/>
      <c r="AT1705" s="54"/>
      <c r="AU1705" s="54"/>
    </row>
    <row r="1706" spans="27:48" ht="12.95" customHeight="1" x14ac:dyDescent="0.2">
      <c r="AA1706" s="54"/>
      <c r="AB1706" s="54"/>
      <c r="AC1706" s="54"/>
      <c r="AD1706" s="54"/>
      <c r="AE1706" s="54"/>
      <c r="AG1706" s="3"/>
      <c r="AN1706" s="54"/>
      <c r="AO1706" s="54"/>
      <c r="AP1706" s="54"/>
      <c r="AQ1706" s="54"/>
      <c r="AR1706" s="54"/>
      <c r="AS1706" s="54"/>
      <c r="AT1706" s="54"/>
      <c r="AU1706" s="54"/>
      <c r="AV1706" s="54"/>
    </row>
    <row r="1707" spans="27:48" ht="12.95" customHeight="1" x14ac:dyDescent="0.2">
      <c r="AA1707" s="54"/>
      <c r="AB1707" s="54"/>
      <c r="AC1707" s="54"/>
      <c r="AD1707" s="54"/>
      <c r="AE1707" s="54"/>
      <c r="AG1707" s="3"/>
      <c r="AN1707" s="54"/>
      <c r="AO1707" s="54"/>
      <c r="AP1707" s="54"/>
      <c r="AQ1707" s="54"/>
      <c r="AR1707" s="54"/>
      <c r="AS1707" s="54"/>
      <c r="AT1707" s="54"/>
      <c r="AU1707" s="54"/>
    </row>
    <row r="1708" spans="27:48" ht="12.95" customHeight="1" x14ac:dyDescent="0.2">
      <c r="AA1708" s="54"/>
      <c r="AB1708" s="54"/>
      <c r="AC1708" s="54"/>
      <c r="AD1708" s="54"/>
      <c r="AE1708" s="54"/>
      <c r="AG1708" s="3"/>
      <c r="AN1708" s="54"/>
      <c r="AO1708" s="54"/>
      <c r="AP1708" s="54"/>
      <c r="AQ1708" s="54"/>
      <c r="AR1708" s="54"/>
      <c r="AS1708" s="54"/>
      <c r="AT1708" s="54"/>
      <c r="AU1708" s="54"/>
    </row>
    <row r="1709" spans="27:48" ht="12.95" customHeight="1" x14ac:dyDescent="0.2">
      <c r="AA1709" s="54"/>
      <c r="AB1709" s="54"/>
      <c r="AC1709" s="54"/>
      <c r="AD1709" s="54"/>
      <c r="AE1709" s="54"/>
      <c r="AG1709" s="3"/>
      <c r="AN1709" s="54"/>
      <c r="AO1709" s="54"/>
      <c r="AP1709" s="54"/>
      <c r="AQ1709" s="54"/>
      <c r="AR1709" s="54"/>
      <c r="AS1709" s="54"/>
      <c r="AT1709" s="54"/>
      <c r="AU1709" s="54"/>
    </row>
    <row r="1710" spans="27:48" ht="12.95" customHeight="1" x14ac:dyDescent="0.2">
      <c r="AA1710" s="54"/>
      <c r="AB1710" s="54"/>
      <c r="AC1710" s="54"/>
      <c r="AD1710" s="54"/>
      <c r="AE1710" s="54"/>
      <c r="AG1710" s="3"/>
      <c r="AN1710" s="54"/>
      <c r="AO1710" s="54"/>
      <c r="AP1710" s="54"/>
      <c r="AQ1710" s="54"/>
      <c r="AR1710" s="54"/>
      <c r="AS1710" s="54"/>
      <c r="AT1710" s="54"/>
      <c r="AU1710" s="54"/>
    </row>
    <row r="1711" spans="27:48" ht="12.95" customHeight="1" x14ac:dyDescent="0.2">
      <c r="AA1711" s="54"/>
      <c r="AB1711" s="54"/>
      <c r="AC1711" s="54"/>
      <c r="AD1711" s="54"/>
      <c r="AE1711" s="54"/>
      <c r="AG1711" s="3"/>
      <c r="AN1711" s="54"/>
      <c r="AO1711" s="54"/>
      <c r="AP1711" s="54"/>
      <c r="AQ1711" s="54"/>
      <c r="AR1711" s="54"/>
      <c r="AS1711" s="54"/>
      <c r="AT1711" s="54"/>
      <c r="AU1711" s="54"/>
    </row>
    <row r="1712" spans="27:48" ht="12.95" customHeight="1" x14ac:dyDescent="0.2">
      <c r="AA1712" s="54"/>
      <c r="AB1712" s="54"/>
      <c r="AC1712" s="54"/>
      <c r="AD1712" s="54"/>
      <c r="AE1712" s="54"/>
      <c r="AG1712" s="3"/>
      <c r="AN1712" s="54"/>
      <c r="AO1712" s="54"/>
      <c r="AP1712" s="54"/>
      <c r="AQ1712" s="54"/>
      <c r="AR1712" s="54"/>
      <c r="AS1712" s="54"/>
      <c r="AT1712" s="54"/>
      <c r="AU1712" s="54"/>
    </row>
    <row r="1713" spans="27:64" ht="12.95" customHeight="1" x14ac:dyDescent="0.2">
      <c r="AA1713" s="54"/>
      <c r="AB1713" s="54"/>
      <c r="AC1713" s="54"/>
      <c r="AD1713" s="54"/>
      <c r="AE1713" s="54"/>
      <c r="AG1713" s="3"/>
      <c r="AN1713" s="54"/>
      <c r="AO1713" s="54"/>
      <c r="AP1713" s="54"/>
      <c r="AQ1713" s="54"/>
      <c r="AR1713" s="54"/>
      <c r="AS1713" s="54"/>
      <c r="AT1713" s="54"/>
      <c r="AU1713" s="54"/>
    </row>
    <row r="1714" spans="27:64" ht="12.95" customHeight="1" x14ac:dyDescent="0.2">
      <c r="AA1714" s="54"/>
      <c r="AB1714" s="54"/>
      <c r="AC1714" s="54"/>
      <c r="AD1714" s="54"/>
      <c r="AE1714" s="54"/>
      <c r="AG1714" s="3"/>
      <c r="AN1714" s="54"/>
      <c r="AO1714" s="54"/>
      <c r="AP1714" s="54"/>
      <c r="AQ1714" s="54"/>
      <c r="AR1714" s="54"/>
      <c r="AS1714" s="54"/>
      <c r="AT1714" s="54"/>
      <c r="AU1714" s="54"/>
    </row>
    <row r="1715" spans="27:64" ht="12.95" customHeight="1" x14ac:dyDescent="0.2">
      <c r="AA1715" s="54"/>
      <c r="AB1715" s="54"/>
      <c r="AC1715" s="54"/>
      <c r="AD1715" s="54"/>
      <c r="AE1715" s="54"/>
      <c r="AG1715" s="3"/>
      <c r="AN1715" s="54"/>
      <c r="AO1715" s="54"/>
      <c r="AP1715" s="54"/>
      <c r="AQ1715" s="54"/>
      <c r="AR1715" s="54"/>
      <c r="AS1715" s="54"/>
      <c r="AT1715" s="54"/>
      <c r="AU1715" s="54"/>
      <c r="AV1715" s="54"/>
    </row>
    <row r="1716" spans="27:64" ht="12.95" customHeight="1" x14ac:dyDescent="0.2">
      <c r="AA1716" s="54"/>
      <c r="AB1716" s="54"/>
      <c r="AC1716" s="54"/>
      <c r="AD1716" s="54"/>
      <c r="AE1716" s="54"/>
      <c r="AG1716" s="3"/>
      <c r="AN1716" s="54"/>
      <c r="AO1716" s="54"/>
      <c r="AP1716" s="54"/>
      <c r="AQ1716" s="54"/>
      <c r="AR1716" s="54"/>
      <c r="AS1716" s="54"/>
      <c r="AT1716" s="54"/>
      <c r="AU1716" s="54"/>
    </row>
    <row r="1717" spans="27:64" ht="12.95" customHeight="1" x14ac:dyDescent="0.2">
      <c r="AA1717" s="54"/>
      <c r="AB1717" s="54"/>
      <c r="AC1717" s="54"/>
      <c r="AD1717" s="54"/>
      <c r="AE1717" s="54"/>
      <c r="AG1717" s="3"/>
      <c r="AN1717" s="54"/>
      <c r="AO1717" s="54"/>
      <c r="AP1717" s="54"/>
      <c r="AQ1717" s="54"/>
      <c r="AR1717" s="54"/>
      <c r="AS1717" s="54"/>
      <c r="AT1717" s="54"/>
      <c r="AU1717" s="54"/>
      <c r="AV1717" s="54"/>
      <c r="AX1717" s="54"/>
    </row>
    <row r="1718" spans="27:64" ht="12.95" customHeight="1" x14ac:dyDescent="0.2">
      <c r="AA1718" s="54"/>
      <c r="AB1718" s="54"/>
      <c r="AC1718" s="54"/>
      <c r="AD1718" s="54"/>
      <c r="AE1718" s="54"/>
      <c r="AG1718" s="3"/>
      <c r="AN1718" s="54"/>
      <c r="AO1718" s="54"/>
      <c r="AP1718" s="54"/>
      <c r="AQ1718" s="54"/>
      <c r="AR1718" s="54"/>
      <c r="AS1718" s="54"/>
      <c r="AT1718" s="54"/>
      <c r="AU1718" s="54"/>
      <c r="AV1718" s="54"/>
      <c r="AW1718" s="54"/>
      <c r="AX1718" s="54"/>
      <c r="AY1718" s="54"/>
      <c r="AZ1718" s="54"/>
      <c r="BA1718" s="54"/>
      <c r="BB1718" s="54"/>
      <c r="BC1718" s="54"/>
      <c r="BD1718" s="54"/>
      <c r="BE1718" s="54"/>
      <c r="BF1718" s="54"/>
      <c r="BG1718" s="54"/>
      <c r="BH1718" s="54"/>
      <c r="BI1718" s="54"/>
      <c r="BJ1718" s="54"/>
      <c r="BK1718" s="54"/>
      <c r="BL1718" s="54"/>
    </row>
    <row r="1719" spans="27:64" ht="12.95" customHeight="1" x14ac:dyDescent="0.2">
      <c r="AA1719" s="54"/>
      <c r="AB1719" s="54"/>
      <c r="AC1719" s="54"/>
      <c r="AD1719" s="54"/>
      <c r="AE1719" s="54"/>
      <c r="AG1719" s="3"/>
      <c r="AN1719" s="54"/>
      <c r="AO1719" s="54"/>
      <c r="AP1719" s="54"/>
      <c r="AQ1719" s="54"/>
      <c r="AR1719" s="54"/>
      <c r="AS1719" s="54"/>
      <c r="AT1719" s="54"/>
      <c r="AU1719" s="54"/>
    </row>
    <row r="1720" spans="27:64" ht="12.95" customHeight="1" x14ac:dyDescent="0.2">
      <c r="AA1720" s="54"/>
      <c r="AB1720" s="54"/>
      <c r="AC1720" s="54"/>
      <c r="AD1720" s="54"/>
      <c r="AE1720" s="54"/>
      <c r="AG1720" s="3"/>
      <c r="AN1720" s="54"/>
      <c r="AO1720" s="54"/>
      <c r="AP1720" s="54"/>
      <c r="AQ1720" s="54"/>
      <c r="AR1720" s="54"/>
      <c r="AS1720" s="54"/>
      <c r="AT1720" s="54"/>
      <c r="AU1720" s="54"/>
    </row>
    <row r="1721" spans="27:64" ht="12.95" customHeight="1" x14ac:dyDescent="0.2">
      <c r="AA1721" s="54"/>
      <c r="AB1721" s="54"/>
      <c r="AC1721" s="54"/>
      <c r="AD1721" s="54"/>
      <c r="AE1721" s="54"/>
      <c r="AG1721" s="3"/>
      <c r="AN1721" s="54"/>
      <c r="AO1721" s="54"/>
      <c r="AP1721" s="54"/>
      <c r="AQ1721" s="54"/>
      <c r="AR1721" s="54"/>
      <c r="AS1721" s="54"/>
      <c r="AT1721" s="54"/>
      <c r="AU1721" s="54"/>
    </row>
    <row r="1722" spans="27:64" ht="12.95" customHeight="1" x14ac:dyDescent="0.2">
      <c r="AA1722" s="54"/>
      <c r="AB1722" s="54"/>
      <c r="AC1722" s="54"/>
      <c r="AD1722" s="54"/>
      <c r="AE1722" s="54"/>
      <c r="AG1722" s="3"/>
      <c r="AN1722" s="54"/>
      <c r="AO1722" s="54"/>
      <c r="AP1722" s="54"/>
      <c r="AQ1722" s="54"/>
      <c r="AR1722" s="54"/>
      <c r="AS1722" s="54"/>
      <c r="AT1722" s="54"/>
      <c r="AU1722" s="54"/>
      <c r="AV1722" s="54"/>
      <c r="AX1722" s="54"/>
    </row>
    <row r="1723" spans="27:64" ht="12.95" customHeight="1" x14ac:dyDescent="0.2">
      <c r="AA1723" s="54"/>
      <c r="AB1723" s="54"/>
      <c r="AC1723" s="54"/>
      <c r="AD1723" s="54"/>
      <c r="AE1723" s="54"/>
      <c r="AG1723" s="3"/>
      <c r="AN1723" s="54"/>
      <c r="AO1723" s="54"/>
      <c r="AP1723" s="54"/>
      <c r="AQ1723" s="54"/>
      <c r="AR1723" s="54"/>
      <c r="AS1723" s="54"/>
      <c r="AT1723" s="54"/>
      <c r="AU1723" s="54"/>
      <c r="AV1723" s="54"/>
      <c r="AW1723" s="54"/>
      <c r="AX1723" s="54"/>
      <c r="AY1723" s="54"/>
      <c r="AZ1723" s="54"/>
      <c r="BA1723" s="54"/>
      <c r="BB1723" s="54"/>
      <c r="BC1723" s="54"/>
      <c r="BD1723" s="54"/>
      <c r="BE1723" s="54"/>
      <c r="BF1723" s="54"/>
      <c r="BG1723" s="54"/>
      <c r="BH1723" s="54"/>
      <c r="BI1723" s="54"/>
      <c r="BJ1723" s="54"/>
      <c r="BK1723" s="54"/>
      <c r="BL1723" s="54"/>
    </row>
    <row r="1724" spans="27:64" ht="12.95" customHeight="1" x14ac:dyDescent="0.2">
      <c r="AA1724" s="54"/>
      <c r="AB1724" s="54"/>
      <c r="AC1724" s="54"/>
      <c r="AD1724" s="54"/>
      <c r="AE1724" s="54"/>
      <c r="AG1724" s="3"/>
      <c r="AN1724" s="54"/>
      <c r="AO1724" s="54"/>
      <c r="AP1724" s="54"/>
      <c r="AQ1724" s="54"/>
      <c r="AR1724" s="54"/>
      <c r="AS1724" s="54"/>
      <c r="AT1724" s="54"/>
      <c r="AU1724" s="54"/>
    </row>
    <row r="1725" spans="27:64" ht="12.95" customHeight="1" x14ac:dyDescent="0.2">
      <c r="AA1725" s="54"/>
      <c r="AB1725" s="54"/>
      <c r="AC1725" s="54"/>
      <c r="AD1725" s="54"/>
      <c r="AE1725" s="54"/>
      <c r="AG1725" s="3"/>
      <c r="AN1725" s="54"/>
      <c r="AO1725" s="54"/>
      <c r="AP1725" s="54"/>
      <c r="AQ1725" s="54"/>
      <c r="AR1725" s="54"/>
      <c r="AS1725" s="54"/>
      <c r="AT1725" s="54"/>
      <c r="AU1725" s="54"/>
    </row>
    <row r="1726" spans="27:64" ht="12.95" customHeight="1" x14ac:dyDescent="0.2">
      <c r="AA1726" s="54"/>
      <c r="AB1726" s="54"/>
      <c r="AC1726" s="54"/>
      <c r="AD1726" s="54"/>
      <c r="AE1726" s="54"/>
      <c r="AG1726" s="3"/>
      <c r="AN1726" s="54"/>
      <c r="AO1726" s="54"/>
      <c r="AP1726" s="54"/>
      <c r="AQ1726" s="54"/>
      <c r="AR1726" s="54"/>
      <c r="AS1726" s="54"/>
      <c r="AT1726" s="54"/>
      <c r="AU1726" s="54"/>
    </row>
    <row r="1727" spans="27:64" ht="12.95" customHeight="1" x14ac:dyDescent="0.2">
      <c r="AA1727" s="54"/>
      <c r="AB1727" s="54"/>
      <c r="AC1727" s="54"/>
      <c r="AD1727" s="54"/>
      <c r="AE1727" s="54"/>
      <c r="AG1727" s="3"/>
      <c r="AN1727" s="54"/>
      <c r="AO1727" s="54"/>
      <c r="AP1727" s="54"/>
      <c r="AQ1727" s="54"/>
      <c r="AR1727" s="54"/>
      <c r="AS1727" s="54"/>
      <c r="AT1727" s="54"/>
      <c r="AU1727" s="54"/>
    </row>
    <row r="1728" spans="27:64" ht="12.95" customHeight="1" x14ac:dyDescent="0.2">
      <c r="AA1728" s="54"/>
      <c r="AB1728" s="54"/>
      <c r="AC1728" s="54"/>
      <c r="AD1728" s="54"/>
      <c r="AE1728" s="54"/>
      <c r="AG1728" s="3"/>
      <c r="AN1728" s="54"/>
      <c r="AO1728" s="54"/>
      <c r="AP1728" s="54"/>
      <c r="AQ1728" s="54"/>
      <c r="AR1728" s="54"/>
      <c r="AS1728" s="54"/>
      <c r="AT1728" s="54"/>
      <c r="AU1728" s="54"/>
      <c r="AV1728" s="54"/>
      <c r="AX1728" s="54"/>
    </row>
    <row r="1729" spans="27:64" ht="12.95" customHeight="1" x14ac:dyDescent="0.2">
      <c r="AA1729" s="54"/>
      <c r="AB1729" s="54"/>
      <c r="AC1729" s="54"/>
      <c r="AD1729" s="54"/>
      <c r="AE1729" s="54"/>
      <c r="AG1729" s="3"/>
      <c r="AN1729" s="54"/>
      <c r="AO1729" s="54"/>
      <c r="AP1729" s="54"/>
      <c r="AQ1729" s="54"/>
      <c r="AR1729" s="54"/>
      <c r="AS1729" s="54"/>
      <c r="AT1729" s="54"/>
      <c r="AU1729" s="54"/>
    </row>
    <row r="1730" spans="27:64" ht="12.95" customHeight="1" x14ac:dyDescent="0.2">
      <c r="AA1730" s="54"/>
      <c r="AB1730" s="54"/>
      <c r="AC1730" s="54"/>
      <c r="AD1730" s="54"/>
      <c r="AE1730" s="54"/>
      <c r="AG1730" s="3"/>
      <c r="AN1730" s="54"/>
      <c r="AO1730" s="54"/>
      <c r="AP1730" s="54"/>
      <c r="AQ1730" s="54"/>
      <c r="AR1730" s="54"/>
      <c r="AS1730" s="54"/>
      <c r="AT1730" s="54"/>
      <c r="AU1730" s="54"/>
    </row>
    <row r="1731" spans="27:64" ht="12.95" customHeight="1" x14ac:dyDescent="0.2">
      <c r="AA1731" s="54"/>
      <c r="AB1731" s="54"/>
      <c r="AC1731" s="54"/>
      <c r="AD1731" s="54"/>
      <c r="AE1731" s="54"/>
      <c r="AG1731" s="3"/>
      <c r="AN1731" s="54"/>
      <c r="AO1731" s="54"/>
      <c r="AP1731" s="54"/>
      <c r="AQ1731" s="54"/>
      <c r="AR1731" s="54"/>
      <c r="AS1731" s="54"/>
      <c r="AT1731" s="54"/>
      <c r="AU1731" s="54"/>
    </row>
    <row r="1732" spans="27:64" ht="12.95" customHeight="1" x14ac:dyDescent="0.2">
      <c r="AA1732" s="54"/>
      <c r="AB1732" s="54"/>
      <c r="AC1732" s="54"/>
      <c r="AD1732" s="54"/>
      <c r="AE1732" s="54"/>
      <c r="AG1732" s="3"/>
      <c r="AN1732" s="54"/>
      <c r="AO1732" s="54"/>
      <c r="AP1732" s="54"/>
      <c r="AQ1732" s="54"/>
      <c r="AR1732" s="54"/>
      <c r="AS1732" s="54"/>
      <c r="AT1732" s="54"/>
      <c r="AU1732" s="54"/>
    </row>
    <row r="1733" spans="27:64" ht="12.95" customHeight="1" x14ac:dyDescent="0.2">
      <c r="AA1733" s="54"/>
      <c r="AB1733" s="54"/>
      <c r="AC1733" s="54"/>
      <c r="AD1733" s="54"/>
      <c r="AE1733" s="54"/>
      <c r="AG1733" s="3"/>
      <c r="AN1733" s="54"/>
      <c r="AO1733" s="54"/>
      <c r="AP1733" s="54"/>
      <c r="AQ1733" s="54"/>
      <c r="AR1733" s="54"/>
      <c r="AS1733" s="54"/>
      <c r="AT1733" s="54"/>
      <c r="AU1733" s="54"/>
    </row>
    <row r="1734" spans="27:64" ht="12.95" customHeight="1" x14ac:dyDescent="0.2">
      <c r="AA1734" s="54"/>
      <c r="AB1734" s="54"/>
      <c r="AC1734" s="54"/>
      <c r="AD1734" s="54"/>
      <c r="AE1734" s="54"/>
      <c r="AG1734" s="3"/>
      <c r="AN1734" s="54"/>
      <c r="AO1734" s="54"/>
      <c r="AP1734" s="54"/>
      <c r="AQ1734" s="54"/>
      <c r="AR1734" s="54"/>
      <c r="AS1734" s="54"/>
      <c r="AT1734" s="54"/>
      <c r="AU1734" s="54"/>
    </row>
    <row r="1735" spans="27:64" ht="12.95" customHeight="1" x14ac:dyDescent="0.2">
      <c r="AA1735" s="54"/>
      <c r="AB1735" s="54"/>
      <c r="AC1735" s="54"/>
      <c r="AD1735" s="54"/>
      <c r="AE1735" s="54"/>
      <c r="AG1735" s="3"/>
      <c r="AN1735" s="54"/>
      <c r="AO1735" s="54"/>
      <c r="AP1735" s="54"/>
      <c r="AQ1735" s="54"/>
      <c r="AR1735" s="54"/>
      <c r="AS1735" s="54"/>
      <c r="AT1735" s="54"/>
      <c r="AU1735" s="54"/>
      <c r="AV1735" s="54"/>
      <c r="AX1735" s="54"/>
      <c r="AY1735" s="54"/>
      <c r="AZ1735" s="54"/>
      <c r="BA1735" s="54"/>
      <c r="BB1735" s="54"/>
      <c r="BC1735" s="54"/>
      <c r="BD1735" s="54"/>
      <c r="BE1735" s="54"/>
      <c r="BF1735" s="54"/>
      <c r="BG1735" s="54"/>
      <c r="BH1735" s="54"/>
      <c r="BI1735" s="54"/>
      <c r="BJ1735" s="54"/>
      <c r="BK1735" s="54"/>
      <c r="BL1735" s="54"/>
    </row>
    <row r="1736" spans="27:64" ht="12.95" customHeight="1" x14ac:dyDescent="0.2">
      <c r="AA1736" s="54"/>
      <c r="AB1736" s="54"/>
      <c r="AC1736" s="54"/>
      <c r="AD1736" s="54"/>
      <c r="AE1736" s="54"/>
      <c r="AG1736" s="3"/>
      <c r="AN1736" s="54"/>
      <c r="AO1736" s="54"/>
      <c r="AP1736" s="54"/>
      <c r="AQ1736" s="54"/>
      <c r="AR1736" s="54"/>
      <c r="AS1736" s="54"/>
      <c r="AT1736" s="54"/>
      <c r="AU1736" s="54"/>
      <c r="AV1736" s="54"/>
    </row>
    <row r="1737" spans="27:64" ht="12.95" customHeight="1" x14ac:dyDescent="0.2">
      <c r="AA1737" s="54"/>
      <c r="AB1737" s="54"/>
      <c r="AC1737" s="54"/>
      <c r="AD1737" s="54"/>
      <c r="AE1737" s="54"/>
      <c r="AG1737" s="3"/>
      <c r="AN1737" s="54"/>
      <c r="AO1737" s="54"/>
      <c r="AP1737" s="54"/>
      <c r="AQ1737" s="54"/>
      <c r="AR1737" s="54"/>
      <c r="AS1737" s="54"/>
      <c r="AT1737" s="54"/>
      <c r="AU1737" s="54"/>
    </row>
    <row r="1738" spans="27:64" ht="12.95" customHeight="1" x14ac:dyDescent="0.2">
      <c r="AA1738" s="54"/>
      <c r="AB1738" s="54"/>
      <c r="AC1738" s="54"/>
      <c r="AD1738" s="54"/>
      <c r="AE1738" s="54"/>
      <c r="AG1738" s="3"/>
      <c r="AN1738" s="54"/>
      <c r="AO1738" s="54"/>
      <c r="AP1738" s="54"/>
      <c r="AQ1738" s="54"/>
      <c r="AR1738" s="54"/>
      <c r="AS1738" s="54"/>
      <c r="AT1738" s="54"/>
      <c r="AU1738" s="54"/>
      <c r="AV1738" s="54"/>
    </row>
    <row r="1739" spans="27:64" ht="12.95" customHeight="1" x14ac:dyDescent="0.2">
      <c r="AA1739" s="54"/>
      <c r="AB1739" s="54"/>
      <c r="AC1739" s="54"/>
      <c r="AD1739" s="54"/>
      <c r="AE1739" s="54"/>
      <c r="AG1739" s="3"/>
      <c r="AN1739" s="54"/>
      <c r="AO1739" s="54"/>
      <c r="AP1739" s="54"/>
      <c r="AQ1739" s="54"/>
      <c r="AR1739" s="54"/>
      <c r="AS1739" s="54"/>
      <c r="AT1739" s="54"/>
      <c r="AU1739" s="54"/>
    </row>
    <row r="1740" spans="27:64" ht="12.95" customHeight="1" x14ac:dyDescent="0.2">
      <c r="AA1740" s="54"/>
      <c r="AB1740" s="54"/>
      <c r="AC1740" s="54"/>
      <c r="AD1740" s="54"/>
      <c r="AE1740" s="54"/>
      <c r="AG1740" s="3"/>
      <c r="AN1740" s="54"/>
      <c r="AO1740" s="54"/>
      <c r="AP1740" s="54"/>
      <c r="AQ1740" s="54"/>
      <c r="AR1740" s="54"/>
      <c r="AS1740" s="54"/>
      <c r="AT1740" s="54"/>
      <c r="AU1740" s="54"/>
    </row>
    <row r="1741" spans="27:64" ht="12.95" customHeight="1" x14ac:dyDescent="0.2">
      <c r="AA1741" s="54"/>
      <c r="AB1741" s="54"/>
      <c r="AC1741" s="54"/>
      <c r="AD1741" s="54"/>
      <c r="AE1741" s="54"/>
      <c r="AG1741" s="3"/>
      <c r="AN1741" s="54"/>
      <c r="AO1741" s="54"/>
      <c r="AP1741" s="54"/>
      <c r="AQ1741" s="54"/>
      <c r="AR1741" s="54"/>
      <c r="AS1741" s="54"/>
      <c r="AT1741" s="54"/>
      <c r="AU1741" s="54"/>
    </row>
    <row r="1742" spans="27:64" ht="12.95" customHeight="1" x14ac:dyDescent="0.2">
      <c r="AA1742" s="54"/>
      <c r="AB1742" s="54"/>
      <c r="AC1742" s="54"/>
      <c r="AD1742" s="54"/>
      <c r="AE1742" s="54"/>
      <c r="AG1742" s="3"/>
      <c r="AN1742" s="54"/>
      <c r="AO1742" s="54"/>
      <c r="AP1742" s="54"/>
      <c r="AQ1742" s="54"/>
      <c r="AR1742" s="54"/>
      <c r="AS1742" s="54"/>
      <c r="AT1742" s="54"/>
      <c r="AU1742" s="54"/>
    </row>
    <row r="1743" spans="27:64" ht="12.95" customHeight="1" x14ac:dyDescent="0.2">
      <c r="AA1743" s="54"/>
      <c r="AB1743" s="54"/>
      <c r="AC1743" s="54"/>
      <c r="AD1743" s="54"/>
      <c r="AE1743" s="54"/>
      <c r="AG1743" s="3"/>
      <c r="AN1743" s="54"/>
      <c r="AO1743" s="54"/>
      <c r="AP1743" s="54"/>
      <c r="AQ1743" s="54"/>
      <c r="AR1743" s="54"/>
      <c r="AS1743" s="54"/>
      <c r="AT1743" s="54"/>
      <c r="AU1743" s="54"/>
    </row>
    <row r="1744" spans="27:64" ht="12.95" customHeight="1" x14ac:dyDescent="0.2">
      <c r="AA1744" s="54"/>
      <c r="AB1744" s="54"/>
      <c r="AC1744" s="54"/>
      <c r="AD1744" s="54"/>
      <c r="AE1744" s="54"/>
      <c r="AG1744" s="3"/>
      <c r="AN1744" s="54"/>
      <c r="AO1744" s="54"/>
      <c r="AP1744" s="54"/>
      <c r="AQ1744" s="54"/>
      <c r="AR1744" s="54"/>
      <c r="AS1744" s="54"/>
      <c r="AT1744" s="54"/>
      <c r="AU1744" s="54"/>
    </row>
    <row r="1745" spans="27:64" ht="12.95" customHeight="1" x14ac:dyDescent="0.2">
      <c r="AA1745" s="54"/>
      <c r="AB1745" s="54"/>
      <c r="AC1745" s="54"/>
      <c r="AD1745" s="54"/>
      <c r="AE1745" s="54"/>
      <c r="AG1745" s="3"/>
      <c r="AN1745" s="54"/>
      <c r="AO1745" s="54"/>
      <c r="AP1745" s="54"/>
      <c r="AQ1745" s="54"/>
      <c r="AR1745" s="54"/>
      <c r="AS1745" s="54"/>
      <c r="AT1745" s="54"/>
      <c r="AU1745" s="54"/>
    </row>
    <row r="1746" spans="27:64" ht="12.95" customHeight="1" x14ac:dyDescent="0.2">
      <c r="AA1746" s="54"/>
      <c r="AB1746" s="54"/>
      <c r="AC1746" s="54"/>
      <c r="AD1746" s="54"/>
      <c r="AE1746" s="54"/>
      <c r="AG1746" s="3"/>
      <c r="AN1746" s="54"/>
      <c r="AO1746" s="54"/>
      <c r="AP1746" s="54"/>
      <c r="AQ1746" s="54"/>
      <c r="AR1746" s="54"/>
      <c r="AS1746" s="54"/>
      <c r="AT1746" s="54"/>
      <c r="AU1746" s="54"/>
    </row>
    <row r="1747" spans="27:64" ht="12.95" customHeight="1" x14ac:dyDescent="0.2">
      <c r="AA1747" s="54"/>
      <c r="AB1747" s="54"/>
      <c r="AC1747" s="54"/>
      <c r="AD1747" s="54"/>
      <c r="AE1747" s="54"/>
      <c r="AG1747" s="3"/>
      <c r="AN1747" s="54"/>
      <c r="AO1747" s="54"/>
      <c r="AP1747" s="54"/>
      <c r="AQ1747" s="54"/>
      <c r="AR1747" s="54"/>
      <c r="AS1747" s="54"/>
      <c r="AT1747" s="54"/>
      <c r="AU1747" s="54"/>
    </row>
    <row r="1748" spans="27:64" ht="12.95" customHeight="1" x14ac:dyDescent="0.2">
      <c r="AA1748" s="54"/>
      <c r="AB1748" s="54"/>
      <c r="AC1748" s="54"/>
      <c r="AD1748" s="54"/>
      <c r="AE1748" s="54"/>
      <c r="AG1748" s="3"/>
      <c r="AN1748" s="54"/>
      <c r="AO1748" s="54"/>
      <c r="AP1748" s="54"/>
      <c r="AQ1748" s="54"/>
      <c r="AR1748" s="54"/>
      <c r="AS1748" s="54"/>
      <c r="AT1748" s="54"/>
      <c r="AU1748" s="54"/>
      <c r="AV1748" s="54"/>
      <c r="AW1748" s="54"/>
      <c r="AX1748" s="54"/>
      <c r="AY1748" s="54"/>
      <c r="AZ1748" s="54"/>
      <c r="BA1748" s="54"/>
      <c r="BB1748" s="54"/>
      <c r="BC1748" s="54"/>
      <c r="BD1748" s="54"/>
      <c r="BE1748" s="54"/>
      <c r="BF1748" s="54"/>
      <c r="BG1748" s="54"/>
      <c r="BH1748" s="54"/>
      <c r="BI1748" s="54"/>
      <c r="BJ1748" s="54"/>
      <c r="BK1748" s="54"/>
      <c r="BL1748" s="54"/>
    </row>
    <row r="1749" spans="27:64" ht="12.95" customHeight="1" x14ac:dyDescent="0.2">
      <c r="AA1749" s="54"/>
      <c r="AB1749" s="54"/>
      <c r="AC1749" s="54"/>
      <c r="AD1749" s="54"/>
      <c r="AE1749" s="54"/>
      <c r="AG1749" s="3"/>
      <c r="AN1749" s="54"/>
      <c r="AO1749" s="54"/>
      <c r="AP1749" s="54"/>
      <c r="AQ1749" s="54"/>
      <c r="AR1749" s="54"/>
      <c r="AS1749" s="54"/>
      <c r="AT1749" s="54"/>
      <c r="AU1749" s="54"/>
    </row>
    <row r="1750" spans="27:64" ht="12.95" customHeight="1" x14ac:dyDescent="0.2">
      <c r="AA1750" s="54"/>
      <c r="AB1750" s="54"/>
      <c r="AC1750" s="54"/>
      <c r="AD1750" s="54"/>
      <c r="AE1750" s="54"/>
      <c r="AG1750" s="3"/>
      <c r="AN1750" s="54"/>
      <c r="AO1750" s="54"/>
      <c r="AP1750" s="54"/>
      <c r="AQ1750" s="54"/>
      <c r="AR1750" s="54"/>
      <c r="AS1750" s="54"/>
      <c r="AT1750" s="54"/>
      <c r="AU1750" s="54"/>
    </row>
    <row r="1751" spans="27:64" ht="12.95" customHeight="1" x14ac:dyDescent="0.2">
      <c r="AA1751" s="54"/>
      <c r="AB1751" s="54"/>
      <c r="AC1751" s="54"/>
      <c r="AD1751" s="54"/>
      <c r="AE1751" s="54"/>
      <c r="AG1751" s="3"/>
      <c r="AN1751" s="54"/>
      <c r="AO1751" s="54"/>
      <c r="AP1751" s="54"/>
      <c r="AQ1751" s="54"/>
      <c r="AR1751" s="54"/>
      <c r="AS1751" s="54"/>
      <c r="AT1751" s="54"/>
      <c r="AU1751" s="54"/>
    </row>
    <row r="1752" spans="27:64" ht="12.95" customHeight="1" x14ac:dyDescent="0.2">
      <c r="AA1752" s="54"/>
      <c r="AB1752" s="54"/>
      <c r="AC1752" s="54"/>
      <c r="AD1752" s="54"/>
      <c r="AE1752" s="54"/>
      <c r="AG1752" s="3"/>
      <c r="AN1752" s="54"/>
      <c r="AO1752" s="54"/>
      <c r="AP1752" s="54"/>
      <c r="AQ1752" s="54"/>
      <c r="AR1752" s="54"/>
      <c r="AS1752" s="54"/>
      <c r="AT1752" s="54"/>
      <c r="AU1752" s="54"/>
    </row>
    <row r="1753" spans="27:64" ht="12.95" customHeight="1" x14ac:dyDescent="0.2">
      <c r="AA1753" s="54"/>
      <c r="AB1753" s="54"/>
      <c r="AC1753" s="54"/>
      <c r="AD1753" s="54"/>
      <c r="AE1753" s="54"/>
      <c r="AG1753" s="3"/>
      <c r="AN1753" s="54"/>
      <c r="AO1753" s="54"/>
      <c r="AP1753" s="54"/>
      <c r="AQ1753" s="54"/>
      <c r="AR1753" s="54"/>
      <c r="AS1753" s="54"/>
      <c r="AT1753" s="54"/>
      <c r="AU1753" s="54"/>
    </row>
    <row r="1754" spans="27:64" ht="12.95" customHeight="1" x14ac:dyDescent="0.2">
      <c r="AA1754" s="54"/>
      <c r="AB1754" s="54"/>
      <c r="AC1754" s="54"/>
      <c r="AD1754" s="54"/>
      <c r="AE1754" s="54"/>
      <c r="AG1754" s="3"/>
      <c r="AN1754" s="54"/>
      <c r="AO1754" s="54"/>
      <c r="AP1754" s="54"/>
      <c r="AQ1754" s="54"/>
      <c r="AR1754" s="54"/>
      <c r="AS1754" s="54"/>
      <c r="AT1754" s="54"/>
      <c r="AU1754" s="54"/>
    </row>
    <row r="1755" spans="27:64" ht="12.95" customHeight="1" x14ac:dyDescent="0.2">
      <c r="AA1755" s="54"/>
      <c r="AB1755" s="54"/>
      <c r="AC1755" s="54"/>
      <c r="AD1755" s="54"/>
      <c r="AE1755" s="54"/>
      <c r="AG1755" s="3"/>
      <c r="AN1755" s="54"/>
      <c r="AO1755" s="54"/>
      <c r="AP1755" s="54"/>
      <c r="AQ1755" s="54"/>
      <c r="AR1755" s="54"/>
      <c r="AS1755" s="54"/>
      <c r="AT1755" s="54"/>
      <c r="AU1755" s="54"/>
    </row>
    <row r="1756" spans="27:64" ht="12.95" customHeight="1" x14ac:dyDescent="0.2">
      <c r="AA1756" s="54"/>
      <c r="AB1756" s="54"/>
      <c r="AC1756" s="54"/>
      <c r="AD1756" s="54"/>
      <c r="AE1756" s="54"/>
      <c r="AG1756" s="3"/>
      <c r="AN1756" s="54"/>
      <c r="AO1756" s="54"/>
      <c r="AP1756" s="54"/>
      <c r="AQ1756" s="54"/>
      <c r="AR1756" s="54"/>
      <c r="AS1756" s="54"/>
      <c r="AT1756" s="54"/>
      <c r="AU1756" s="54"/>
    </row>
    <row r="1757" spans="27:64" ht="12.95" customHeight="1" x14ac:dyDescent="0.2">
      <c r="AA1757" s="54"/>
      <c r="AB1757" s="54"/>
      <c r="AC1757" s="54"/>
      <c r="AD1757" s="54"/>
      <c r="AE1757" s="54"/>
      <c r="AG1757" s="3"/>
      <c r="AN1757" s="54"/>
      <c r="AO1757" s="54"/>
      <c r="AP1757" s="54"/>
      <c r="AQ1757" s="54"/>
      <c r="AR1757" s="54"/>
      <c r="AS1757" s="54"/>
      <c r="AT1757" s="54"/>
      <c r="AU1757" s="54"/>
    </row>
    <row r="1758" spans="27:64" ht="12.95" customHeight="1" x14ac:dyDescent="0.2">
      <c r="AA1758" s="54"/>
      <c r="AB1758" s="54"/>
      <c r="AC1758" s="54"/>
      <c r="AD1758" s="54"/>
      <c r="AE1758" s="54"/>
      <c r="AG1758" s="3"/>
      <c r="AN1758" s="54"/>
      <c r="AO1758" s="54"/>
      <c r="AP1758" s="54"/>
      <c r="AQ1758" s="54"/>
      <c r="AR1758" s="54"/>
      <c r="AS1758" s="54"/>
      <c r="AT1758" s="54"/>
      <c r="AU1758" s="54"/>
    </row>
    <row r="1759" spans="27:64" ht="12.95" customHeight="1" x14ac:dyDescent="0.2">
      <c r="AA1759" s="54"/>
      <c r="AB1759" s="54"/>
      <c r="AC1759" s="54"/>
      <c r="AD1759" s="54"/>
      <c r="AE1759" s="54"/>
      <c r="AG1759" s="3"/>
      <c r="AN1759" s="54"/>
      <c r="AO1759" s="54"/>
      <c r="AP1759" s="54"/>
      <c r="AQ1759" s="54"/>
      <c r="AR1759" s="54"/>
      <c r="AS1759" s="54"/>
      <c r="AT1759" s="54"/>
      <c r="AU1759" s="54"/>
    </row>
    <row r="1760" spans="27:64" ht="12.95" customHeight="1" x14ac:dyDescent="0.2">
      <c r="AA1760" s="54"/>
      <c r="AB1760" s="54"/>
      <c r="AC1760" s="54"/>
      <c r="AD1760" s="54"/>
      <c r="AE1760" s="54"/>
      <c r="AG1760" s="3"/>
      <c r="AN1760" s="54"/>
      <c r="AO1760" s="54"/>
      <c r="AP1760" s="54"/>
      <c r="AQ1760" s="54"/>
      <c r="AR1760" s="54"/>
      <c r="AS1760" s="54"/>
      <c r="AT1760" s="54"/>
      <c r="AU1760" s="54"/>
    </row>
    <row r="1761" spans="27:64" ht="12.95" customHeight="1" x14ac:dyDescent="0.2">
      <c r="AA1761" s="54"/>
      <c r="AB1761" s="54"/>
      <c r="AC1761" s="54"/>
      <c r="AD1761" s="54"/>
      <c r="AE1761" s="54"/>
      <c r="AG1761" s="3"/>
      <c r="AN1761" s="54"/>
      <c r="AO1761" s="54"/>
      <c r="AP1761" s="54"/>
      <c r="AQ1761" s="54"/>
      <c r="AR1761" s="54"/>
      <c r="AS1761" s="54"/>
      <c r="AT1761" s="54"/>
      <c r="AU1761" s="54"/>
    </row>
    <row r="1762" spans="27:64" ht="12.95" customHeight="1" x14ac:dyDescent="0.2">
      <c r="AA1762" s="54"/>
      <c r="AB1762" s="54"/>
      <c r="AC1762" s="54"/>
      <c r="AD1762" s="54"/>
      <c r="AE1762" s="54"/>
      <c r="AG1762" s="3"/>
      <c r="AN1762" s="54"/>
      <c r="AO1762" s="54"/>
      <c r="AP1762" s="54"/>
      <c r="AQ1762" s="54"/>
      <c r="AR1762" s="54"/>
      <c r="AS1762" s="54"/>
      <c r="AT1762" s="54"/>
      <c r="AU1762" s="54"/>
    </row>
    <row r="1763" spans="27:64" ht="12.95" customHeight="1" x14ac:dyDescent="0.2">
      <c r="AA1763" s="54"/>
      <c r="AB1763" s="54"/>
      <c r="AC1763" s="54"/>
      <c r="AD1763" s="54"/>
      <c r="AE1763" s="54"/>
      <c r="AG1763" s="3"/>
      <c r="AN1763" s="54"/>
      <c r="AO1763" s="54"/>
      <c r="AP1763" s="54"/>
      <c r="AQ1763" s="54"/>
      <c r="AR1763" s="54"/>
      <c r="AS1763" s="54"/>
      <c r="AT1763" s="54"/>
      <c r="AU1763" s="54"/>
    </row>
    <row r="1764" spans="27:64" ht="12.95" customHeight="1" x14ac:dyDescent="0.2">
      <c r="AA1764" s="54"/>
      <c r="AB1764" s="54"/>
      <c r="AC1764" s="54"/>
      <c r="AD1764" s="54"/>
      <c r="AE1764" s="54"/>
      <c r="AG1764" s="3"/>
      <c r="AN1764" s="54"/>
      <c r="AO1764" s="54"/>
      <c r="AP1764" s="54"/>
      <c r="AQ1764" s="54"/>
      <c r="AR1764" s="54"/>
      <c r="AS1764" s="54"/>
      <c r="AT1764" s="54"/>
      <c r="AU1764" s="54"/>
    </row>
    <row r="1765" spans="27:64" ht="12.95" customHeight="1" x14ac:dyDescent="0.2">
      <c r="AA1765" s="54"/>
      <c r="AB1765" s="54"/>
      <c r="AC1765" s="54"/>
      <c r="AD1765" s="54"/>
      <c r="AE1765" s="54"/>
      <c r="AG1765" s="3"/>
      <c r="AN1765" s="54"/>
      <c r="AO1765" s="54"/>
      <c r="AP1765" s="54"/>
      <c r="AQ1765" s="54"/>
      <c r="AR1765" s="54"/>
      <c r="AS1765" s="54"/>
      <c r="AT1765" s="54"/>
      <c r="AU1765" s="54"/>
    </row>
    <row r="1766" spans="27:64" ht="12.95" customHeight="1" x14ac:dyDescent="0.2">
      <c r="AA1766" s="54"/>
      <c r="AB1766" s="54"/>
      <c r="AC1766" s="54"/>
      <c r="AD1766" s="54"/>
      <c r="AE1766" s="54"/>
      <c r="AG1766" s="3"/>
      <c r="AN1766" s="54"/>
      <c r="AO1766" s="54"/>
      <c r="AP1766" s="54"/>
      <c r="AQ1766" s="54"/>
      <c r="AR1766" s="54"/>
      <c r="AS1766" s="54"/>
      <c r="AT1766" s="54"/>
      <c r="AU1766" s="54"/>
    </row>
    <row r="1767" spans="27:64" ht="12.95" customHeight="1" x14ac:dyDescent="0.2">
      <c r="AA1767" s="54"/>
      <c r="AB1767" s="54"/>
      <c r="AC1767" s="54"/>
      <c r="AD1767" s="54"/>
      <c r="AE1767" s="54"/>
      <c r="AG1767" s="3"/>
      <c r="AN1767" s="54"/>
      <c r="AO1767" s="54"/>
      <c r="AP1767" s="54"/>
      <c r="AQ1767" s="54"/>
      <c r="AR1767" s="54"/>
      <c r="AS1767" s="54"/>
      <c r="AT1767" s="54"/>
      <c r="AU1767" s="54"/>
      <c r="AV1767" s="54"/>
    </row>
    <row r="1768" spans="27:64" ht="12.95" customHeight="1" x14ac:dyDescent="0.2">
      <c r="AA1768" s="54"/>
      <c r="AB1768" s="54"/>
      <c r="AC1768" s="54"/>
      <c r="AD1768" s="54"/>
      <c r="AE1768" s="54"/>
      <c r="AG1768" s="3"/>
      <c r="AN1768" s="54"/>
      <c r="AO1768" s="54"/>
      <c r="AP1768" s="54"/>
      <c r="AQ1768" s="54"/>
      <c r="AR1768" s="54"/>
      <c r="AS1768" s="54"/>
      <c r="AT1768" s="54"/>
      <c r="AU1768" s="54"/>
    </row>
    <row r="1769" spans="27:64" ht="12.95" customHeight="1" x14ac:dyDescent="0.2">
      <c r="AA1769" s="54"/>
      <c r="AB1769" s="54"/>
      <c r="AC1769" s="54"/>
      <c r="AD1769" s="54"/>
      <c r="AE1769" s="54"/>
      <c r="AG1769" s="3"/>
      <c r="AN1769" s="54"/>
      <c r="AO1769" s="54"/>
      <c r="AP1769" s="54"/>
      <c r="AQ1769" s="54"/>
      <c r="AR1769" s="54"/>
      <c r="AS1769" s="54"/>
      <c r="AT1769" s="54"/>
      <c r="AU1769" s="54"/>
      <c r="AV1769" s="54"/>
      <c r="AW1769" s="54"/>
      <c r="AX1769" s="54"/>
      <c r="AY1769" s="54"/>
      <c r="AZ1769" s="54"/>
      <c r="BA1769" s="54"/>
      <c r="BB1769" s="54"/>
      <c r="BC1769" s="54"/>
      <c r="BD1769" s="54"/>
      <c r="BE1769" s="54"/>
      <c r="BF1769" s="54"/>
      <c r="BG1769" s="54"/>
      <c r="BH1769" s="54"/>
      <c r="BI1769" s="54"/>
      <c r="BJ1769" s="54"/>
      <c r="BK1769" s="54"/>
      <c r="BL1769" s="54"/>
    </row>
    <row r="1770" spans="27:64" ht="12.95" customHeight="1" x14ac:dyDescent="0.2">
      <c r="AA1770" s="54"/>
      <c r="AB1770" s="54"/>
      <c r="AC1770" s="54"/>
      <c r="AD1770" s="54"/>
      <c r="AE1770" s="54"/>
      <c r="AG1770" s="3"/>
      <c r="AN1770" s="54"/>
      <c r="AO1770" s="54"/>
      <c r="AP1770" s="54"/>
      <c r="AQ1770" s="54"/>
      <c r="AR1770" s="54"/>
      <c r="AS1770" s="54"/>
      <c r="AT1770" s="54"/>
      <c r="AU1770" s="54"/>
      <c r="AV1770" s="54"/>
    </row>
    <row r="1771" spans="27:64" ht="12.95" customHeight="1" x14ac:dyDescent="0.2">
      <c r="AA1771" s="54"/>
      <c r="AB1771" s="54"/>
      <c r="AC1771" s="54"/>
      <c r="AD1771" s="54"/>
      <c r="AE1771" s="54"/>
      <c r="AG1771" s="3"/>
      <c r="AN1771" s="54"/>
      <c r="AO1771" s="54"/>
      <c r="AP1771" s="54"/>
      <c r="AQ1771" s="54"/>
      <c r="AR1771" s="54"/>
      <c r="AS1771" s="54"/>
      <c r="AT1771" s="54"/>
      <c r="AU1771" s="54"/>
    </row>
    <row r="1772" spans="27:64" ht="12.95" customHeight="1" x14ac:dyDescent="0.2">
      <c r="AA1772" s="54"/>
      <c r="AB1772" s="54"/>
      <c r="AC1772" s="54"/>
      <c r="AD1772" s="54"/>
      <c r="AE1772" s="54"/>
      <c r="AG1772" s="3"/>
      <c r="AN1772" s="54"/>
      <c r="AO1772" s="54"/>
      <c r="AP1772" s="54"/>
      <c r="AQ1772" s="54"/>
      <c r="AR1772" s="54"/>
      <c r="AS1772" s="54"/>
      <c r="AT1772" s="54"/>
      <c r="AU1772" s="54"/>
    </row>
    <row r="1773" spans="27:64" ht="12.95" customHeight="1" x14ac:dyDescent="0.2">
      <c r="AA1773" s="54"/>
      <c r="AB1773" s="54"/>
      <c r="AC1773" s="54"/>
      <c r="AD1773" s="54"/>
      <c r="AE1773" s="54"/>
      <c r="AG1773" s="3"/>
      <c r="AN1773" s="54"/>
      <c r="AO1773" s="54"/>
      <c r="AP1773" s="54"/>
      <c r="AQ1773" s="54"/>
      <c r="AR1773" s="54"/>
      <c r="AS1773" s="54"/>
      <c r="AT1773" s="54"/>
      <c r="AU1773" s="54"/>
    </row>
    <row r="1774" spans="27:64" ht="12.95" customHeight="1" x14ac:dyDescent="0.2">
      <c r="AA1774" s="54"/>
      <c r="AB1774" s="54"/>
      <c r="AC1774" s="54"/>
      <c r="AD1774" s="54"/>
      <c r="AE1774" s="54"/>
      <c r="AG1774" s="3"/>
      <c r="AN1774" s="54"/>
      <c r="AO1774" s="54"/>
      <c r="AP1774" s="54"/>
      <c r="AQ1774" s="54"/>
      <c r="AR1774" s="54"/>
      <c r="AS1774" s="54"/>
      <c r="AT1774" s="54"/>
      <c r="AU1774" s="54"/>
    </row>
    <row r="1775" spans="27:64" ht="12.95" customHeight="1" x14ac:dyDescent="0.2">
      <c r="AA1775" s="54"/>
      <c r="AB1775" s="54"/>
      <c r="AC1775" s="54"/>
      <c r="AD1775" s="54"/>
      <c r="AE1775" s="54"/>
      <c r="AG1775" s="3"/>
      <c r="AN1775" s="54"/>
      <c r="AO1775" s="54"/>
      <c r="AP1775" s="54"/>
      <c r="AQ1775" s="54"/>
      <c r="AR1775" s="54"/>
      <c r="AS1775" s="54"/>
      <c r="AT1775" s="54"/>
      <c r="AU1775" s="54"/>
    </row>
    <row r="1776" spans="27:64" ht="12.95" customHeight="1" x14ac:dyDescent="0.2">
      <c r="AA1776" s="54"/>
      <c r="AB1776" s="54"/>
      <c r="AC1776" s="54"/>
      <c r="AD1776" s="54"/>
      <c r="AE1776" s="54"/>
      <c r="AG1776" s="3"/>
      <c r="AN1776" s="54"/>
      <c r="AO1776" s="54"/>
      <c r="AP1776" s="54"/>
      <c r="AQ1776" s="54"/>
      <c r="AR1776" s="54"/>
      <c r="AS1776" s="54"/>
      <c r="AT1776" s="54"/>
      <c r="AU1776" s="54"/>
    </row>
    <row r="1777" spans="27:47" ht="12.95" customHeight="1" x14ac:dyDescent="0.2">
      <c r="AA1777" s="54"/>
      <c r="AB1777" s="54"/>
      <c r="AC1777" s="54"/>
      <c r="AD1777" s="54"/>
      <c r="AE1777" s="54"/>
      <c r="AG1777" s="3"/>
      <c r="AN1777" s="54"/>
      <c r="AO1777" s="54"/>
      <c r="AP1777" s="54"/>
      <c r="AQ1777" s="54"/>
      <c r="AR1777" s="54"/>
      <c r="AS1777" s="54"/>
      <c r="AT1777" s="54"/>
      <c r="AU1777" s="54"/>
    </row>
    <row r="1778" spans="27:47" ht="12.95" customHeight="1" x14ac:dyDescent="0.2">
      <c r="AA1778" s="54"/>
      <c r="AB1778" s="54"/>
      <c r="AC1778" s="54"/>
      <c r="AD1778" s="54"/>
      <c r="AE1778" s="54"/>
      <c r="AG1778" s="3"/>
      <c r="AN1778" s="54"/>
      <c r="AO1778" s="54"/>
      <c r="AP1778" s="54"/>
      <c r="AQ1778" s="54"/>
      <c r="AR1778" s="54"/>
      <c r="AS1778" s="54"/>
      <c r="AT1778" s="54"/>
      <c r="AU1778" s="54"/>
    </row>
    <row r="1779" spans="27:47" ht="12.95" customHeight="1" x14ac:dyDescent="0.2">
      <c r="AA1779" s="54"/>
      <c r="AB1779" s="54"/>
      <c r="AC1779" s="54"/>
      <c r="AD1779" s="54"/>
      <c r="AE1779" s="54"/>
      <c r="AG1779" s="3"/>
      <c r="AN1779" s="54"/>
      <c r="AO1779" s="54"/>
      <c r="AP1779" s="54"/>
      <c r="AQ1779" s="54"/>
      <c r="AR1779" s="54"/>
      <c r="AS1779" s="54"/>
      <c r="AT1779" s="54"/>
      <c r="AU1779" s="54"/>
    </row>
    <row r="1780" spans="27:47" ht="12.95" customHeight="1" x14ac:dyDescent="0.2">
      <c r="AA1780" s="54"/>
      <c r="AB1780" s="54"/>
      <c r="AC1780" s="54"/>
      <c r="AD1780" s="54"/>
      <c r="AE1780" s="54"/>
      <c r="AG1780" s="3"/>
      <c r="AN1780" s="54"/>
      <c r="AO1780" s="54"/>
      <c r="AP1780" s="54"/>
      <c r="AQ1780" s="54"/>
      <c r="AR1780" s="54"/>
      <c r="AS1780" s="54"/>
      <c r="AT1780" s="54"/>
      <c r="AU1780" s="54"/>
    </row>
    <row r="1781" spans="27:47" ht="12.95" customHeight="1" x14ac:dyDescent="0.2">
      <c r="AA1781" s="54"/>
      <c r="AB1781" s="54"/>
      <c r="AC1781" s="54"/>
      <c r="AD1781" s="54"/>
      <c r="AE1781" s="54"/>
      <c r="AG1781" s="3"/>
      <c r="AN1781" s="54"/>
      <c r="AO1781" s="54"/>
      <c r="AP1781" s="54"/>
      <c r="AQ1781" s="54"/>
      <c r="AR1781" s="54"/>
      <c r="AS1781" s="54"/>
      <c r="AT1781" s="54"/>
      <c r="AU1781" s="54"/>
    </row>
    <row r="1782" spans="27:47" ht="12.95" customHeight="1" x14ac:dyDescent="0.2">
      <c r="AA1782" s="54"/>
      <c r="AB1782" s="54"/>
      <c r="AC1782" s="54"/>
      <c r="AD1782" s="54"/>
      <c r="AE1782" s="54"/>
      <c r="AG1782" s="3"/>
      <c r="AN1782" s="54"/>
      <c r="AO1782" s="54"/>
      <c r="AP1782" s="54"/>
      <c r="AQ1782" s="54"/>
      <c r="AR1782" s="54"/>
      <c r="AS1782" s="54"/>
      <c r="AT1782" s="54"/>
      <c r="AU1782" s="54"/>
    </row>
    <row r="1783" spans="27:47" ht="12.95" customHeight="1" x14ac:dyDescent="0.2">
      <c r="AA1783" s="54"/>
      <c r="AB1783" s="54"/>
      <c r="AC1783" s="54"/>
      <c r="AD1783" s="54"/>
      <c r="AE1783" s="54"/>
      <c r="AG1783" s="3"/>
      <c r="AN1783" s="54"/>
      <c r="AO1783" s="54"/>
      <c r="AP1783" s="54"/>
      <c r="AQ1783" s="54"/>
      <c r="AR1783" s="54"/>
      <c r="AS1783" s="54"/>
      <c r="AT1783" s="54"/>
      <c r="AU1783" s="54"/>
    </row>
    <row r="1784" spans="27:47" ht="12.95" customHeight="1" x14ac:dyDescent="0.2">
      <c r="AA1784" s="54"/>
      <c r="AB1784" s="54"/>
      <c r="AC1784" s="54"/>
      <c r="AD1784" s="54"/>
      <c r="AE1784" s="54"/>
      <c r="AG1784" s="3"/>
      <c r="AN1784" s="54"/>
      <c r="AO1784" s="54"/>
      <c r="AP1784" s="54"/>
      <c r="AQ1784" s="54"/>
      <c r="AR1784" s="54"/>
      <c r="AS1784" s="54"/>
      <c r="AT1784" s="54"/>
      <c r="AU1784" s="54"/>
    </row>
    <row r="1785" spans="27:47" ht="12.95" customHeight="1" x14ac:dyDescent="0.2">
      <c r="AA1785" s="54"/>
      <c r="AB1785" s="54"/>
      <c r="AC1785" s="54"/>
      <c r="AD1785" s="54"/>
      <c r="AE1785" s="54"/>
      <c r="AG1785" s="3"/>
      <c r="AN1785" s="54"/>
      <c r="AO1785" s="54"/>
      <c r="AP1785" s="54"/>
      <c r="AQ1785" s="54"/>
      <c r="AR1785" s="54"/>
      <c r="AS1785" s="54"/>
      <c r="AT1785" s="54"/>
      <c r="AU1785" s="54"/>
    </row>
    <row r="1786" spans="27:47" ht="12.95" customHeight="1" x14ac:dyDescent="0.2">
      <c r="AA1786" s="54"/>
      <c r="AB1786" s="54"/>
      <c r="AC1786" s="54"/>
      <c r="AD1786" s="54"/>
      <c r="AE1786" s="54"/>
      <c r="AG1786" s="3"/>
      <c r="AN1786" s="54"/>
      <c r="AO1786" s="54"/>
      <c r="AP1786" s="54"/>
      <c r="AQ1786" s="54"/>
      <c r="AR1786" s="54"/>
      <c r="AS1786" s="54"/>
      <c r="AT1786" s="54"/>
      <c r="AU1786" s="54"/>
    </row>
    <row r="1787" spans="27:47" ht="12.95" customHeight="1" x14ac:dyDescent="0.2">
      <c r="AA1787" s="54"/>
      <c r="AB1787" s="54"/>
      <c r="AC1787" s="54"/>
      <c r="AD1787" s="54"/>
      <c r="AE1787" s="54"/>
      <c r="AG1787" s="3"/>
      <c r="AN1787" s="54"/>
      <c r="AO1787" s="54"/>
      <c r="AP1787" s="54"/>
      <c r="AQ1787" s="54"/>
      <c r="AR1787" s="54"/>
      <c r="AS1787" s="54"/>
      <c r="AT1787" s="54"/>
      <c r="AU1787" s="54"/>
    </row>
    <row r="1788" spans="27:47" ht="12.95" customHeight="1" x14ac:dyDescent="0.2">
      <c r="AA1788" s="54"/>
      <c r="AB1788" s="54"/>
      <c r="AC1788" s="54"/>
      <c r="AD1788" s="54"/>
      <c r="AE1788" s="54"/>
      <c r="AG1788" s="3"/>
      <c r="AN1788" s="54"/>
      <c r="AO1788" s="54"/>
      <c r="AP1788" s="54"/>
      <c r="AQ1788" s="54"/>
      <c r="AR1788" s="54"/>
      <c r="AS1788" s="54"/>
      <c r="AT1788" s="54"/>
      <c r="AU1788" s="54"/>
    </row>
    <row r="1789" spans="27:47" ht="12.95" customHeight="1" x14ac:dyDescent="0.2">
      <c r="AA1789" s="54"/>
      <c r="AB1789" s="54"/>
      <c r="AC1789" s="54"/>
      <c r="AD1789" s="54"/>
      <c r="AE1789" s="54"/>
      <c r="AG1789" s="3"/>
      <c r="AN1789" s="54"/>
      <c r="AO1789" s="54"/>
      <c r="AP1789" s="54"/>
      <c r="AQ1789" s="54"/>
      <c r="AR1789" s="54"/>
      <c r="AS1789" s="54"/>
      <c r="AT1789" s="54"/>
      <c r="AU1789" s="54"/>
    </row>
    <row r="1790" spans="27:47" ht="12.95" customHeight="1" x14ac:dyDescent="0.2">
      <c r="AA1790" s="54"/>
      <c r="AB1790" s="54"/>
      <c r="AC1790" s="54"/>
      <c r="AD1790" s="54"/>
      <c r="AE1790" s="54"/>
      <c r="AG1790" s="3"/>
      <c r="AN1790" s="54"/>
      <c r="AO1790" s="54"/>
      <c r="AP1790" s="54"/>
      <c r="AQ1790" s="54"/>
      <c r="AR1790" s="54"/>
      <c r="AS1790" s="54"/>
      <c r="AT1790" s="54"/>
      <c r="AU1790" s="54"/>
    </row>
    <row r="1791" spans="27:47" ht="12.95" customHeight="1" x14ac:dyDescent="0.2">
      <c r="AA1791" s="54"/>
      <c r="AB1791" s="54"/>
      <c r="AC1791" s="54"/>
      <c r="AD1791" s="54"/>
      <c r="AE1791" s="54"/>
      <c r="AG1791" s="3"/>
      <c r="AN1791" s="54"/>
      <c r="AO1791" s="54"/>
      <c r="AP1791" s="54"/>
      <c r="AQ1791" s="54"/>
      <c r="AR1791" s="54"/>
      <c r="AS1791" s="54"/>
      <c r="AT1791" s="54"/>
      <c r="AU1791" s="54"/>
    </row>
    <row r="1792" spans="27:47" ht="12.95" customHeight="1" x14ac:dyDescent="0.2">
      <c r="AA1792" s="54"/>
      <c r="AB1792" s="54"/>
      <c r="AC1792" s="54"/>
      <c r="AD1792" s="54"/>
      <c r="AE1792" s="54"/>
      <c r="AG1792" s="3"/>
      <c r="AN1792" s="54"/>
      <c r="AO1792" s="54"/>
      <c r="AP1792" s="54"/>
      <c r="AQ1792" s="54"/>
      <c r="AR1792" s="54"/>
      <c r="AS1792" s="54"/>
      <c r="AT1792" s="54"/>
      <c r="AU1792" s="54"/>
    </row>
    <row r="1793" spans="27:47" ht="12.95" customHeight="1" x14ac:dyDescent="0.2">
      <c r="AA1793" s="54"/>
      <c r="AB1793" s="54"/>
      <c r="AC1793" s="54"/>
      <c r="AD1793" s="54"/>
      <c r="AE1793" s="54"/>
      <c r="AG1793" s="3"/>
      <c r="AN1793" s="54"/>
      <c r="AO1793" s="54"/>
      <c r="AP1793" s="54"/>
      <c r="AQ1793" s="54"/>
      <c r="AR1793" s="54"/>
      <c r="AS1793" s="54"/>
      <c r="AT1793" s="54"/>
      <c r="AU1793" s="54"/>
    </row>
    <row r="1794" spans="27:47" ht="12.95" customHeight="1" x14ac:dyDescent="0.2">
      <c r="AA1794" s="54"/>
      <c r="AB1794" s="54"/>
      <c r="AC1794" s="54"/>
      <c r="AD1794" s="54"/>
      <c r="AE1794" s="54"/>
      <c r="AG1794" s="3"/>
      <c r="AN1794" s="54"/>
      <c r="AO1794" s="54"/>
      <c r="AP1794" s="54"/>
      <c r="AQ1794" s="54"/>
      <c r="AR1794" s="54"/>
      <c r="AS1794" s="54"/>
      <c r="AT1794" s="54"/>
      <c r="AU1794" s="54"/>
    </row>
    <row r="1795" spans="27:47" ht="12.95" customHeight="1" x14ac:dyDescent="0.2">
      <c r="AA1795" s="54"/>
      <c r="AB1795" s="54"/>
      <c r="AC1795" s="54"/>
      <c r="AD1795" s="54"/>
      <c r="AE1795" s="54"/>
      <c r="AG1795" s="3"/>
      <c r="AN1795" s="54"/>
      <c r="AO1795" s="54"/>
      <c r="AP1795" s="54"/>
      <c r="AQ1795" s="54"/>
      <c r="AR1795" s="54"/>
      <c r="AS1795" s="54"/>
      <c r="AT1795" s="54"/>
      <c r="AU1795" s="54"/>
    </row>
    <row r="1796" spans="27:47" ht="12.95" customHeight="1" x14ac:dyDescent="0.2">
      <c r="AA1796" s="54"/>
      <c r="AB1796" s="54"/>
      <c r="AC1796" s="54"/>
      <c r="AD1796" s="54"/>
      <c r="AE1796" s="54"/>
      <c r="AG1796" s="3"/>
      <c r="AN1796" s="54"/>
      <c r="AO1796" s="54"/>
      <c r="AP1796" s="54"/>
      <c r="AQ1796" s="54"/>
      <c r="AR1796" s="54"/>
      <c r="AS1796" s="54"/>
      <c r="AT1796" s="54"/>
      <c r="AU1796" s="54"/>
    </row>
    <row r="1797" spans="27:47" ht="12.95" customHeight="1" x14ac:dyDescent="0.2">
      <c r="AA1797" s="54"/>
      <c r="AB1797" s="54"/>
      <c r="AC1797" s="54"/>
      <c r="AD1797" s="54"/>
      <c r="AE1797" s="54"/>
      <c r="AG1797" s="3"/>
      <c r="AN1797" s="54"/>
      <c r="AO1797" s="54"/>
      <c r="AP1797" s="54"/>
      <c r="AQ1797" s="54"/>
      <c r="AR1797" s="54"/>
      <c r="AS1797" s="54"/>
      <c r="AT1797" s="54"/>
      <c r="AU1797" s="54"/>
    </row>
    <row r="1798" spans="27:47" ht="12.95" customHeight="1" x14ac:dyDescent="0.2">
      <c r="AA1798" s="54"/>
      <c r="AB1798" s="54"/>
      <c r="AC1798" s="54"/>
      <c r="AD1798" s="54"/>
      <c r="AE1798" s="54"/>
      <c r="AG1798" s="3"/>
      <c r="AN1798" s="54"/>
      <c r="AO1798" s="54"/>
      <c r="AP1798" s="54"/>
      <c r="AQ1798" s="54"/>
      <c r="AR1798" s="54"/>
      <c r="AS1798" s="54"/>
      <c r="AT1798" s="54"/>
      <c r="AU1798" s="54"/>
    </row>
    <row r="1799" spans="27:47" ht="12.95" customHeight="1" x14ac:dyDescent="0.2">
      <c r="AA1799" s="54"/>
      <c r="AB1799" s="54"/>
      <c r="AC1799" s="54"/>
      <c r="AD1799" s="54"/>
      <c r="AE1799" s="54"/>
      <c r="AG1799" s="3"/>
      <c r="AN1799" s="54"/>
      <c r="AO1799" s="54"/>
      <c r="AP1799" s="54"/>
      <c r="AQ1799" s="54"/>
      <c r="AR1799" s="54"/>
      <c r="AS1799" s="54"/>
      <c r="AT1799" s="54"/>
      <c r="AU1799" s="54"/>
    </row>
    <row r="1800" spans="27:47" ht="12.95" customHeight="1" x14ac:dyDescent="0.2">
      <c r="AA1800" s="54"/>
      <c r="AB1800" s="54"/>
      <c r="AC1800" s="54"/>
      <c r="AD1800" s="54"/>
      <c r="AE1800" s="54"/>
      <c r="AG1800" s="3"/>
      <c r="AN1800" s="54"/>
      <c r="AO1800" s="54"/>
      <c r="AP1800" s="54"/>
      <c r="AQ1800" s="54"/>
      <c r="AR1800" s="54"/>
      <c r="AS1800" s="54"/>
      <c r="AT1800" s="54"/>
      <c r="AU1800" s="54"/>
    </row>
    <row r="1801" spans="27:47" ht="12.95" customHeight="1" x14ac:dyDescent="0.2">
      <c r="AA1801" s="54"/>
      <c r="AB1801" s="54"/>
      <c r="AC1801" s="54"/>
      <c r="AD1801" s="54"/>
      <c r="AE1801" s="54"/>
      <c r="AG1801" s="3"/>
      <c r="AN1801" s="54"/>
      <c r="AO1801" s="54"/>
      <c r="AP1801" s="54"/>
      <c r="AQ1801" s="54"/>
      <c r="AR1801" s="54"/>
      <c r="AS1801" s="54"/>
      <c r="AT1801" s="54"/>
      <c r="AU1801" s="54"/>
    </row>
    <row r="1802" spans="27:47" ht="12.95" customHeight="1" x14ac:dyDescent="0.2">
      <c r="AA1802" s="54"/>
      <c r="AB1802" s="54"/>
      <c r="AC1802" s="54"/>
      <c r="AD1802" s="54"/>
      <c r="AE1802" s="54"/>
      <c r="AG1802" s="3"/>
      <c r="AN1802" s="54"/>
      <c r="AO1802" s="54"/>
      <c r="AP1802" s="54"/>
      <c r="AQ1802" s="54"/>
      <c r="AR1802" s="54"/>
      <c r="AS1802" s="54"/>
      <c r="AT1802" s="54"/>
      <c r="AU1802" s="54"/>
    </row>
    <row r="1803" spans="27:47" ht="12.95" customHeight="1" x14ac:dyDescent="0.2">
      <c r="AA1803" s="54"/>
      <c r="AB1803" s="54"/>
      <c r="AC1803" s="54"/>
      <c r="AD1803" s="54"/>
      <c r="AE1803" s="54"/>
      <c r="AG1803" s="3"/>
      <c r="AN1803" s="54"/>
      <c r="AO1803" s="54"/>
      <c r="AP1803" s="54"/>
      <c r="AQ1803" s="54"/>
      <c r="AR1803" s="54"/>
      <c r="AS1803" s="54"/>
      <c r="AT1803" s="54"/>
      <c r="AU1803" s="54"/>
    </row>
    <row r="1804" spans="27:47" ht="12.95" customHeight="1" x14ac:dyDescent="0.2">
      <c r="AA1804" s="54"/>
      <c r="AB1804" s="54"/>
      <c r="AC1804" s="54"/>
      <c r="AD1804" s="54"/>
      <c r="AE1804" s="54"/>
      <c r="AG1804" s="3"/>
      <c r="AN1804" s="54"/>
      <c r="AO1804" s="54"/>
      <c r="AP1804" s="54"/>
      <c r="AQ1804" s="54"/>
      <c r="AR1804" s="54"/>
      <c r="AS1804" s="54"/>
      <c r="AT1804" s="54"/>
      <c r="AU1804" s="54"/>
    </row>
    <row r="1805" spans="27:47" ht="12.95" customHeight="1" x14ac:dyDescent="0.2">
      <c r="AA1805" s="54"/>
      <c r="AB1805" s="54"/>
      <c r="AC1805" s="54"/>
      <c r="AD1805" s="54"/>
      <c r="AE1805" s="54"/>
      <c r="AG1805" s="3"/>
      <c r="AN1805" s="54"/>
      <c r="AO1805" s="54"/>
      <c r="AP1805" s="54"/>
      <c r="AQ1805" s="54"/>
      <c r="AR1805" s="54"/>
      <c r="AS1805" s="54"/>
      <c r="AT1805" s="54"/>
      <c r="AU1805" s="54"/>
    </row>
    <row r="1806" spans="27:47" ht="12.95" customHeight="1" x14ac:dyDescent="0.2">
      <c r="AA1806" s="54"/>
      <c r="AB1806" s="54"/>
      <c r="AC1806" s="54"/>
      <c r="AD1806" s="54"/>
      <c r="AE1806" s="54"/>
      <c r="AG1806" s="3"/>
      <c r="AN1806" s="54"/>
      <c r="AO1806" s="54"/>
      <c r="AP1806" s="54"/>
      <c r="AQ1806" s="54"/>
      <c r="AR1806" s="54"/>
      <c r="AS1806" s="54"/>
      <c r="AT1806" s="54"/>
      <c r="AU1806" s="54"/>
    </row>
    <row r="1807" spans="27:47" ht="12.95" customHeight="1" x14ac:dyDescent="0.2">
      <c r="AA1807" s="54"/>
      <c r="AB1807" s="54"/>
      <c r="AC1807" s="54"/>
      <c r="AD1807" s="54"/>
      <c r="AE1807" s="54"/>
      <c r="AG1807" s="3"/>
      <c r="AN1807" s="54"/>
      <c r="AO1807" s="54"/>
      <c r="AP1807" s="54"/>
      <c r="AQ1807" s="54"/>
      <c r="AR1807" s="54"/>
      <c r="AS1807" s="54"/>
      <c r="AT1807" s="54"/>
      <c r="AU1807" s="54"/>
    </row>
    <row r="1808" spans="27:47" ht="12.95" customHeight="1" x14ac:dyDescent="0.2">
      <c r="AA1808" s="54"/>
      <c r="AB1808" s="54"/>
      <c r="AC1808" s="54"/>
      <c r="AD1808" s="54"/>
      <c r="AE1808" s="54"/>
      <c r="AG1808" s="3"/>
      <c r="AN1808" s="54"/>
      <c r="AO1808" s="54"/>
      <c r="AP1808" s="54"/>
      <c r="AQ1808" s="54"/>
      <c r="AR1808" s="54"/>
      <c r="AS1808" s="54"/>
      <c r="AT1808" s="54"/>
      <c r="AU1808" s="54"/>
    </row>
    <row r="1809" spans="27:47" ht="12.95" customHeight="1" x14ac:dyDescent="0.2">
      <c r="AA1809" s="54"/>
      <c r="AB1809" s="54"/>
      <c r="AC1809" s="54"/>
      <c r="AD1809" s="54"/>
      <c r="AE1809" s="54"/>
      <c r="AG1809" s="3"/>
      <c r="AN1809" s="54"/>
      <c r="AO1809" s="54"/>
      <c r="AP1809" s="54"/>
      <c r="AQ1809" s="54"/>
      <c r="AR1809" s="54"/>
      <c r="AS1809" s="54"/>
      <c r="AT1809" s="54"/>
      <c r="AU1809" s="54"/>
    </row>
    <row r="1810" spans="27:47" ht="12.95" customHeight="1" x14ac:dyDescent="0.2">
      <c r="AA1810" s="54"/>
      <c r="AB1810" s="54"/>
      <c r="AC1810" s="54"/>
      <c r="AD1810" s="54"/>
      <c r="AE1810" s="54"/>
      <c r="AG1810" s="3"/>
      <c r="AN1810" s="54"/>
      <c r="AO1810" s="54"/>
      <c r="AP1810" s="54"/>
      <c r="AQ1810" s="54"/>
      <c r="AR1810" s="54"/>
      <c r="AS1810" s="54"/>
      <c r="AT1810" s="54"/>
      <c r="AU1810" s="54"/>
    </row>
    <row r="1811" spans="27:47" ht="12.95" customHeight="1" x14ac:dyDescent="0.2">
      <c r="AA1811" s="54"/>
      <c r="AB1811" s="54"/>
      <c r="AC1811" s="54"/>
      <c r="AD1811" s="54"/>
      <c r="AE1811" s="54"/>
      <c r="AG1811" s="3"/>
      <c r="AN1811" s="54"/>
      <c r="AO1811" s="54"/>
      <c r="AP1811" s="54"/>
      <c r="AQ1811" s="54"/>
      <c r="AR1811" s="54"/>
      <c r="AS1811" s="54"/>
      <c r="AT1811" s="54"/>
      <c r="AU1811" s="54"/>
    </row>
    <row r="1812" spans="27:47" ht="12.95" customHeight="1" x14ac:dyDescent="0.2">
      <c r="AA1812" s="54"/>
      <c r="AB1812" s="54"/>
      <c r="AC1812" s="54"/>
      <c r="AD1812" s="54"/>
      <c r="AE1812" s="54"/>
      <c r="AG1812" s="3"/>
      <c r="AN1812" s="54"/>
      <c r="AO1812" s="54"/>
      <c r="AP1812" s="54"/>
      <c r="AQ1812" s="54"/>
      <c r="AR1812" s="54"/>
      <c r="AS1812" s="54"/>
      <c r="AT1812" s="54"/>
      <c r="AU1812" s="54"/>
    </row>
    <row r="1813" spans="27:47" ht="12.95" customHeight="1" x14ac:dyDescent="0.2">
      <c r="AA1813" s="54"/>
      <c r="AB1813" s="54"/>
      <c r="AC1813" s="54"/>
      <c r="AD1813" s="54"/>
      <c r="AE1813" s="54"/>
      <c r="AG1813" s="3"/>
      <c r="AN1813" s="54"/>
      <c r="AO1813" s="54"/>
      <c r="AP1813" s="54"/>
      <c r="AQ1813" s="54"/>
      <c r="AR1813" s="54"/>
      <c r="AS1813" s="54"/>
      <c r="AT1813" s="54"/>
      <c r="AU1813" s="54"/>
    </row>
    <row r="1814" spans="27:47" ht="12.95" customHeight="1" x14ac:dyDescent="0.2">
      <c r="AA1814" s="54"/>
      <c r="AB1814" s="54"/>
      <c r="AC1814" s="54"/>
      <c r="AD1814" s="54"/>
      <c r="AE1814" s="54"/>
      <c r="AG1814" s="3"/>
      <c r="AN1814" s="54"/>
      <c r="AO1814" s="54"/>
      <c r="AP1814" s="54"/>
      <c r="AQ1814" s="54"/>
      <c r="AR1814" s="54"/>
      <c r="AS1814" s="54"/>
      <c r="AT1814" s="54"/>
      <c r="AU1814" s="54"/>
    </row>
    <row r="1815" spans="27:47" ht="12.95" customHeight="1" x14ac:dyDescent="0.2">
      <c r="AA1815" s="54"/>
      <c r="AB1815" s="54"/>
      <c r="AC1815" s="54"/>
      <c r="AD1815" s="54"/>
      <c r="AE1815" s="54"/>
      <c r="AG1815" s="3"/>
      <c r="AN1815" s="54"/>
      <c r="AO1815" s="54"/>
      <c r="AP1815" s="54"/>
      <c r="AQ1815" s="54"/>
      <c r="AR1815" s="54"/>
      <c r="AS1815" s="54"/>
      <c r="AT1815" s="54"/>
      <c r="AU1815" s="54"/>
    </row>
    <row r="1816" spans="27:47" ht="12.95" customHeight="1" x14ac:dyDescent="0.2">
      <c r="AA1816" s="54"/>
      <c r="AB1816" s="54"/>
      <c r="AC1816" s="54"/>
      <c r="AD1816" s="54"/>
      <c r="AE1816" s="54"/>
      <c r="AG1816" s="3"/>
      <c r="AN1816" s="54"/>
      <c r="AO1816" s="54"/>
      <c r="AP1816" s="54"/>
      <c r="AQ1816" s="54"/>
      <c r="AR1816" s="54"/>
      <c r="AS1816" s="54"/>
      <c r="AT1816" s="54"/>
      <c r="AU1816" s="54"/>
    </row>
    <row r="1817" spans="27:47" ht="12.95" customHeight="1" x14ac:dyDescent="0.2">
      <c r="AA1817" s="54"/>
      <c r="AB1817" s="54"/>
      <c r="AC1817" s="54"/>
      <c r="AD1817" s="54"/>
      <c r="AE1817" s="54"/>
      <c r="AG1817" s="3"/>
      <c r="AN1817" s="54"/>
      <c r="AO1817" s="54"/>
      <c r="AP1817" s="54"/>
      <c r="AQ1817" s="54"/>
      <c r="AR1817" s="54"/>
      <c r="AS1817" s="54"/>
      <c r="AT1817" s="54"/>
      <c r="AU1817" s="54"/>
    </row>
    <row r="1818" spans="27:47" ht="12.95" customHeight="1" x14ac:dyDescent="0.2">
      <c r="AA1818" s="54"/>
      <c r="AB1818" s="54"/>
      <c r="AC1818" s="54"/>
      <c r="AD1818" s="54"/>
      <c r="AE1818" s="54"/>
      <c r="AG1818" s="3"/>
      <c r="AN1818" s="54"/>
      <c r="AO1818" s="54"/>
      <c r="AP1818" s="54"/>
      <c r="AQ1818" s="54"/>
      <c r="AR1818" s="54"/>
      <c r="AS1818" s="54"/>
      <c r="AT1818" s="54"/>
      <c r="AU1818" s="54"/>
    </row>
    <row r="1819" spans="27:47" ht="12.95" customHeight="1" x14ac:dyDescent="0.2">
      <c r="AA1819" s="54"/>
      <c r="AB1819" s="54"/>
      <c r="AC1819" s="54"/>
      <c r="AD1819" s="54"/>
      <c r="AE1819" s="54"/>
      <c r="AG1819" s="3"/>
      <c r="AN1819" s="54"/>
      <c r="AO1819" s="54"/>
      <c r="AP1819" s="54"/>
      <c r="AQ1819" s="54"/>
      <c r="AR1819" s="54"/>
      <c r="AS1819" s="54"/>
      <c r="AT1819" s="54"/>
      <c r="AU1819" s="54"/>
    </row>
    <row r="1820" spans="27:47" ht="12.95" customHeight="1" x14ac:dyDescent="0.2">
      <c r="AA1820" s="54"/>
      <c r="AB1820" s="54"/>
      <c r="AC1820" s="54"/>
      <c r="AD1820" s="54"/>
      <c r="AE1820" s="54"/>
      <c r="AG1820" s="3"/>
      <c r="AN1820" s="54"/>
      <c r="AO1820" s="54"/>
      <c r="AP1820" s="54"/>
      <c r="AQ1820" s="54"/>
      <c r="AR1820" s="54"/>
      <c r="AS1820" s="54"/>
      <c r="AT1820" s="54"/>
      <c r="AU1820" s="54"/>
    </row>
    <row r="1821" spans="27:47" ht="12.95" customHeight="1" x14ac:dyDescent="0.2">
      <c r="AA1821" s="54"/>
      <c r="AB1821" s="54"/>
      <c r="AC1821" s="54"/>
      <c r="AD1821" s="54"/>
      <c r="AE1821" s="54"/>
      <c r="AG1821" s="3"/>
      <c r="AN1821" s="54"/>
      <c r="AO1821" s="54"/>
      <c r="AP1821" s="54"/>
      <c r="AQ1821" s="54"/>
      <c r="AR1821" s="54"/>
      <c r="AS1821" s="54"/>
      <c r="AT1821" s="54"/>
      <c r="AU1821" s="54"/>
    </row>
    <row r="1822" spans="27:47" ht="12.95" customHeight="1" x14ac:dyDescent="0.2">
      <c r="AA1822" s="54"/>
      <c r="AB1822" s="54"/>
      <c r="AC1822" s="54"/>
      <c r="AD1822" s="54"/>
      <c r="AE1822" s="54"/>
      <c r="AG1822" s="3"/>
      <c r="AN1822" s="54"/>
      <c r="AO1822" s="54"/>
      <c r="AP1822" s="54"/>
      <c r="AQ1822" s="54"/>
      <c r="AR1822" s="54"/>
      <c r="AS1822" s="54"/>
      <c r="AT1822" s="54"/>
      <c r="AU1822" s="54"/>
    </row>
    <row r="1823" spans="27:47" ht="12.95" customHeight="1" x14ac:dyDescent="0.2">
      <c r="AA1823" s="54"/>
      <c r="AB1823" s="54"/>
      <c r="AC1823" s="54"/>
      <c r="AD1823" s="54"/>
      <c r="AE1823" s="54"/>
      <c r="AG1823" s="3"/>
      <c r="AN1823" s="54"/>
      <c r="AO1823" s="54"/>
      <c r="AP1823" s="54"/>
      <c r="AQ1823" s="54"/>
      <c r="AR1823" s="54"/>
      <c r="AS1823" s="54"/>
      <c r="AT1823" s="54"/>
      <c r="AU1823" s="54"/>
    </row>
    <row r="1824" spans="27:47" ht="12.95" customHeight="1" x14ac:dyDescent="0.2">
      <c r="AA1824" s="54"/>
      <c r="AB1824" s="54"/>
      <c r="AC1824" s="54"/>
      <c r="AD1824" s="54"/>
      <c r="AE1824" s="54"/>
      <c r="AG1824" s="3"/>
      <c r="AN1824" s="54"/>
      <c r="AO1824" s="54"/>
      <c r="AP1824" s="54"/>
      <c r="AQ1824" s="54"/>
      <c r="AR1824" s="54"/>
      <c r="AS1824" s="54"/>
      <c r="AT1824" s="54"/>
      <c r="AU1824" s="54"/>
    </row>
    <row r="1825" spans="27:48" ht="12.95" customHeight="1" x14ac:dyDescent="0.2">
      <c r="AA1825" s="54"/>
      <c r="AB1825" s="54"/>
      <c r="AC1825" s="54"/>
      <c r="AD1825" s="54"/>
      <c r="AE1825" s="54"/>
      <c r="AG1825" s="3"/>
      <c r="AN1825" s="54"/>
      <c r="AO1825" s="54"/>
      <c r="AP1825" s="54"/>
      <c r="AQ1825" s="54"/>
      <c r="AR1825" s="54"/>
      <c r="AS1825" s="54"/>
      <c r="AT1825" s="54"/>
      <c r="AU1825" s="54"/>
    </row>
    <row r="1826" spans="27:48" ht="12.95" customHeight="1" x14ac:dyDescent="0.2">
      <c r="AA1826" s="54"/>
      <c r="AB1826" s="54"/>
      <c r="AC1826" s="54"/>
      <c r="AD1826" s="54"/>
      <c r="AE1826" s="54"/>
      <c r="AG1826" s="3"/>
      <c r="AN1826" s="54"/>
      <c r="AO1826" s="54"/>
      <c r="AP1826" s="54"/>
      <c r="AQ1826" s="54"/>
      <c r="AR1826" s="54"/>
      <c r="AS1826" s="54"/>
      <c r="AT1826" s="54"/>
      <c r="AU1826" s="54"/>
    </row>
    <row r="1827" spans="27:48" ht="12.95" customHeight="1" x14ac:dyDescent="0.2">
      <c r="AA1827" s="54"/>
      <c r="AB1827" s="54"/>
      <c r="AC1827" s="54"/>
      <c r="AD1827" s="54"/>
      <c r="AE1827" s="54"/>
      <c r="AG1827" s="3"/>
      <c r="AN1827" s="54"/>
      <c r="AO1827" s="54"/>
      <c r="AP1827" s="54"/>
      <c r="AQ1827" s="54"/>
      <c r="AR1827" s="54"/>
      <c r="AS1827" s="54"/>
      <c r="AT1827" s="54"/>
      <c r="AU1827" s="54"/>
    </row>
    <row r="1828" spans="27:48" ht="12.95" customHeight="1" x14ac:dyDescent="0.2">
      <c r="AA1828" s="54"/>
      <c r="AB1828" s="54"/>
      <c r="AC1828" s="54"/>
      <c r="AD1828" s="54"/>
      <c r="AE1828" s="54"/>
      <c r="AG1828" s="3"/>
      <c r="AN1828" s="54"/>
      <c r="AO1828" s="54"/>
      <c r="AP1828" s="54"/>
      <c r="AQ1828" s="54"/>
      <c r="AR1828" s="54"/>
      <c r="AS1828" s="54"/>
      <c r="AT1828" s="54"/>
      <c r="AU1828" s="54"/>
    </row>
    <row r="1829" spans="27:48" ht="12.95" customHeight="1" x14ac:dyDescent="0.2">
      <c r="AA1829" s="54"/>
      <c r="AB1829" s="54"/>
      <c r="AC1829" s="54"/>
      <c r="AD1829" s="54"/>
      <c r="AE1829" s="54"/>
      <c r="AG1829" s="3"/>
      <c r="AN1829" s="54"/>
      <c r="AO1829" s="54"/>
      <c r="AP1829" s="54"/>
      <c r="AQ1829" s="54"/>
      <c r="AR1829" s="54"/>
      <c r="AS1829" s="54"/>
      <c r="AT1829" s="54"/>
      <c r="AU1829" s="54"/>
    </row>
    <row r="1830" spans="27:48" ht="12.95" customHeight="1" x14ac:dyDescent="0.2">
      <c r="AA1830" s="54"/>
      <c r="AB1830" s="54"/>
      <c r="AC1830" s="54"/>
      <c r="AD1830" s="54"/>
      <c r="AE1830" s="54"/>
      <c r="AG1830" s="3"/>
      <c r="AN1830" s="54"/>
      <c r="AO1830" s="54"/>
      <c r="AP1830" s="54"/>
      <c r="AQ1830" s="54"/>
      <c r="AR1830" s="54"/>
      <c r="AS1830" s="54"/>
      <c r="AT1830" s="54"/>
      <c r="AU1830" s="54"/>
    </row>
    <row r="1831" spans="27:48" ht="12.95" customHeight="1" x14ac:dyDescent="0.2">
      <c r="AA1831" s="54"/>
      <c r="AB1831" s="54"/>
      <c r="AC1831" s="54"/>
      <c r="AD1831" s="54"/>
      <c r="AE1831" s="54"/>
      <c r="AG1831" s="3"/>
      <c r="AN1831" s="54"/>
      <c r="AO1831" s="54"/>
      <c r="AP1831" s="54"/>
      <c r="AQ1831" s="54"/>
      <c r="AR1831" s="54"/>
      <c r="AS1831" s="54"/>
      <c r="AT1831" s="54"/>
      <c r="AU1831" s="54"/>
    </row>
    <row r="1832" spans="27:48" ht="12.95" customHeight="1" x14ac:dyDescent="0.2">
      <c r="AA1832" s="54"/>
      <c r="AB1832" s="54"/>
      <c r="AC1832" s="54"/>
      <c r="AD1832" s="54"/>
      <c r="AE1832" s="54"/>
      <c r="AG1832" s="3"/>
      <c r="AN1832" s="54"/>
      <c r="AO1832" s="54"/>
      <c r="AP1832" s="54"/>
      <c r="AQ1832" s="54"/>
      <c r="AR1832" s="54"/>
      <c r="AS1832" s="54"/>
      <c r="AT1832" s="54"/>
      <c r="AU1832" s="54"/>
    </row>
    <row r="1833" spans="27:48" ht="12.95" customHeight="1" x14ac:dyDescent="0.2">
      <c r="AA1833" s="54"/>
      <c r="AB1833" s="54"/>
      <c r="AC1833" s="54"/>
      <c r="AD1833" s="54"/>
      <c r="AE1833" s="54"/>
      <c r="AG1833" s="3"/>
      <c r="AN1833" s="54"/>
      <c r="AO1833" s="54"/>
      <c r="AP1833" s="54"/>
      <c r="AQ1833" s="54"/>
      <c r="AR1833" s="54"/>
      <c r="AS1833" s="54"/>
      <c r="AT1833" s="54"/>
      <c r="AU1833" s="54"/>
      <c r="AV1833" s="54"/>
    </row>
    <row r="1834" spans="27:48" ht="12.95" customHeight="1" x14ac:dyDescent="0.2">
      <c r="AA1834" s="54"/>
      <c r="AB1834" s="54"/>
      <c r="AC1834" s="54"/>
      <c r="AD1834" s="54"/>
      <c r="AE1834" s="54"/>
      <c r="AG1834" s="3"/>
      <c r="AN1834" s="54"/>
      <c r="AO1834" s="54"/>
      <c r="AP1834" s="54"/>
      <c r="AQ1834" s="54"/>
      <c r="AR1834" s="54"/>
      <c r="AS1834" s="54"/>
      <c r="AT1834" s="54"/>
      <c r="AU1834" s="54"/>
    </row>
    <row r="1835" spans="27:48" ht="12.95" customHeight="1" x14ac:dyDescent="0.2">
      <c r="AA1835" s="54"/>
      <c r="AB1835" s="54"/>
      <c r="AC1835" s="54"/>
      <c r="AD1835" s="54"/>
      <c r="AE1835" s="54"/>
      <c r="AG1835" s="3"/>
      <c r="AN1835" s="54"/>
      <c r="AO1835" s="54"/>
      <c r="AP1835" s="54"/>
      <c r="AQ1835" s="54"/>
      <c r="AR1835" s="54"/>
      <c r="AS1835" s="54"/>
      <c r="AT1835" s="54"/>
      <c r="AU1835" s="54"/>
    </row>
    <row r="1836" spans="27:48" ht="12.95" customHeight="1" x14ac:dyDescent="0.2">
      <c r="AA1836" s="54"/>
      <c r="AB1836" s="54"/>
      <c r="AC1836" s="54"/>
      <c r="AD1836" s="54"/>
      <c r="AE1836" s="54"/>
      <c r="AG1836" s="3"/>
      <c r="AN1836" s="54"/>
      <c r="AO1836" s="54"/>
      <c r="AP1836" s="54"/>
      <c r="AQ1836" s="54"/>
      <c r="AR1836" s="54"/>
      <c r="AS1836" s="54"/>
      <c r="AT1836" s="54"/>
      <c r="AU1836" s="54"/>
    </row>
    <row r="1837" spans="27:48" ht="12.95" customHeight="1" x14ac:dyDescent="0.2">
      <c r="AA1837" s="54"/>
      <c r="AB1837" s="54"/>
      <c r="AC1837" s="54"/>
      <c r="AD1837" s="54"/>
      <c r="AE1837" s="54"/>
      <c r="AG1837" s="3"/>
      <c r="AN1837" s="54"/>
      <c r="AO1837" s="54"/>
      <c r="AP1837" s="54"/>
      <c r="AQ1837" s="54"/>
      <c r="AR1837" s="54"/>
      <c r="AS1837" s="54"/>
      <c r="AT1837" s="54"/>
      <c r="AU1837" s="54"/>
      <c r="AV1837" s="54"/>
    </row>
    <row r="1838" spans="27:48" ht="12.95" customHeight="1" x14ac:dyDescent="0.2">
      <c r="AA1838" s="54"/>
      <c r="AB1838" s="54"/>
      <c r="AC1838" s="54"/>
      <c r="AD1838" s="54"/>
      <c r="AE1838" s="54"/>
      <c r="AG1838" s="3"/>
      <c r="AN1838" s="54"/>
      <c r="AO1838" s="54"/>
      <c r="AP1838" s="54"/>
      <c r="AQ1838" s="54"/>
      <c r="AR1838" s="54"/>
      <c r="AS1838" s="54"/>
      <c r="AT1838" s="54"/>
      <c r="AU1838" s="54"/>
    </row>
    <row r="1839" spans="27:48" ht="12.95" customHeight="1" x14ac:dyDescent="0.2">
      <c r="AA1839" s="54"/>
      <c r="AB1839" s="54"/>
      <c r="AC1839" s="54"/>
      <c r="AD1839" s="54"/>
      <c r="AE1839" s="54"/>
      <c r="AG1839" s="3"/>
      <c r="AN1839" s="54"/>
      <c r="AO1839" s="54"/>
      <c r="AP1839" s="54"/>
      <c r="AQ1839" s="54"/>
      <c r="AR1839" s="54"/>
      <c r="AS1839" s="54"/>
      <c r="AT1839" s="54"/>
      <c r="AU1839" s="54"/>
    </row>
    <row r="1840" spans="27:48" ht="12.95" customHeight="1" x14ac:dyDescent="0.2">
      <c r="AA1840" s="54"/>
      <c r="AB1840" s="54"/>
      <c r="AC1840" s="54"/>
      <c r="AD1840" s="54"/>
      <c r="AE1840" s="54"/>
      <c r="AG1840" s="3"/>
      <c r="AN1840" s="54"/>
      <c r="AO1840" s="54"/>
      <c r="AP1840" s="54"/>
      <c r="AQ1840" s="54"/>
      <c r="AR1840" s="54"/>
      <c r="AS1840" s="54"/>
      <c r="AT1840" s="54"/>
      <c r="AU1840" s="54"/>
      <c r="AV1840" s="54"/>
    </row>
    <row r="1841" spans="27:47" ht="12.95" customHeight="1" x14ac:dyDescent="0.2">
      <c r="AA1841" s="54"/>
      <c r="AB1841" s="54"/>
      <c r="AC1841" s="54"/>
      <c r="AD1841" s="54"/>
      <c r="AE1841" s="54"/>
      <c r="AG1841" s="3"/>
      <c r="AN1841" s="54"/>
      <c r="AO1841" s="54"/>
      <c r="AP1841" s="54"/>
      <c r="AQ1841" s="54"/>
      <c r="AR1841" s="54"/>
      <c r="AS1841" s="54"/>
      <c r="AT1841" s="54"/>
      <c r="AU1841" s="54"/>
    </row>
    <row r="1842" spans="27:47" ht="12.95" customHeight="1" x14ac:dyDescent="0.2">
      <c r="AA1842" s="54"/>
      <c r="AB1842" s="54"/>
      <c r="AC1842" s="54"/>
      <c r="AD1842" s="54"/>
      <c r="AE1842" s="54"/>
      <c r="AG1842" s="3"/>
      <c r="AN1842" s="54"/>
      <c r="AO1842" s="54"/>
      <c r="AP1842" s="54"/>
      <c r="AQ1842" s="54"/>
      <c r="AR1842" s="54"/>
      <c r="AS1842" s="54"/>
      <c r="AT1842" s="54"/>
      <c r="AU1842" s="54"/>
    </row>
    <row r="1843" spans="27:47" ht="12.95" customHeight="1" x14ac:dyDescent="0.2">
      <c r="AA1843" s="54"/>
      <c r="AB1843" s="54"/>
      <c r="AC1843" s="54"/>
      <c r="AD1843" s="54"/>
      <c r="AE1843" s="54"/>
      <c r="AG1843" s="3"/>
      <c r="AN1843" s="54"/>
      <c r="AO1843" s="54"/>
      <c r="AP1843" s="54"/>
      <c r="AQ1843" s="54"/>
      <c r="AR1843" s="54"/>
      <c r="AS1843" s="54"/>
      <c r="AT1843" s="54"/>
      <c r="AU1843" s="54"/>
    </row>
    <row r="1844" spans="27:47" ht="12.95" customHeight="1" x14ac:dyDescent="0.2">
      <c r="AA1844" s="54"/>
      <c r="AB1844" s="54"/>
      <c r="AC1844" s="54"/>
      <c r="AD1844" s="54"/>
      <c r="AE1844" s="54"/>
      <c r="AG1844" s="3"/>
      <c r="AN1844" s="54"/>
      <c r="AO1844" s="54"/>
      <c r="AP1844" s="54"/>
      <c r="AQ1844" s="54"/>
      <c r="AR1844" s="54"/>
      <c r="AS1844" s="54"/>
      <c r="AT1844" s="54"/>
      <c r="AU1844" s="54"/>
    </row>
    <row r="1845" spans="27:47" ht="12.95" customHeight="1" x14ac:dyDescent="0.2">
      <c r="AA1845" s="54"/>
      <c r="AB1845" s="54"/>
      <c r="AC1845" s="54"/>
      <c r="AD1845" s="54"/>
      <c r="AE1845" s="54"/>
      <c r="AG1845" s="3"/>
      <c r="AN1845" s="54"/>
      <c r="AO1845" s="54"/>
      <c r="AP1845" s="54"/>
      <c r="AQ1845" s="54"/>
      <c r="AR1845" s="54"/>
      <c r="AS1845" s="54"/>
      <c r="AT1845" s="54"/>
      <c r="AU1845" s="54"/>
    </row>
    <row r="1846" spans="27:47" ht="12.95" customHeight="1" x14ac:dyDescent="0.2">
      <c r="AA1846" s="54"/>
      <c r="AB1846" s="54"/>
      <c r="AC1846" s="54"/>
      <c r="AD1846" s="54"/>
      <c r="AE1846" s="54"/>
      <c r="AG1846" s="3"/>
      <c r="AN1846" s="54"/>
      <c r="AO1846" s="54"/>
      <c r="AP1846" s="54"/>
      <c r="AQ1846" s="54"/>
      <c r="AR1846" s="54"/>
      <c r="AS1846" s="54"/>
      <c r="AT1846" s="54"/>
      <c r="AU1846" s="54"/>
    </row>
    <row r="1847" spans="27:47" ht="12.95" customHeight="1" x14ac:dyDescent="0.2">
      <c r="AA1847" s="54"/>
      <c r="AB1847" s="54"/>
      <c r="AC1847" s="54"/>
      <c r="AD1847" s="54"/>
      <c r="AE1847" s="54"/>
      <c r="AG1847" s="3"/>
      <c r="AN1847" s="54"/>
      <c r="AO1847" s="54"/>
      <c r="AP1847" s="54"/>
      <c r="AQ1847" s="54"/>
      <c r="AR1847" s="54"/>
      <c r="AS1847" s="54"/>
      <c r="AT1847" s="54"/>
      <c r="AU1847" s="54"/>
    </row>
    <row r="1848" spans="27:47" ht="12.95" customHeight="1" x14ac:dyDescent="0.2">
      <c r="AA1848" s="54"/>
      <c r="AB1848" s="54"/>
      <c r="AC1848" s="54"/>
      <c r="AD1848" s="54"/>
      <c r="AE1848" s="54"/>
      <c r="AG1848" s="3"/>
      <c r="AN1848" s="54"/>
      <c r="AO1848" s="54"/>
      <c r="AP1848" s="54"/>
      <c r="AQ1848" s="54"/>
      <c r="AR1848" s="54"/>
      <c r="AS1848" s="54"/>
      <c r="AT1848" s="54"/>
      <c r="AU1848" s="54"/>
    </row>
    <row r="1849" spans="27:47" ht="12.95" customHeight="1" x14ac:dyDescent="0.2">
      <c r="AA1849" s="54"/>
      <c r="AB1849" s="54"/>
      <c r="AC1849" s="54"/>
      <c r="AD1849" s="54"/>
      <c r="AE1849" s="54"/>
      <c r="AG1849" s="3"/>
      <c r="AN1849" s="54"/>
      <c r="AO1849" s="54"/>
      <c r="AP1849" s="54"/>
      <c r="AQ1849" s="54"/>
      <c r="AR1849" s="54"/>
      <c r="AS1849" s="54"/>
      <c r="AT1849" s="54"/>
      <c r="AU1849" s="54"/>
    </row>
    <row r="1850" spans="27:47" ht="12.95" customHeight="1" x14ac:dyDescent="0.2">
      <c r="AA1850" s="54"/>
      <c r="AB1850" s="54"/>
      <c r="AC1850" s="54"/>
      <c r="AD1850" s="54"/>
      <c r="AE1850" s="54"/>
      <c r="AG1850" s="3"/>
      <c r="AN1850" s="54"/>
      <c r="AO1850" s="54"/>
      <c r="AP1850" s="54"/>
      <c r="AQ1850" s="54"/>
      <c r="AR1850" s="54"/>
      <c r="AS1850" s="54"/>
      <c r="AT1850" s="54"/>
      <c r="AU1850" s="54"/>
    </row>
    <row r="1851" spans="27:47" ht="12.95" customHeight="1" x14ac:dyDescent="0.2">
      <c r="AA1851" s="54"/>
      <c r="AB1851" s="54"/>
      <c r="AC1851" s="54"/>
      <c r="AD1851" s="54"/>
      <c r="AE1851" s="54"/>
      <c r="AG1851" s="3"/>
      <c r="AN1851" s="54"/>
      <c r="AO1851" s="54"/>
      <c r="AP1851" s="54"/>
      <c r="AQ1851" s="54"/>
      <c r="AR1851" s="54"/>
      <c r="AS1851" s="54"/>
      <c r="AT1851" s="54"/>
      <c r="AU1851" s="54"/>
    </row>
    <row r="1852" spans="27:47" ht="12.95" customHeight="1" x14ac:dyDescent="0.2">
      <c r="AA1852" s="54"/>
      <c r="AB1852" s="54"/>
      <c r="AC1852" s="54"/>
      <c r="AD1852" s="54"/>
      <c r="AE1852" s="54"/>
      <c r="AG1852" s="3"/>
      <c r="AN1852" s="54"/>
      <c r="AO1852" s="54"/>
      <c r="AP1852" s="54"/>
      <c r="AQ1852" s="54"/>
      <c r="AR1852" s="54"/>
      <c r="AS1852" s="54"/>
      <c r="AT1852" s="54"/>
      <c r="AU1852" s="54"/>
    </row>
    <row r="1853" spans="27:47" ht="12.95" customHeight="1" x14ac:dyDescent="0.2">
      <c r="AA1853" s="54"/>
      <c r="AB1853" s="54"/>
      <c r="AC1853" s="54"/>
      <c r="AD1853" s="54"/>
      <c r="AE1853" s="54"/>
      <c r="AG1853" s="3"/>
      <c r="AN1853" s="54"/>
      <c r="AO1853" s="54"/>
      <c r="AP1853" s="54"/>
      <c r="AQ1853" s="54"/>
      <c r="AR1853" s="54"/>
      <c r="AS1853" s="54"/>
      <c r="AT1853" s="54"/>
      <c r="AU1853" s="54"/>
    </row>
    <row r="1854" spans="27:47" ht="12.95" customHeight="1" x14ac:dyDescent="0.2">
      <c r="AA1854" s="54"/>
      <c r="AB1854" s="54"/>
      <c r="AC1854" s="54"/>
      <c r="AD1854" s="54"/>
      <c r="AE1854" s="54"/>
      <c r="AG1854" s="3"/>
      <c r="AN1854" s="54"/>
      <c r="AO1854" s="54"/>
      <c r="AP1854" s="54"/>
      <c r="AQ1854" s="54"/>
      <c r="AR1854" s="54"/>
      <c r="AS1854" s="54"/>
      <c r="AT1854" s="54"/>
      <c r="AU1854" s="54"/>
    </row>
    <row r="1855" spans="27:47" ht="12.95" customHeight="1" x14ac:dyDescent="0.2">
      <c r="AA1855" s="54"/>
      <c r="AB1855" s="54"/>
      <c r="AC1855" s="54"/>
      <c r="AD1855" s="54"/>
      <c r="AE1855" s="54"/>
      <c r="AG1855" s="3"/>
      <c r="AN1855" s="54"/>
      <c r="AO1855" s="54"/>
      <c r="AP1855" s="54"/>
      <c r="AQ1855" s="54"/>
      <c r="AR1855" s="54"/>
      <c r="AS1855" s="54"/>
      <c r="AT1855" s="54"/>
      <c r="AU1855" s="54"/>
    </row>
    <row r="1856" spans="27:47" ht="12.95" customHeight="1" x14ac:dyDescent="0.2">
      <c r="AA1856" s="54"/>
      <c r="AB1856" s="54"/>
      <c r="AC1856" s="54"/>
      <c r="AD1856" s="54"/>
      <c r="AE1856" s="54"/>
      <c r="AG1856" s="3"/>
      <c r="AN1856" s="54"/>
      <c r="AO1856" s="54"/>
      <c r="AP1856" s="54"/>
      <c r="AQ1856" s="54"/>
      <c r="AR1856" s="54"/>
      <c r="AS1856" s="54"/>
      <c r="AT1856" s="54"/>
      <c r="AU1856" s="54"/>
    </row>
    <row r="1857" spans="27:47" ht="12.95" customHeight="1" x14ac:dyDescent="0.2">
      <c r="AA1857" s="54"/>
      <c r="AB1857" s="54"/>
      <c r="AC1857" s="54"/>
      <c r="AD1857" s="54"/>
      <c r="AE1857" s="54"/>
      <c r="AG1857" s="3"/>
      <c r="AN1857" s="54"/>
      <c r="AO1857" s="54"/>
      <c r="AP1857" s="54"/>
      <c r="AQ1857" s="54"/>
      <c r="AR1857" s="54"/>
      <c r="AS1857" s="54"/>
      <c r="AT1857" s="54"/>
      <c r="AU1857" s="54"/>
    </row>
    <row r="1858" spans="27:47" ht="12.95" customHeight="1" x14ac:dyDescent="0.2">
      <c r="AA1858" s="54"/>
      <c r="AB1858" s="54"/>
      <c r="AC1858" s="54"/>
      <c r="AD1858" s="54"/>
      <c r="AE1858" s="54"/>
      <c r="AG1858" s="3"/>
      <c r="AN1858" s="54"/>
      <c r="AO1858" s="54"/>
      <c r="AP1858" s="54"/>
      <c r="AQ1858" s="54"/>
      <c r="AR1858" s="54"/>
      <c r="AS1858" s="54"/>
      <c r="AT1858" s="54"/>
      <c r="AU1858" s="54"/>
    </row>
    <row r="1859" spans="27:47" ht="12.95" customHeight="1" x14ac:dyDescent="0.2">
      <c r="AA1859" s="54"/>
      <c r="AB1859" s="54"/>
      <c r="AC1859" s="54"/>
      <c r="AD1859" s="54"/>
      <c r="AE1859" s="54"/>
      <c r="AG1859" s="3"/>
      <c r="AN1859" s="54"/>
      <c r="AO1859" s="54"/>
      <c r="AP1859" s="54"/>
      <c r="AQ1859" s="54"/>
      <c r="AR1859" s="54"/>
      <c r="AS1859" s="54"/>
      <c r="AT1859" s="54"/>
      <c r="AU1859" s="54"/>
    </row>
    <row r="1860" spans="27:47" ht="12.95" customHeight="1" x14ac:dyDescent="0.2">
      <c r="AA1860" s="54"/>
      <c r="AB1860" s="54"/>
      <c r="AC1860" s="54"/>
      <c r="AD1860" s="54"/>
      <c r="AE1860" s="54"/>
      <c r="AG1860" s="3"/>
      <c r="AN1860" s="54"/>
      <c r="AO1860" s="54"/>
      <c r="AP1860" s="54"/>
      <c r="AQ1860" s="54"/>
      <c r="AR1860" s="54"/>
      <c r="AS1860" s="54"/>
      <c r="AT1860" s="54"/>
      <c r="AU1860" s="54"/>
    </row>
    <row r="1861" spans="27:47" ht="12.95" customHeight="1" x14ac:dyDescent="0.2">
      <c r="AA1861" s="54"/>
      <c r="AB1861" s="54"/>
      <c r="AC1861" s="54"/>
      <c r="AD1861" s="54"/>
      <c r="AE1861" s="54"/>
      <c r="AG1861" s="3"/>
      <c r="AN1861" s="54"/>
      <c r="AO1861" s="54"/>
      <c r="AP1861" s="54"/>
      <c r="AQ1861" s="54"/>
      <c r="AR1861" s="54"/>
      <c r="AS1861" s="54"/>
      <c r="AT1861" s="54"/>
      <c r="AU1861" s="54"/>
    </row>
    <row r="1862" spans="27:47" ht="12.95" customHeight="1" x14ac:dyDescent="0.2">
      <c r="AA1862" s="54"/>
      <c r="AB1862" s="54"/>
      <c r="AC1862" s="54"/>
      <c r="AD1862" s="54"/>
      <c r="AE1862" s="54"/>
      <c r="AG1862" s="3"/>
      <c r="AN1862" s="54"/>
      <c r="AO1862" s="54"/>
      <c r="AP1862" s="54"/>
      <c r="AQ1862" s="54"/>
      <c r="AR1862" s="54"/>
      <c r="AS1862" s="54"/>
      <c r="AT1862" s="54"/>
      <c r="AU1862" s="54"/>
    </row>
    <row r="1863" spans="27:47" ht="12.95" customHeight="1" x14ac:dyDescent="0.2">
      <c r="AA1863" s="54"/>
      <c r="AB1863" s="54"/>
      <c r="AC1863" s="54"/>
      <c r="AD1863" s="54"/>
      <c r="AE1863" s="54"/>
      <c r="AG1863" s="3"/>
      <c r="AN1863" s="54"/>
      <c r="AO1863" s="54"/>
      <c r="AP1863" s="54"/>
      <c r="AQ1863" s="54"/>
      <c r="AR1863" s="54"/>
      <c r="AS1863" s="54"/>
      <c r="AT1863" s="54"/>
      <c r="AU1863" s="54"/>
    </row>
    <row r="1864" spans="27:47" ht="12.95" customHeight="1" x14ac:dyDescent="0.2">
      <c r="AA1864" s="54"/>
      <c r="AB1864" s="54"/>
      <c r="AC1864" s="54"/>
      <c r="AD1864" s="54"/>
      <c r="AE1864" s="54"/>
      <c r="AG1864" s="3"/>
      <c r="AN1864" s="54"/>
      <c r="AO1864" s="54"/>
      <c r="AP1864" s="54"/>
      <c r="AQ1864" s="54"/>
      <c r="AR1864" s="54"/>
      <c r="AS1864" s="54"/>
      <c r="AT1864" s="54"/>
      <c r="AU1864" s="54"/>
    </row>
    <row r="1865" spans="27:47" ht="12.95" customHeight="1" x14ac:dyDescent="0.2">
      <c r="AA1865" s="54"/>
      <c r="AB1865" s="54"/>
      <c r="AC1865" s="54"/>
      <c r="AD1865" s="54"/>
      <c r="AE1865" s="54"/>
      <c r="AG1865" s="3"/>
      <c r="AN1865" s="54"/>
      <c r="AO1865" s="54"/>
      <c r="AP1865" s="54"/>
      <c r="AQ1865" s="54"/>
      <c r="AR1865" s="54"/>
      <c r="AS1865" s="54"/>
      <c r="AT1865" s="54"/>
      <c r="AU1865" s="54"/>
    </row>
    <row r="1866" spans="27:47" ht="12.95" customHeight="1" x14ac:dyDescent="0.2">
      <c r="AA1866" s="54"/>
      <c r="AB1866" s="54"/>
      <c r="AC1866" s="54"/>
      <c r="AD1866" s="54"/>
      <c r="AE1866" s="54"/>
      <c r="AG1866" s="3"/>
      <c r="AN1866" s="54"/>
      <c r="AO1866" s="54"/>
      <c r="AP1866" s="54"/>
      <c r="AQ1866" s="54"/>
      <c r="AR1866" s="54"/>
      <c r="AS1866" s="54"/>
      <c r="AT1866" s="54"/>
      <c r="AU1866" s="54"/>
    </row>
    <row r="1867" spans="27:47" ht="12.95" customHeight="1" x14ac:dyDescent="0.2">
      <c r="AA1867" s="54"/>
      <c r="AB1867" s="54"/>
      <c r="AC1867" s="54"/>
      <c r="AD1867" s="54"/>
      <c r="AE1867" s="54"/>
      <c r="AG1867" s="3"/>
      <c r="AN1867" s="54"/>
      <c r="AO1867" s="54"/>
      <c r="AP1867" s="54"/>
      <c r="AQ1867" s="54"/>
      <c r="AR1867" s="54"/>
      <c r="AS1867" s="54"/>
      <c r="AT1867" s="54"/>
      <c r="AU1867" s="54"/>
    </row>
    <row r="1868" spans="27:47" ht="12.95" customHeight="1" x14ac:dyDescent="0.2">
      <c r="AA1868" s="54"/>
      <c r="AB1868" s="54"/>
      <c r="AC1868" s="54"/>
      <c r="AD1868" s="54"/>
      <c r="AE1868" s="54"/>
      <c r="AG1868" s="3"/>
      <c r="AN1868" s="54"/>
      <c r="AO1868" s="54"/>
      <c r="AP1868" s="54"/>
      <c r="AQ1868" s="54"/>
      <c r="AR1868" s="54"/>
      <c r="AS1868" s="54"/>
      <c r="AT1868" s="54"/>
      <c r="AU1868" s="54"/>
    </row>
    <row r="1869" spans="27:47" ht="12.95" customHeight="1" x14ac:dyDescent="0.2">
      <c r="AA1869" s="54"/>
      <c r="AB1869" s="54"/>
      <c r="AC1869" s="54"/>
      <c r="AD1869" s="54"/>
      <c r="AE1869" s="54"/>
      <c r="AG1869" s="3"/>
      <c r="AN1869" s="54"/>
      <c r="AO1869" s="54"/>
      <c r="AP1869" s="54"/>
      <c r="AQ1869" s="54"/>
      <c r="AR1869" s="54"/>
      <c r="AS1869" s="54"/>
      <c r="AT1869" s="54"/>
      <c r="AU1869" s="54"/>
    </row>
    <row r="1870" spans="27:47" ht="12.95" customHeight="1" x14ac:dyDescent="0.2">
      <c r="AA1870" s="54"/>
      <c r="AB1870" s="54"/>
      <c r="AC1870" s="54"/>
      <c r="AD1870" s="54"/>
      <c r="AE1870" s="54"/>
      <c r="AG1870" s="3"/>
      <c r="AN1870" s="54"/>
      <c r="AO1870" s="54"/>
      <c r="AP1870" s="54"/>
      <c r="AQ1870" s="54"/>
      <c r="AR1870" s="54"/>
      <c r="AS1870" s="54"/>
      <c r="AT1870" s="54"/>
      <c r="AU1870" s="54"/>
    </row>
    <row r="1871" spans="27:47" ht="12.95" customHeight="1" x14ac:dyDescent="0.2">
      <c r="AA1871" s="54"/>
      <c r="AB1871" s="54"/>
      <c r="AC1871" s="54"/>
      <c r="AD1871" s="54"/>
      <c r="AE1871" s="54"/>
      <c r="AG1871" s="3"/>
      <c r="AN1871" s="54"/>
      <c r="AO1871" s="54"/>
      <c r="AP1871" s="54"/>
      <c r="AQ1871" s="54"/>
      <c r="AR1871" s="54"/>
      <c r="AS1871" s="54"/>
      <c r="AT1871" s="54"/>
      <c r="AU1871" s="54"/>
    </row>
    <row r="1872" spans="27:47" ht="12.95" customHeight="1" x14ac:dyDescent="0.2">
      <c r="AA1872" s="54"/>
      <c r="AB1872" s="54"/>
      <c r="AC1872" s="54"/>
      <c r="AD1872" s="54"/>
      <c r="AE1872" s="54"/>
      <c r="AG1872" s="3"/>
      <c r="AN1872" s="54"/>
      <c r="AO1872" s="54"/>
      <c r="AP1872" s="54"/>
      <c r="AQ1872" s="54"/>
      <c r="AR1872" s="54"/>
      <c r="AS1872" s="54"/>
      <c r="AT1872" s="54"/>
      <c r="AU1872" s="54"/>
    </row>
    <row r="1873" spans="27:47" ht="12.95" customHeight="1" x14ac:dyDescent="0.2">
      <c r="AA1873" s="54"/>
      <c r="AB1873" s="54"/>
      <c r="AC1873" s="54"/>
      <c r="AD1873" s="54"/>
      <c r="AE1873" s="54"/>
      <c r="AG1873" s="3"/>
      <c r="AN1873" s="54"/>
      <c r="AO1873" s="54"/>
      <c r="AP1873" s="54"/>
      <c r="AQ1873" s="54"/>
      <c r="AR1873" s="54"/>
      <c r="AS1873" s="54"/>
      <c r="AT1873" s="54"/>
      <c r="AU1873" s="54"/>
    </row>
    <row r="1874" spans="27:47" ht="12.95" customHeight="1" x14ac:dyDescent="0.2">
      <c r="AA1874" s="54"/>
      <c r="AB1874" s="54"/>
      <c r="AC1874" s="54"/>
      <c r="AD1874" s="54"/>
      <c r="AE1874" s="54"/>
      <c r="AG1874" s="3"/>
      <c r="AN1874" s="54"/>
      <c r="AO1874" s="54"/>
      <c r="AP1874" s="54"/>
      <c r="AQ1874" s="54"/>
      <c r="AR1874" s="54"/>
      <c r="AS1874" s="54"/>
      <c r="AT1874" s="54"/>
      <c r="AU1874" s="54"/>
    </row>
    <row r="1875" spans="27:47" ht="12.95" customHeight="1" x14ac:dyDescent="0.2">
      <c r="AA1875" s="54"/>
      <c r="AB1875" s="54"/>
      <c r="AC1875" s="54"/>
      <c r="AD1875" s="54"/>
      <c r="AE1875" s="54"/>
      <c r="AG1875" s="3"/>
      <c r="AN1875" s="54"/>
      <c r="AO1875" s="54"/>
      <c r="AP1875" s="54"/>
      <c r="AQ1875" s="54"/>
      <c r="AR1875" s="54"/>
      <c r="AS1875" s="54"/>
      <c r="AT1875" s="54"/>
      <c r="AU1875" s="54"/>
    </row>
    <row r="1876" spans="27:47" ht="12.95" customHeight="1" x14ac:dyDescent="0.2">
      <c r="AA1876" s="54"/>
      <c r="AB1876" s="54"/>
      <c r="AC1876" s="54"/>
      <c r="AD1876" s="54"/>
      <c r="AE1876" s="54"/>
      <c r="AG1876" s="3"/>
      <c r="AN1876" s="54"/>
      <c r="AO1876" s="54"/>
      <c r="AP1876" s="54"/>
      <c r="AQ1876" s="54"/>
      <c r="AR1876" s="54"/>
      <c r="AS1876" s="54"/>
      <c r="AT1876" s="54"/>
      <c r="AU1876" s="54"/>
    </row>
    <row r="1877" spans="27:47" ht="12.95" customHeight="1" x14ac:dyDescent="0.2">
      <c r="AA1877" s="54"/>
      <c r="AB1877" s="54"/>
      <c r="AC1877" s="54"/>
      <c r="AD1877" s="54"/>
      <c r="AE1877" s="54"/>
      <c r="AG1877" s="3"/>
      <c r="AN1877" s="54"/>
      <c r="AO1877" s="54"/>
      <c r="AP1877" s="54"/>
      <c r="AQ1877" s="54"/>
      <c r="AR1877" s="54"/>
      <c r="AS1877" s="54"/>
      <c r="AT1877" s="54"/>
      <c r="AU1877" s="54"/>
    </row>
    <row r="1878" spans="27:47" ht="12.95" customHeight="1" x14ac:dyDescent="0.2">
      <c r="AA1878" s="54"/>
      <c r="AB1878" s="54"/>
      <c r="AC1878" s="54"/>
      <c r="AD1878" s="54"/>
      <c r="AE1878" s="54"/>
      <c r="AG1878" s="3"/>
      <c r="AN1878" s="54"/>
      <c r="AO1878" s="54"/>
      <c r="AP1878" s="54"/>
      <c r="AQ1878" s="54"/>
      <c r="AR1878" s="54"/>
      <c r="AS1878" s="54"/>
      <c r="AT1878" s="54"/>
      <c r="AU1878" s="54"/>
    </row>
    <row r="1879" spans="27:47" ht="12.95" customHeight="1" x14ac:dyDescent="0.2">
      <c r="AA1879" s="54"/>
      <c r="AB1879" s="54"/>
      <c r="AC1879" s="54"/>
      <c r="AD1879" s="54"/>
      <c r="AE1879" s="54"/>
      <c r="AG1879" s="3"/>
      <c r="AN1879" s="54"/>
      <c r="AO1879" s="54"/>
      <c r="AP1879" s="54"/>
      <c r="AQ1879" s="54"/>
      <c r="AR1879" s="54"/>
      <c r="AS1879" s="54"/>
      <c r="AT1879" s="54"/>
      <c r="AU1879" s="54"/>
    </row>
    <row r="1880" spans="27:47" ht="12.95" customHeight="1" x14ac:dyDescent="0.2">
      <c r="AA1880" s="54"/>
      <c r="AB1880" s="54"/>
      <c r="AC1880" s="54"/>
      <c r="AD1880" s="54"/>
      <c r="AE1880" s="54"/>
      <c r="AG1880" s="3"/>
      <c r="AN1880" s="54"/>
      <c r="AO1880" s="54"/>
      <c r="AP1880" s="54"/>
      <c r="AQ1880" s="54"/>
      <c r="AR1880" s="54"/>
      <c r="AS1880" s="54"/>
      <c r="AT1880" s="54"/>
      <c r="AU1880" s="54"/>
    </row>
    <row r="1881" spans="27:47" ht="12.95" customHeight="1" x14ac:dyDescent="0.2">
      <c r="AA1881" s="54"/>
      <c r="AB1881" s="54"/>
      <c r="AC1881" s="54"/>
      <c r="AD1881" s="54"/>
      <c r="AE1881" s="54"/>
      <c r="AG1881" s="3"/>
      <c r="AN1881" s="54"/>
      <c r="AO1881" s="54"/>
      <c r="AP1881" s="54"/>
      <c r="AQ1881" s="54"/>
      <c r="AR1881" s="54"/>
      <c r="AS1881" s="54"/>
      <c r="AT1881" s="54"/>
      <c r="AU1881" s="54"/>
    </row>
    <row r="1882" spans="27:47" ht="12.95" customHeight="1" x14ac:dyDescent="0.2">
      <c r="AA1882" s="54"/>
      <c r="AB1882" s="54"/>
      <c r="AC1882" s="54"/>
      <c r="AD1882" s="54"/>
      <c r="AE1882" s="54"/>
      <c r="AG1882" s="3"/>
      <c r="AN1882" s="54"/>
      <c r="AO1882" s="54"/>
      <c r="AP1882" s="54"/>
      <c r="AQ1882" s="54"/>
      <c r="AR1882" s="54"/>
      <c r="AS1882" s="54"/>
      <c r="AT1882" s="54"/>
      <c r="AU1882" s="54"/>
    </row>
    <row r="1883" spans="27:47" ht="12.95" customHeight="1" x14ac:dyDescent="0.2">
      <c r="AA1883" s="54"/>
      <c r="AB1883" s="54"/>
      <c r="AC1883" s="54"/>
      <c r="AD1883" s="54"/>
      <c r="AE1883" s="54"/>
      <c r="AG1883" s="3"/>
      <c r="AN1883" s="54"/>
      <c r="AO1883" s="54"/>
      <c r="AP1883" s="54"/>
      <c r="AQ1883" s="54"/>
      <c r="AR1883" s="54"/>
      <c r="AS1883" s="54"/>
      <c r="AT1883" s="54"/>
      <c r="AU1883" s="54"/>
    </row>
    <row r="1884" spans="27:47" ht="12.95" customHeight="1" x14ac:dyDescent="0.2">
      <c r="AA1884" s="54"/>
      <c r="AB1884" s="54"/>
      <c r="AC1884" s="54"/>
      <c r="AD1884" s="54"/>
      <c r="AE1884" s="54"/>
      <c r="AG1884" s="3"/>
      <c r="AN1884" s="54"/>
      <c r="AO1884" s="54"/>
      <c r="AP1884" s="54"/>
      <c r="AQ1884" s="54"/>
      <c r="AR1884" s="54"/>
      <c r="AS1884" s="54"/>
      <c r="AT1884" s="54"/>
      <c r="AU1884" s="54"/>
    </row>
    <row r="1885" spans="27:47" ht="12.95" customHeight="1" x14ac:dyDescent="0.2">
      <c r="AA1885" s="54"/>
      <c r="AB1885" s="54"/>
      <c r="AC1885" s="54"/>
      <c r="AD1885" s="54"/>
      <c r="AE1885" s="54"/>
      <c r="AG1885" s="3"/>
      <c r="AN1885" s="54"/>
      <c r="AO1885" s="54"/>
      <c r="AP1885" s="54"/>
      <c r="AQ1885" s="54"/>
      <c r="AR1885" s="54"/>
      <c r="AS1885" s="54"/>
      <c r="AT1885" s="54"/>
      <c r="AU1885" s="54"/>
    </row>
    <row r="1886" spans="27:47" ht="12.95" customHeight="1" x14ac:dyDescent="0.2">
      <c r="AA1886" s="54"/>
      <c r="AB1886" s="54"/>
      <c r="AC1886" s="54"/>
      <c r="AD1886" s="54"/>
      <c r="AE1886" s="54"/>
      <c r="AG1886" s="3"/>
      <c r="AN1886" s="54"/>
      <c r="AO1886" s="54"/>
      <c r="AP1886" s="54"/>
      <c r="AQ1886" s="54"/>
      <c r="AR1886" s="54"/>
      <c r="AS1886" s="54"/>
      <c r="AT1886" s="54"/>
      <c r="AU1886" s="54"/>
    </row>
    <row r="1887" spans="27:47" ht="12.95" customHeight="1" x14ac:dyDescent="0.2">
      <c r="AA1887" s="54"/>
      <c r="AB1887" s="54"/>
      <c r="AC1887" s="54"/>
      <c r="AD1887" s="54"/>
      <c r="AE1887" s="54"/>
      <c r="AG1887" s="3"/>
      <c r="AN1887" s="54"/>
      <c r="AO1887" s="54"/>
      <c r="AP1887" s="54"/>
      <c r="AQ1887" s="54"/>
      <c r="AR1887" s="54"/>
      <c r="AS1887" s="54"/>
      <c r="AT1887" s="54"/>
      <c r="AU1887" s="54"/>
    </row>
    <row r="1888" spans="27:47" ht="12.95" customHeight="1" x14ac:dyDescent="0.2">
      <c r="AA1888" s="54"/>
      <c r="AB1888" s="54"/>
      <c r="AC1888" s="54"/>
      <c r="AD1888" s="54"/>
      <c r="AE1888" s="54"/>
      <c r="AG1888" s="3"/>
      <c r="AN1888" s="54"/>
      <c r="AO1888" s="54"/>
      <c r="AP1888" s="54"/>
      <c r="AQ1888" s="54"/>
      <c r="AR1888" s="54"/>
      <c r="AS1888" s="54"/>
      <c r="AT1888" s="54"/>
      <c r="AU1888" s="54"/>
    </row>
    <row r="1889" spans="27:47" ht="12.95" customHeight="1" x14ac:dyDescent="0.2">
      <c r="AA1889" s="54"/>
      <c r="AB1889" s="54"/>
      <c r="AC1889" s="54"/>
      <c r="AD1889" s="54"/>
      <c r="AE1889" s="54"/>
      <c r="AG1889" s="3"/>
      <c r="AN1889" s="54"/>
      <c r="AO1889" s="54"/>
      <c r="AP1889" s="54"/>
      <c r="AQ1889" s="54"/>
      <c r="AR1889" s="54"/>
      <c r="AS1889" s="54"/>
      <c r="AT1889" s="54"/>
      <c r="AU1889" s="54"/>
    </row>
    <row r="1890" spans="27:47" ht="12.95" customHeight="1" x14ac:dyDescent="0.2">
      <c r="AA1890" s="54"/>
      <c r="AB1890" s="54"/>
      <c r="AC1890" s="54"/>
      <c r="AD1890" s="54"/>
      <c r="AE1890" s="54"/>
      <c r="AG1890" s="3"/>
      <c r="AN1890" s="54"/>
      <c r="AO1890" s="54"/>
      <c r="AP1890" s="54"/>
      <c r="AQ1890" s="54"/>
      <c r="AR1890" s="54"/>
      <c r="AS1890" s="54"/>
      <c r="AT1890" s="54"/>
      <c r="AU1890" s="54"/>
    </row>
    <row r="1891" spans="27:47" ht="12.95" customHeight="1" x14ac:dyDescent="0.2">
      <c r="AA1891" s="54"/>
      <c r="AB1891" s="54"/>
      <c r="AC1891" s="54"/>
      <c r="AD1891" s="54"/>
      <c r="AE1891" s="54"/>
      <c r="AG1891" s="3"/>
      <c r="AN1891" s="54"/>
      <c r="AO1891" s="54"/>
      <c r="AP1891" s="54"/>
      <c r="AQ1891" s="54"/>
      <c r="AR1891" s="54"/>
      <c r="AS1891" s="54"/>
      <c r="AT1891" s="54"/>
      <c r="AU1891" s="54"/>
    </row>
    <row r="1892" spans="27:47" ht="12.95" customHeight="1" x14ac:dyDescent="0.2">
      <c r="AA1892" s="54"/>
      <c r="AB1892" s="54"/>
      <c r="AC1892" s="54"/>
      <c r="AD1892" s="54"/>
      <c r="AE1892" s="54"/>
      <c r="AG1892" s="3"/>
      <c r="AN1892" s="54"/>
      <c r="AO1892" s="54"/>
      <c r="AP1892" s="54"/>
      <c r="AQ1892" s="54"/>
      <c r="AR1892" s="54"/>
      <c r="AS1892" s="54"/>
      <c r="AT1892" s="54"/>
      <c r="AU1892" s="54"/>
    </row>
    <row r="1893" spans="27:47" ht="12.95" customHeight="1" x14ac:dyDescent="0.2">
      <c r="AA1893" s="54"/>
      <c r="AB1893" s="54"/>
      <c r="AC1893" s="54"/>
      <c r="AD1893" s="54"/>
      <c r="AE1893" s="54"/>
      <c r="AG1893" s="3"/>
      <c r="AN1893" s="54"/>
      <c r="AO1893" s="54"/>
      <c r="AP1893" s="54"/>
      <c r="AQ1893" s="54"/>
      <c r="AR1893" s="54"/>
      <c r="AS1893" s="54"/>
      <c r="AT1893" s="54"/>
      <c r="AU1893" s="54"/>
    </row>
    <row r="1894" spans="27:47" ht="12.95" customHeight="1" x14ac:dyDescent="0.2">
      <c r="AA1894" s="54"/>
      <c r="AB1894" s="54"/>
      <c r="AC1894" s="54"/>
      <c r="AD1894" s="54"/>
      <c r="AE1894" s="54"/>
      <c r="AG1894" s="3"/>
      <c r="AN1894" s="54"/>
      <c r="AO1894" s="54"/>
      <c r="AP1894" s="54"/>
      <c r="AQ1894" s="54"/>
      <c r="AR1894" s="54"/>
      <c r="AS1894" s="54"/>
      <c r="AT1894" s="54"/>
      <c r="AU1894" s="54"/>
    </row>
    <row r="1895" spans="27:47" ht="12.95" customHeight="1" x14ac:dyDescent="0.2">
      <c r="AA1895" s="54"/>
      <c r="AB1895" s="54"/>
      <c r="AC1895" s="54"/>
      <c r="AD1895" s="54"/>
      <c r="AE1895" s="54"/>
      <c r="AG1895" s="3"/>
      <c r="AN1895" s="54"/>
      <c r="AO1895" s="54"/>
      <c r="AP1895" s="54"/>
      <c r="AQ1895" s="54"/>
      <c r="AR1895" s="54"/>
      <c r="AS1895" s="54"/>
      <c r="AT1895" s="54"/>
      <c r="AU1895" s="54"/>
    </row>
    <row r="1896" spans="27:47" ht="12.95" customHeight="1" x14ac:dyDescent="0.2">
      <c r="AA1896" s="54"/>
      <c r="AB1896" s="54"/>
      <c r="AC1896" s="54"/>
      <c r="AD1896" s="54"/>
      <c r="AE1896" s="54"/>
      <c r="AG1896" s="3"/>
      <c r="AN1896" s="54"/>
      <c r="AO1896" s="54"/>
      <c r="AP1896" s="54"/>
      <c r="AQ1896" s="54"/>
      <c r="AR1896" s="54"/>
      <c r="AS1896" s="54"/>
      <c r="AT1896" s="54"/>
      <c r="AU1896" s="54"/>
    </row>
    <row r="1897" spans="27:47" ht="12.95" customHeight="1" x14ac:dyDescent="0.2">
      <c r="AA1897" s="54"/>
      <c r="AB1897" s="54"/>
      <c r="AC1897" s="54"/>
      <c r="AD1897" s="54"/>
      <c r="AE1897" s="54"/>
      <c r="AG1897" s="3"/>
      <c r="AN1897" s="54"/>
      <c r="AO1897" s="54"/>
      <c r="AP1897" s="54"/>
      <c r="AQ1897" s="54"/>
      <c r="AR1897" s="54"/>
      <c r="AS1897" s="54"/>
      <c r="AT1897" s="54"/>
      <c r="AU1897" s="54"/>
    </row>
    <row r="1898" spans="27:47" ht="12.95" customHeight="1" x14ac:dyDescent="0.2">
      <c r="AA1898" s="54"/>
      <c r="AB1898" s="54"/>
      <c r="AC1898" s="54"/>
      <c r="AD1898" s="54"/>
      <c r="AE1898" s="54"/>
      <c r="AG1898" s="3"/>
      <c r="AN1898" s="54"/>
      <c r="AO1898" s="54"/>
      <c r="AP1898" s="54"/>
      <c r="AQ1898" s="54"/>
      <c r="AR1898" s="54"/>
      <c r="AS1898" s="54"/>
      <c r="AT1898" s="54"/>
      <c r="AU1898" s="54"/>
    </row>
    <row r="1899" spans="27:47" ht="12.95" customHeight="1" x14ac:dyDescent="0.2">
      <c r="AA1899" s="54"/>
      <c r="AB1899" s="54"/>
      <c r="AC1899" s="54"/>
      <c r="AD1899" s="54"/>
      <c r="AE1899" s="54"/>
      <c r="AG1899" s="3"/>
      <c r="AN1899" s="54"/>
      <c r="AO1899" s="54"/>
      <c r="AP1899" s="54"/>
      <c r="AQ1899" s="54"/>
      <c r="AR1899" s="54"/>
      <c r="AS1899" s="54"/>
      <c r="AT1899" s="54"/>
      <c r="AU1899" s="54"/>
    </row>
    <row r="1900" spans="27:47" ht="12.95" customHeight="1" x14ac:dyDescent="0.2">
      <c r="AA1900" s="54"/>
      <c r="AB1900" s="54"/>
      <c r="AC1900" s="54"/>
      <c r="AD1900" s="54"/>
      <c r="AE1900" s="54"/>
      <c r="AG1900" s="3"/>
      <c r="AN1900" s="54"/>
      <c r="AO1900" s="54"/>
      <c r="AP1900" s="54"/>
      <c r="AQ1900" s="54"/>
      <c r="AR1900" s="54"/>
      <c r="AS1900" s="54"/>
      <c r="AT1900" s="54"/>
      <c r="AU1900" s="54"/>
    </row>
    <row r="1901" spans="27:47" ht="12.95" customHeight="1" x14ac:dyDescent="0.2">
      <c r="AA1901" s="54"/>
      <c r="AB1901" s="54"/>
      <c r="AC1901" s="54"/>
      <c r="AD1901" s="54"/>
      <c r="AE1901" s="54"/>
      <c r="AG1901" s="3"/>
      <c r="AN1901" s="54"/>
      <c r="AO1901" s="54"/>
      <c r="AP1901" s="54"/>
      <c r="AQ1901" s="54"/>
      <c r="AR1901" s="54"/>
      <c r="AS1901" s="54"/>
      <c r="AT1901" s="54"/>
      <c r="AU1901" s="54"/>
    </row>
    <row r="1902" spans="27:47" ht="12.95" customHeight="1" x14ac:dyDescent="0.2">
      <c r="AA1902" s="54"/>
      <c r="AB1902" s="54"/>
      <c r="AC1902" s="54"/>
      <c r="AD1902" s="54"/>
      <c r="AE1902" s="54"/>
      <c r="AG1902" s="3"/>
      <c r="AN1902" s="54"/>
      <c r="AO1902" s="54"/>
      <c r="AP1902" s="54"/>
      <c r="AQ1902" s="54"/>
      <c r="AR1902" s="54"/>
      <c r="AS1902" s="54"/>
      <c r="AT1902" s="54"/>
      <c r="AU1902" s="54"/>
    </row>
    <row r="1903" spans="27:47" ht="12.95" customHeight="1" x14ac:dyDescent="0.2">
      <c r="AA1903" s="54"/>
      <c r="AB1903" s="54"/>
      <c r="AC1903" s="54"/>
      <c r="AD1903" s="54"/>
      <c r="AE1903" s="54"/>
      <c r="AG1903" s="3"/>
      <c r="AN1903" s="54"/>
      <c r="AO1903" s="54"/>
      <c r="AP1903" s="54"/>
      <c r="AQ1903" s="54"/>
      <c r="AR1903" s="54"/>
      <c r="AS1903" s="54"/>
      <c r="AT1903" s="54"/>
      <c r="AU1903" s="54"/>
    </row>
    <row r="1904" spans="27:47" ht="12.95" customHeight="1" x14ac:dyDescent="0.2">
      <c r="AA1904" s="54"/>
      <c r="AB1904" s="54"/>
      <c r="AC1904" s="54"/>
      <c r="AD1904" s="54"/>
      <c r="AE1904" s="54"/>
      <c r="AG1904" s="3"/>
      <c r="AN1904" s="54"/>
      <c r="AO1904" s="54"/>
      <c r="AP1904" s="54"/>
      <c r="AQ1904" s="54"/>
      <c r="AR1904" s="54"/>
      <c r="AS1904" s="54"/>
      <c r="AT1904" s="54"/>
      <c r="AU1904" s="54"/>
    </row>
    <row r="1905" spans="27:47" ht="12.95" customHeight="1" x14ac:dyDescent="0.2">
      <c r="AA1905" s="54"/>
      <c r="AB1905" s="54"/>
      <c r="AC1905" s="54"/>
      <c r="AD1905" s="54"/>
      <c r="AE1905" s="54"/>
      <c r="AG1905" s="3"/>
      <c r="AN1905" s="54"/>
      <c r="AO1905" s="54"/>
      <c r="AP1905" s="54"/>
      <c r="AQ1905" s="54"/>
      <c r="AR1905" s="54"/>
      <c r="AS1905" s="54"/>
      <c r="AT1905" s="54"/>
      <c r="AU1905" s="54"/>
    </row>
    <row r="1906" spans="27:47" ht="12.95" customHeight="1" x14ac:dyDescent="0.2">
      <c r="AA1906" s="54"/>
      <c r="AB1906" s="54"/>
      <c r="AC1906" s="54"/>
      <c r="AD1906" s="54"/>
      <c r="AE1906" s="54"/>
      <c r="AG1906" s="3"/>
      <c r="AN1906" s="54"/>
      <c r="AO1906" s="54"/>
      <c r="AP1906" s="54"/>
      <c r="AQ1906" s="54"/>
      <c r="AR1906" s="54"/>
      <c r="AS1906" s="54"/>
      <c r="AT1906" s="54"/>
      <c r="AU1906" s="54"/>
    </row>
    <row r="1907" spans="27:47" ht="12.95" customHeight="1" x14ac:dyDescent="0.2">
      <c r="AA1907" s="54"/>
      <c r="AB1907" s="54"/>
      <c r="AC1907" s="54"/>
      <c r="AD1907" s="54"/>
      <c r="AE1907" s="54"/>
      <c r="AG1907" s="3"/>
      <c r="AN1907" s="54"/>
      <c r="AO1907" s="54"/>
      <c r="AP1907" s="54"/>
      <c r="AQ1907" s="54"/>
      <c r="AR1907" s="54"/>
      <c r="AS1907" s="54"/>
      <c r="AT1907" s="54"/>
      <c r="AU1907" s="54"/>
    </row>
    <row r="1908" spans="27:47" ht="12.95" customHeight="1" x14ac:dyDescent="0.2">
      <c r="AA1908" s="54"/>
      <c r="AB1908" s="54"/>
      <c r="AC1908" s="54"/>
      <c r="AD1908" s="54"/>
      <c r="AE1908" s="54"/>
      <c r="AG1908" s="3"/>
      <c r="AN1908" s="54"/>
      <c r="AO1908" s="54"/>
      <c r="AP1908" s="54"/>
      <c r="AQ1908" s="54"/>
      <c r="AR1908" s="54"/>
      <c r="AS1908" s="54"/>
      <c r="AT1908" s="54"/>
      <c r="AU1908" s="54"/>
    </row>
    <row r="1909" spans="27:47" ht="12.95" customHeight="1" x14ac:dyDescent="0.2">
      <c r="AA1909" s="54"/>
      <c r="AB1909" s="54"/>
      <c r="AC1909" s="54"/>
      <c r="AD1909" s="54"/>
      <c r="AE1909" s="54"/>
      <c r="AG1909" s="3"/>
      <c r="AN1909" s="54"/>
      <c r="AO1909" s="54"/>
      <c r="AP1909" s="54"/>
      <c r="AQ1909" s="54"/>
      <c r="AR1909" s="54"/>
      <c r="AS1909" s="54"/>
      <c r="AT1909" s="54"/>
      <c r="AU1909" s="54"/>
    </row>
    <row r="1910" spans="27:47" ht="12.95" customHeight="1" x14ac:dyDescent="0.2">
      <c r="AA1910" s="54"/>
      <c r="AB1910" s="54"/>
      <c r="AC1910" s="54"/>
      <c r="AD1910" s="54"/>
      <c r="AE1910" s="54"/>
      <c r="AG1910" s="3"/>
      <c r="AN1910" s="54"/>
      <c r="AO1910" s="54"/>
      <c r="AP1910" s="54"/>
      <c r="AQ1910" s="54"/>
      <c r="AR1910" s="54"/>
      <c r="AS1910" s="54"/>
      <c r="AT1910" s="54"/>
      <c r="AU1910" s="54"/>
    </row>
    <row r="1911" spans="27:47" ht="12.95" customHeight="1" x14ac:dyDescent="0.2">
      <c r="AA1911" s="54"/>
      <c r="AB1911" s="54"/>
      <c r="AC1911" s="54"/>
      <c r="AD1911" s="54"/>
      <c r="AE1911" s="54"/>
      <c r="AG1911" s="3"/>
      <c r="AN1911" s="54"/>
      <c r="AO1911" s="54"/>
      <c r="AP1911" s="54"/>
      <c r="AQ1911" s="54"/>
      <c r="AR1911" s="54"/>
      <c r="AS1911" s="54"/>
      <c r="AT1911" s="54"/>
      <c r="AU1911" s="54"/>
    </row>
    <row r="1912" spans="27:47" ht="12.95" customHeight="1" x14ac:dyDescent="0.2">
      <c r="AA1912" s="54"/>
      <c r="AB1912" s="54"/>
      <c r="AC1912" s="54"/>
      <c r="AD1912" s="54"/>
      <c r="AE1912" s="54"/>
      <c r="AG1912" s="3"/>
      <c r="AN1912" s="54"/>
      <c r="AO1912" s="54"/>
      <c r="AP1912" s="54"/>
      <c r="AQ1912" s="54"/>
      <c r="AR1912" s="54"/>
      <c r="AS1912" s="54"/>
      <c r="AT1912" s="54"/>
      <c r="AU1912" s="54"/>
    </row>
    <row r="1913" spans="27:47" ht="12.95" customHeight="1" x14ac:dyDescent="0.2">
      <c r="AA1913" s="54"/>
      <c r="AB1913" s="54"/>
      <c r="AC1913" s="54"/>
      <c r="AD1913" s="54"/>
      <c r="AE1913" s="54"/>
      <c r="AG1913" s="3"/>
      <c r="AN1913" s="54"/>
      <c r="AO1913" s="54"/>
      <c r="AP1913" s="54"/>
      <c r="AQ1913" s="54"/>
      <c r="AR1913" s="54"/>
      <c r="AS1913" s="54"/>
      <c r="AT1913" s="54"/>
      <c r="AU1913" s="54"/>
    </row>
    <row r="1914" spans="27:47" ht="12.95" customHeight="1" x14ac:dyDescent="0.2">
      <c r="AA1914" s="54"/>
      <c r="AB1914" s="54"/>
      <c r="AC1914" s="54"/>
      <c r="AD1914" s="54"/>
      <c r="AE1914" s="54"/>
      <c r="AG1914" s="3"/>
      <c r="AN1914" s="54"/>
      <c r="AO1914" s="54"/>
      <c r="AP1914" s="54"/>
      <c r="AQ1914" s="54"/>
      <c r="AR1914" s="54"/>
      <c r="AS1914" s="54"/>
      <c r="AT1914" s="54"/>
      <c r="AU1914" s="54"/>
    </row>
    <row r="1915" spans="27:47" ht="12.95" customHeight="1" x14ac:dyDescent="0.2">
      <c r="AA1915" s="54"/>
      <c r="AB1915" s="54"/>
      <c r="AC1915" s="54"/>
      <c r="AD1915" s="54"/>
      <c r="AE1915" s="54"/>
      <c r="AG1915" s="3"/>
      <c r="AN1915" s="54"/>
      <c r="AO1915" s="54"/>
      <c r="AP1915" s="54"/>
      <c r="AQ1915" s="54"/>
      <c r="AR1915" s="54"/>
      <c r="AS1915" s="54"/>
      <c r="AT1915" s="54"/>
      <c r="AU1915" s="54"/>
    </row>
    <row r="1916" spans="27:47" ht="12.95" customHeight="1" x14ac:dyDescent="0.2">
      <c r="AA1916" s="54"/>
      <c r="AB1916" s="54"/>
      <c r="AC1916" s="54"/>
      <c r="AD1916" s="54"/>
      <c r="AE1916" s="54"/>
      <c r="AG1916" s="3"/>
      <c r="AN1916" s="54"/>
      <c r="AO1916" s="54"/>
      <c r="AP1916" s="54"/>
      <c r="AQ1916" s="54"/>
      <c r="AR1916" s="54"/>
      <c r="AS1916" s="54"/>
      <c r="AT1916" s="54"/>
      <c r="AU1916" s="54"/>
    </row>
    <row r="1917" spans="27:47" ht="12.95" customHeight="1" x14ac:dyDescent="0.2">
      <c r="AA1917" s="54"/>
      <c r="AB1917" s="54"/>
      <c r="AC1917" s="54"/>
      <c r="AD1917" s="54"/>
      <c r="AE1917" s="54"/>
      <c r="AG1917" s="3"/>
      <c r="AN1917" s="54"/>
      <c r="AO1917" s="54"/>
      <c r="AP1917" s="54"/>
      <c r="AQ1917" s="54"/>
      <c r="AR1917" s="54"/>
      <c r="AS1917" s="54"/>
      <c r="AT1917" s="54"/>
      <c r="AU1917" s="54"/>
    </row>
    <row r="1918" spans="27:47" ht="12.95" customHeight="1" x14ac:dyDescent="0.2">
      <c r="AA1918" s="54"/>
      <c r="AB1918" s="54"/>
      <c r="AC1918" s="54"/>
      <c r="AD1918" s="54"/>
      <c r="AE1918" s="54"/>
      <c r="AG1918" s="3"/>
      <c r="AN1918" s="54"/>
      <c r="AO1918" s="54"/>
      <c r="AP1918" s="54"/>
      <c r="AQ1918" s="54"/>
      <c r="AR1918" s="54"/>
      <c r="AS1918" s="54"/>
      <c r="AT1918" s="54"/>
      <c r="AU1918" s="54"/>
    </row>
    <row r="1919" spans="27:47" ht="12.95" customHeight="1" x14ac:dyDescent="0.2">
      <c r="AA1919" s="54"/>
      <c r="AB1919" s="54"/>
      <c r="AC1919" s="54"/>
      <c r="AD1919" s="54"/>
      <c r="AE1919" s="54"/>
      <c r="AG1919" s="3"/>
      <c r="AN1919" s="54"/>
      <c r="AO1919" s="54"/>
      <c r="AP1919" s="54"/>
      <c r="AQ1919" s="54"/>
      <c r="AR1919" s="54"/>
      <c r="AS1919" s="54"/>
      <c r="AT1919" s="54"/>
      <c r="AU1919" s="54"/>
    </row>
    <row r="1920" spans="27:47" ht="12.95" customHeight="1" x14ac:dyDescent="0.2">
      <c r="AA1920" s="54"/>
      <c r="AB1920" s="54"/>
      <c r="AC1920" s="54"/>
      <c r="AD1920" s="54"/>
      <c r="AE1920" s="54"/>
      <c r="AG1920" s="3"/>
      <c r="AN1920" s="54"/>
      <c r="AO1920" s="54"/>
      <c r="AP1920" s="54"/>
      <c r="AQ1920" s="54"/>
      <c r="AR1920" s="54"/>
      <c r="AS1920" s="54"/>
      <c r="AT1920" s="54"/>
      <c r="AU1920" s="54"/>
    </row>
    <row r="1921" spans="27:47" ht="12.95" customHeight="1" x14ac:dyDescent="0.2">
      <c r="AA1921" s="54"/>
      <c r="AB1921" s="54"/>
      <c r="AC1921" s="54"/>
      <c r="AD1921" s="54"/>
      <c r="AE1921" s="54"/>
      <c r="AG1921" s="3"/>
      <c r="AN1921" s="54"/>
      <c r="AO1921" s="54"/>
      <c r="AP1921" s="54"/>
      <c r="AQ1921" s="54"/>
      <c r="AR1921" s="54"/>
      <c r="AS1921" s="54"/>
      <c r="AT1921" s="54"/>
      <c r="AU1921" s="54"/>
    </row>
    <row r="1922" spans="27:47" ht="12.95" customHeight="1" x14ac:dyDescent="0.2">
      <c r="AA1922" s="54"/>
      <c r="AB1922" s="54"/>
      <c r="AC1922" s="54"/>
      <c r="AD1922" s="54"/>
      <c r="AE1922" s="54"/>
      <c r="AG1922" s="3"/>
      <c r="AN1922" s="54"/>
      <c r="AO1922" s="54"/>
      <c r="AP1922" s="54"/>
      <c r="AQ1922" s="54"/>
      <c r="AR1922" s="54"/>
      <c r="AS1922" s="54"/>
      <c r="AT1922" s="54"/>
      <c r="AU1922" s="54"/>
    </row>
    <row r="1923" spans="27:47" ht="12.95" customHeight="1" x14ac:dyDescent="0.2">
      <c r="AA1923" s="54"/>
      <c r="AB1923" s="54"/>
      <c r="AC1923" s="54"/>
      <c r="AD1923" s="54"/>
      <c r="AE1923" s="54"/>
      <c r="AG1923" s="3"/>
      <c r="AN1923" s="54"/>
      <c r="AO1923" s="54"/>
      <c r="AP1923" s="54"/>
      <c r="AQ1923" s="54"/>
      <c r="AR1923" s="54"/>
      <c r="AS1923" s="54"/>
      <c r="AT1923" s="54"/>
      <c r="AU1923" s="54"/>
    </row>
    <row r="1924" spans="27:47" ht="12.95" customHeight="1" x14ac:dyDescent="0.2">
      <c r="AA1924" s="54"/>
      <c r="AB1924" s="54"/>
      <c r="AC1924" s="54"/>
      <c r="AD1924" s="54"/>
      <c r="AE1924" s="54"/>
      <c r="AG1924" s="3"/>
      <c r="AN1924" s="54"/>
      <c r="AO1924" s="54"/>
      <c r="AP1924" s="54"/>
      <c r="AQ1924" s="54"/>
      <c r="AR1924" s="54"/>
      <c r="AS1924" s="54"/>
      <c r="AT1924" s="54"/>
      <c r="AU1924" s="54"/>
    </row>
    <row r="1925" spans="27:47" ht="12.95" customHeight="1" x14ac:dyDescent="0.2">
      <c r="AA1925" s="54"/>
      <c r="AB1925" s="54"/>
      <c r="AC1925" s="54"/>
      <c r="AD1925" s="54"/>
      <c r="AE1925" s="54"/>
      <c r="AG1925" s="3"/>
      <c r="AN1925" s="54"/>
      <c r="AO1925" s="54"/>
      <c r="AP1925" s="54"/>
      <c r="AQ1925" s="54"/>
      <c r="AR1925" s="54"/>
      <c r="AS1925" s="54"/>
      <c r="AT1925" s="54"/>
      <c r="AU1925" s="54"/>
    </row>
    <row r="1926" spans="27:47" ht="12.95" customHeight="1" x14ac:dyDescent="0.2">
      <c r="AA1926" s="54"/>
      <c r="AB1926" s="54"/>
      <c r="AC1926" s="54"/>
      <c r="AD1926" s="54"/>
      <c r="AE1926" s="54"/>
      <c r="AG1926" s="3"/>
      <c r="AN1926" s="54"/>
      <c r="AO1926" s="54"/>
      <c r="AP1926" s="54"/>
      <c r="AQ1926" s="54"/>
      <c r="AR1926" s="54"/>
      <c r="AS1926" s="54"/>
      <c r="AT1926" s="54"/>
      <c r="AU1926" s="54"/>
    </row>
    <row r="1927" spans="27:47" ht="12.95" customHeight="1" x14ac:dyDescent="0.2">
      <c r="AA1927" s="54"/>
      <c r="AB1927" s="54"/>
      <c r="AC1927" s="54"/>
      <c r="AD1927" s="54"/>
      <c r="AE1927" s="54"/>
      <c r="AG1927" s="3"/>
      <c r="AN1927" s="54"/>
      <c r="AO1927" s="54"/>
      <c r="AP1927" s="54"/>
      <c r="AQ1927" s="54"/>
      <c r="AR1927" s="54"/>
      <c r="AS1927" s="54"/>
      <c r="AT1927" s="54"/>
      <c r="AU1927" s="54"/>
    </row>
    <row r="1928" spans="27:47" ht="12.95" customHeight="1" x14ac:dyDescent="0.2">
      <c r="AA1928" s="54"/>
      <c r="AB1928" s="54"/>
      <c r="AC1928" s="54"/>
      <c r="AD1928" s="54"/>
      <c r="AE1928" s="54"/>
      <c r="AG1928" s="3"/>
      <c r="AN1928" s="54"/>
      <c r="AO1928" s="54"/>
      <c r="AP1928" s="54"/>
      <c r="AQ1928" s="54"/>
      <c r="AR1928" s="54"/>
      <c r="AS1928" s="54"/>
      <c r="AT1928" s="54"/>
      <c r="AU1928" s="54"/>
    </row>
    <row r="1929" spans="27:47" ht="12.95" customHeight="1" x14ac:dyDescent="0.2">
      <c r="AA1929" s="54"/>
      <c r="AB1929" s="54"/>
      <c r="AC1929" s="54"/>
      <c r="AD1929" s="54"/>
      <c r="AE1929" s="54"/>
      <c r="AG1929" s="3"/>
      <c r="AN1929" s="54"/>
      <c r="AO1929" s="54"/>
      <c r="AP1929" s="54"/>
      <c r="AQ1929" s="54"/>
      <c r="AR1929" s="54"/>
      <c r="AS1929" s="54"/>
      <c r="AT1929" s="54"/>
      <c r="AU1929" s="54"/>
    </row>
    <row r="1930" spans="27:47" ht="12.95" customHeight="1" x14ac:dyDescent="0.2">
      <c r="AA1930" s="54"/>
      <c r="AB1930" s="54"/>
      <c r="AC1930" s="54"/>
      <c r="AD1930" s="54"/>
      <c r="AE1930" s="54"/>
      <c r="AG1930" s="3"/>
      <c r="AN1930" s="54"/>
      <c r="AO1930" s="54"/>
      <c r="AP1930" s="54"/>
      <c r="AQ1930" s="54"/>
      <c r="AR1930" s="54"/>
      <c r="AS1930" s="54"/>
      <c r="AT1930" s="54"/>
      <c r="AU1930" s="54"/>
    </row>
    <row r="1931" spans="27:47" ht="12.95" customHeight="1" x14ac:dyDescent="0.2">
      <c r="AA1931" s="54"/>
      <c r="AB1931" s="54"/>
      <c r="AC1931" s="54"/>
      <c r="AD1931" s="54"/>
      <c r="AE1931" s="54"/>
      <c r="AG1931" s="3"/>
      <c r="AN1931" s="54"/>
      <c r="AO1931" s="54"/>
      <c r="AP1931" s="54"/>
      <c r="AQ1931" s="54"/>
      <c r="AR1931" s="54"/>
      <c r="AS1931" s="54"/>
      <c r="AT1931" s="54"/>
      <c r="AU1931" s="54"/>
    </row>
    <row r="1932" spans="27:47" ht="12.95" customHeight="1" x14ac:dyDescent="0.2">
      <c r="AA1932" s="54"/>
      <c r="AB1932" s="54"/>
      <c r="AC1932" s="54"/>
      <c r="AD1932" s="54"/>
      <c r="AE1932" s="54"/>
      <c r="AG1932" s="3"/>
      <c r="AN1932" s="54"/>
      <c r="AO1932" s="54"/>
      <c r="AP1932" s="54"/>
      <c r="AQ1932" s="54"/>
      <c r="AR1932" s="54"/>
      <c r="AS1932" s="54"/>
      <c r="AT1932" s="54"/>
      <c r="AU1932" s="54"/>
    </row>
    <row r="1933" spans="27:47" ht="12.95" customHeight="1" x14ac:dyDescent="0.2">
      <c r="AA1933" s="54"/>
      <c r="AB1933" s="54"/>
      <c r="AC1933" s="54"/>
      <c r="AD1933" s="54"/>
      <c r="AE1933" s="54"/>
      <c r="AG1933" s="3"/>
      <c r="AN1933" s="54"/>
      <c r="AO1933" s="54"/>
      <c r="AP1933" s="54"/>
      <c r="AQ1933" s="54"/>
      <c r="AR1933" s="54"/>
      <c r="AS1933" s="54"/>
      <c r="AT1933" s="54"/>
      <c r="AU1933" s="54"/>
    </row>
    <row r="1934" spans="27:47" ht="12.95" customHeight="1" x14ac:dyDescent="0.2">
      <c r="AA1934" s="54"/>
      <c r="AB1934" s="54"/>
      <c r="AC1934" s="54"/>
      <c r="AD1934" s="54"/>
      <c r="AE1934" s="54"/>
      <c r="AG1934" s="3"/>
      <c r="AN1934" s="54"/>
      <c r="AO1934" s="54"/>
      <c r="AP1934" s="54"/>
      <c r="AQ1934" s="54"/>
      <c r="AR1934" s="54"/>
      <c r="AS1934" s="54"/>
      <c r="AT1934" s="54"/>
      <c r="AU1934" s="54"/>
    </row>
    <row r="1935" spans="27:47" ht="12.95" customHeight="1" x14ac:dyDescent="0.2">
      <c r="AA1935" s="54"/>
      <c r="AB1935" s="54"/>
      <c r="AC1935" s="54"/>
      <c r="AD1935" s="54"/>
      <c r="AE1935" s="54"/>
      <c r="AG1935" s="3"/>
      <c r="AN1935" s="54"/>
      <c r="AO1935" s="54"/>
      <c r="AP1935" s="54"/>
      <c r="AQ1935" s="54"/>
      <c r="AR1935" s="54"/>
      <c r="AS1935" s="54"/>
      <c r="AT1935" s="54"/>
      <c r="AU1935" s="54"/>
    </row>
    <row r="1936" spans="27:47" ht="12.95" customHeight="1" x14ac:dyDescent="0.2">
      <c r="AA1936" s="54"/>
      <c r="AB1936" s="54"/>
      <c r="AC1936" s="54"/>
      <c r="AD1936" s="54"/>
      <c r="AE1936" s="54"/>
      <c r="AG1936" s="3"/>
      <c r="AN1936" s="54"/>
      <c r="AO1936" s="54"/>
      <c r="AP1936" s="54"/>
      <c r="AQ1936" s="54"/>
      <c r="AR1936" s="54"/>
      <c r="AS1936" s="54"/>
      <c r="AT1936" s="54"/>
      <c r="AU1936" s="54"/>
    </row>
    <row r="1937" spans="27:47" ht="12.95" customHeight="1" x14ac:dyDescent="0.2">
      <c r="AA1937" s="54"/>
      <c r="AB1937" s="54"/>
      <c r="AC1937" s="54"/>
      <c r="AD1937" s="54"/>
      <c r="AE1937" s="54"/>
      <c r="AG1937" s="3"/>
      <c r="AN1937" s="54"/>
      <c r="AO1937" s="54"/>
      <c r="AP1937" s="54"/>
      <c r="AQ1937" s="54"/>
      <c r="AR1937" s="54"/>
      <c r="AS1937" s="54"/>
      <c r="AT1937" s="54"/>
      <c r="AU1937" s="54"/>
    </row>
    <row r="1938" spans="27:47" ht="12.95" customHeight="1" x14ac:dyDescent="0.2">
      <c r="AA1938" s="54"/>
      <c r="AB1938" s="54"/>
      <c r="AC1938" s="54"/>
      <c r="AD1938" s="54"/>
      <c r="AE1938" s="54"/>
      <c r="AG1938" s="3"/>
      <c r="AN1938" s="54"/>
      <c r="AO1938" s="54"/>
      <c r="AP1938" s="54"/>
      <c r="AQ1938" s="54"/>
      <c r="AR1938" s="54"/>
      <c r="AS1938" s="54"/>
      <c r="AT1938" s="54"/>
      <c r="AU1938" s="54"/>
    </row>
    <row r="1939" spans="27:47" ht="12.95" customHeight="1" x14ac:dyDescent="0.2">
      <c r="AA1939" s="54"/>
      <c r="AB1939" s="54"/>
      <c r="AC1939" s="54"/>
      <c r="AD1939" s="54"/>
      <c r="AE1939" s="54"/>
      <c r="AG1939" s="3"/>
      <c r="AN1939" s="54"/>
      <c r="AO1939" s="54"/>
      <c r="AP1939" s="54"/>
      <c r="AQ1939" s="54"/>
      <c r="AR1939" s="54"/>
      <c r="AS1939" s="54"/>
      <c r="AT1939" s="54"/>
      <c r="AU1939" s="54"/>
    </row>
    <row r="1940" spans="27:47" ht="12.95" customHeight="1" x14ac:dyDescent="0.2">
      <c r="AA1940" s="54"/>
      <c r="AB1940" s="54"/>
      <c r="AC1940" s="54"/>
      <c r="AD1940" s="54"/>
      <c r="AE1940" s="54"/>
      <c r="AG1940" s="3"/>
      <c r="AN1940" s="54"/>
      <c r="AO1940" s="54"/>
      <c r="AP1940" s="54"/>
      <c r="AQ1940" s="54"/>
      <c r="AR1940" s="54"/>
      <c r="AS1940" s="54"/>
      <c r="AT1940" s="54"/>
      <c r="AU1940" s="54"/>
    </row>
    <row r="1941" spans="27:47" ht="12.95" customHeight="1" x14ac:dyDescent="0.2">
      <c r="AA1941" s="54"/>
      <c r="AB1941" s="54"/>
      <c r="AC1941" s="54"/>
      <c r="AD1941" s="54"/>
      <c r="AE1941" s="54"/>
      <c r="AG1941" s="3"/>
      <c r="AN1941" s="54"/>
      <c r="AO1941" s="54"/>
      <c r="AP1941" s="54"/>
      <c r="AQ1941" s="54"/>
      <c r="AR1941" s="54"/>
      <c r="AS1941" s="54"/>
      <c r="AT1941" s="54"/>
      <c r="AU1941" s="54"/>
    </row>
    <row r="1942" spans="27:47" ht="12.95" customHeight="1" x14ac:dyDescent="0.2">
      <c r="AA1942" s="54"/>
      <c r="AB1942" s="54"/>
      <c r="AC1942" s="54"/>
      <c r="AD1942" s="54"/>
      <c r="AE1942" s="54"/>
      <c r="AG1942" s="3"/>
      <c r="AN1942" s="54"/>
      <c r="AO1942" s="54"/>
      <c r="AP1942" s="54"/>
      <c r="AQ1942" s="54"/>
      <c r="AR1942" s="54"/>
      <c r="AS1942" s="54"/>
      <c r="AT1942" s="54"/>
      <c r="AU1942" s="54"/>
    </row>
    <row r="1943" spans="27:47" ht="12.95" customHeight="1" x14ac:dyDescent="0.2">
      <c r="AA1943" s="54"/>
      <c r="AB1943" s="54"/>
      <c r="AC1943" s="54"/>
      <c r="AD1943" s="54"/>
      <c r="AE1943" s="54"/>
      <c r="AG1943" s="3"/>
      <c r="AN1943" s="54"/>
      <c r="AO1943" s="54"/>
      <c r="AP1943" s="54"/>
      <c r="AQ1943" s="54"/>
      <c r="AR1943" s="54"/>
      <c r="AS1943" s="54"/>
      <c r="AT1943" s="54"/>
      <c r="AU1943" s="54"/>
    </row>
    <row r="1944" spans="27:47" ht="12.95" customHeight="1" x14ac:dyDescent="0.2">
      <c r="AA1944" s="54"/>
      <c r="AB1944" s="54"/>
      <c r="AC1944" s="54"/>
      <c r="AD1944" s="54"/>
      <c r="AE1944" s="54"/>
      <c r="AG1944" s="3"/>
      <c r="AN1944" s="54"/>
      <c r="AO1944" s="54"/>
      <c r="AP1944" s="54"/>
      <c r="AQ1944" s="54"/>
      <c r="AR1944" s="54"/>
      <c r="AS1944" s="54"/>
      <c r="AT1944" s="54"/>
      <c r="AU1944" s="54"/>
    </row>
    <row r="1945" spans="27:47" ht="12.95" customHeight="1" x14ac:dyDescent="0.2">
      <c r="AA1945" s="54"/>
      <c r="AB1945" s="54"/>
      <c r="AC1945" s="54"/>
      <c r="AD1945" s="54"/>
      <c r="AE1945" s="54"/>
      <c r="AG1945" s="3"/>
      <c r="AN1945" s="54"/>
      <c r="AO1945" s="54"/>
      <c r="AP1945" s="54"/>
      <c r="AQ1945" s="54"/>
      <c r="AR1945" s="54"/>
      <c r="AS1945" s="54"/>
      <c r="AT1945" s="54"/>
      <c r="AU1945" s="54"/>
    </row>
    <row r="1946" spans="27:47" ht="12.95" customHeight="1" x14ac:dyDescent="0.2">
      <c r="AA1946" s="54"/>
      <c r="AB1946" s="54"/>
      <c r="AC1946" s="54"/>
      <c r="AD1946" s="54"/>
      <c r="AE1946" s="54"/>
      <c r="AG1946" s="3"/>
      <c r="AN1946" s="54"/>
      <c r="AO1946" s="54"/>
      <c r="AP1946" s="54"/>
      <c r="AQ1946" s="54"/>
      <c r="AR1946" s="54"/>
      <c r="AS1946" s="54"/>
      <c r="AT1946" s="54"/>
      <c r="AU1946" s="54"/>
    </row>
    <row r="1947" spans="27:47" ht="12.95" customHeight="1" x14ac:dyDescent="0.2">
      <c r="AA1947" s="54"/>
      <c r="AB1947" s="54"/>
      <c r="AC1947" s="54"/>
      <c r="AD1947" s="54"/>
      <c r="AE1947" s="54"/>
      <c r="AG1947" s="3"/>
      <c r="AN1947" s="54"/>
      <c r="AO1947" s="54"/>
      <c r="AP1947" s="54"/>
      <c r="AQ1947" s="54"/>
      <c r="AR1947" s="54"/>
      <c r="AS1947" s="54"/>
      <c r="AT1947" s="54"/>
      <c r="AU1947" s="54"/>
    </row>
    <row r="1948" spans="27:47" ht="12.95" customHeight="1" x14ac:dyDescent="0.2">
      <c r="AA1948" s="54"/>
      <c r="AB1948" s="54"/>
      <c r="AC1948" s="54"/>
      <c r="AD1948" s="54"/>
      <c r="AE1948" s="54"/>
      <c r="AG1948" s="3"/>
      <c r="AN1948" s="54"/>
      <c r="AO1948" s="54"/>
      <c r="AP1948" s="54"/>
      <c r="AQ1948" s="54"/>
      <c r="AR1948" s="54"/>
      <c r="AS1948" s="54"/>
      <c r="AT1948" s="54"/>
      <c r="AU1948" s="54"/>
    </row>
    <row r="1949" spans="27:47" ht="12.95" customHeight="1" x14ac:dyDescent="0.2">
      <c r="AA1949" s="54"/>
      <c r="AB1949" s="54"/>
      <c r="AC1949" s="54"/>
      <c r="AD1949" s="54"/>
      <c r="AE1949" s="54"/>
      <c r="AG1949" s="3"/>
      <c r="AN1949" s="54"/>
      <c r="AO1949" s="54"/>
      <c r="AP1949" s="54"/>
      <c r="AQ1949" s="54"/>
      <c r="AR1949" s="54"/>
      <c r="AS1949" s="54"/>
      <c r="AT1949" s="54"/>
      <c r="AU1949" s="54"/>
    </row>
    <row r="1950" spans="27:47" ht="12.95" customHeight="1" x14ac:dyDescent="0.2">
      <c r="AA1950" s="54"/>
      <c r="AB1950" s="54"/>
      <c r="AC1950" s="54"/>
      <c r="AD1950" s="54"/>
      <c r="AE1950" s="54"/>
      <c r="AG1950" s="3"/>
      <c r="AN1950" s="54"/>
      <c r="AO1950" s="54"/>
      <c r="AP1950" s="54"/>
      <c r="AQ1950" s="54"/>
      <c r="AR1950" s="54"/>
      <c r="AS1950" s="54"/>
      <c r="AT1950" s="54"/>
      <c r="AU1950" s="54"/>
    </row>
    <row r="1951" spans="27:47" ht="12.95" customHeight="1" x14ac:dyDescent="0.2">
      <c r="AA1951" s="54"/>
      <c r="AB1951" s="54"/>
      <c r="AC1951" s="54"/>
      <c r="AD1951" s="54"/>
      <c r="AE1951" s="54"/>
      <c r="AG1951" s="3"/>
      <c r="AN1951" s="54"/>
      <c r="AO1951" s="54"/>
      <c r="AP1951" s="54"/>
      <c r="AQ1951" s="54"/>
      <c r="AR1951" s="54"/>
      <c r="AS1951" s="54"/>
      <c r="AT1951" s="54"/>
      <c r="AU1951" s="54"/>
    </row>
    <row r="1952" spans="27:47" ht="12.95" customHeight="1" x14ac:dyDescent="0.2">
      <c r="AA1952" s="54"/>
      <c r="AB1952" s="54"/>
      <c r="AC1952" s="54"/>
      <c r="AD1952" s="54"/>
      <c r="AE1952" s="54"/>
      <c r="AG1952" s="3"/>
      <c r="AN1952" s="54"/>
      <c r="AO1952" s="54"/>
      <c r="AP1952" s="54"/>
      <c r="AQ1952" s="54"/>
      <c r="AR1952" s="54"/>
      <c r="AS1952" s="54"/>
      <c r="AT1952" s="54"/>
      <c r="AU1952" s="54"/>
    </row>
    <row r="1953" spans="27:47" ht="12.95" customHeight="1" x14ac:dyDescent="0.2">
      <c r="AA1953" s="54"/>
      <c r="AB1953" s="54"/>
      <c r="AC1953" s="54"/>
      <c r="AD1953" s="54"/>
      <c r="AE1953" s="54"/>
      <c r="AG1953" s="3"/>
      <c r="AN1953" s="54"/>
      <c r="AO1953" s="54"/>
      <c r="AP1953" s="54"/>
      <c r="AQ1953" s="54"/>
      <c r="AR1953" s="54"/>
      <c r="AS1953" s="54"/>
      <c r="AT1953" s="54"/>
      <c r="AU1953" s="54"/>
    </row>
    <row r="1954" spans="27:47" ht="12.95" customHeight="1" x14ac:dyDescent="0.2">
      <c r="AA1954" s="54"/>
      <c r="AB1954" s="54"/>
      <c r="AC1954" s="54"/>
      <c r="AD1954" s="54"/>
      <c r="AE1954" s="54"/>
      <c r="AG1954" s="3"/>
      <c r="AN1954" s="54"/>
      <c r="AO1954" s="54"/>
      <c r="AP1954" s="54"/>
      <c r="AQ1954" s="54"/>
      <c r="AR1954" s="54"/>
      <c r="AS1954" s="54"/>
      <c r="AT1954" s="54"/>
      <c r="AU1954" s="54"/>
    </row>
    <row r="1955" spans="27:47" ht="12.95" customHeight="1" x14ac:dyDescent="0.2">
      <c r="AA1955" s="54"/>
      <c r="AB1955" s="54"/>
      <c r="AC1955" s="54"/>
      <c r="AD1955" s="54"/>
      <c r="AE1955" s="54"/>
      <c r="AG1955" s="3"/>
      <c r="AN1955" s="54"/>
      <c r="AO1955" s="54"/>
      <c r="AP1955" s="54"/>
      <c r="AQ1955" s="54"/>
      <c r="AR1955" s="54"/>
      <c r="AS1955" s="54"/>
      <c r="AT1955" s="54"/>
      <c r="AU1955" s="54"/>
    </row>
    <row r="1956" spans="27:47" ht="12.95" customHeight="1" x14ac:dyDescent="0.2">
      <c r="AA1956" s="54"/>
      <c r="AB1956" s="54"/>
      <c r="AC1956" s="54"/>
      <c r="AD1956" s="54"/>
      <c r="AE1956" s="54"/>
      <c r="AG1956" s="3"/>
      <c r="AN1956" s="54"/>
      <c r="AO1956" s="54"/>
      <c r="AP1956" s="54"/>
      <c r="AQ1956" s="54"/>
      <c r="AR1956" s="54"/>
      <c r="AS1956" s="54"/>
      <c r="AT1956" s="54"/>
      <c r="AU1956" s="54"/>
    </row>
    <row r="1957" spans="27:47" ht="12.95" customHeight="1" x14ac:dyDescent="0.2">
      <c r="AA1957" s="54"/>
      <c r="AB1957" s="54"/>
      <c r="AC1957" s="54"/>
      <c r="AD1957" s="54"/>
      <c r="AE1957" s="54"/>
      <c r="AG1957" s="3"/>
      <c r="AN1957" s="54"/>
      <c r="AO1957" s="54"/>
      <c r="AP1957" s="54"/>
      <c r="AQ1957" s="54"/>
      <c r="AR1957" s="54"/>
      <c r="AS1957" s="54"/>
      <c r="AT1957" s="54"/>
      <c r="AU1957" s="54"/>
    </row>
    <row r="1958" spans="27:47" ht="12.95" customHeight="1" x14ac:dyDescent="0.2">
      <c r="AA1958" s="54"/>
      <c r="AB1958" s="54"/>
      <c r="AC1958" s="54"/>
      <c r="AD1958" s="54"/>
      <c r="AE1958" s="54"/>
      <c r="AG1958" s="3"/>
      <c r="AN1958" s="54"/>
      <c r="AO1958" s="54"/>
      <c r="AP1958" s="54"/>
      <c r="AQ1958" s="54"/>
      <c r="AR1958" s="54"/>
      <c r="AS1958" s="54"/>
      <c r="AT1958" s="54"/>
      <c r="AU1958" s="54"/>
    </row>
    <row r="1959" spans="27:47" ht="12.95" customHeight="1" x14ac:dyDescent="0.2">
      <c r="AA1959" s="54"/>
      <c r="AB1959" s="54"/>
      <c r="AC1959" s="54"/>
      <c r="AD1959" s="54"/>
      <c r="AE1959" s="54"/>
      <c r="AG1959" s="3"/>
      <c r="AN1959" s="54"/>
      <c r="AO1959" s="54"/>
      <c r="AP1959" s="54"/>
      <c r="AQ1959" s="54"/>
      <c r="AR1959" s="54"/>
      <c r="AS1959" s="54"/>
      <c r="AT1959" s="54"/>
      <c r="AU1959" s="54"/>
    </row>
    <row r="1960" spans="27:47" ht="12.95" customHeight="1" x14ac:dyDescent="0.2">
      <c r="AA1960" s="54"/>
      <c r="AB1960" s="54"/>
      <c r="AC1960" s="54"/>
      <c r="AD1960" s="54"/>
      <c r="AE1960" s="54"/>
      <c r="AG1960" s="3"/>
      <c r="AN1960" s="54"/>
      <c r="AO1960" s="54"/>
      <c r="AP1960" s="54"/>
      <c r="AQ1960" s="54"/>
      <c r="AR1960" s="54"/>
      <c r="AS1960" s="54"/>
      <c r="AT1960" s="54"/>
      <c r="AU1960" s="54"/>
    </row>
    <row r="1961" spans="27:47" ht="12.95" customHeight="1" x14ac:dyDescent="0.2">
      <c r="AA1961" s="54"/>
      <c r="AB1961" s="54"/>
      <c r="AC1961" s="54"/>
      <c r="AD1961" s="54"/>
      <c r="AE1961" s="54"/>
      <c r="AG1961" s="3"/>
      <c r="AN1961" s="54"/>
      <c r="AO1961" s="54"/>
      <c r="AP1961" s="54"/>
      <c r="AQ1961" s="54"/>
      <c r="AR1961" s="54"/>
      <c r="AS1961" s="54"/>
      <c r="AT1961" s="54"/>
      <c r="AU1961" s="54"/>
    </row>
    <row r="1962" spans="27:47" ht="12.95" customHeight="1" x14ac:dyDescent="0.2">
      <c r="AA1962" s="54"/>
      <c r="AB1962" s="54"/>
      <c r="AC1962" s="54"/>
      <c r="AD1962" s="54"/>
      <c r="AE1962" s="54"/>
      <c r="AG1962" s="3"/>
      <c r="AN1962" s="54"/>
      <c r="AO1962" s="54"/>
      <c r="AP1962" s="54"/>
      <c r="AQ1962" s="54"/>
      <c r="AR1962" s="54"/>
      <c r="AS1962" s="54"/>
      <c r="AT1962" s="54"/>
      <c r="AU1962" s="54"/>
    </row>
    <row r="1963" spans="27:47" ht="12.95" customHeight="1" x14ac:dyDescent="0.2">
      <c r="AA1963" s="54"/>
      <c r="AB1963" s="54"/>
      <c r="AC1963" s="54"/>
      <c r="AD1963" s="54"/>
      <c r="AE1963" s="54"/>
      <c r="AG1963" s="3"/>
      <c r="AN1963" s="54"/>
      <c r="AO1963" s="54"/>
      <c r="AP1963" s="54"/>
      <c r="AQ1963" s="54"/>
      <c r="AR1963" s="54"/>
      <c r="AS1963" s="54"/>
      <c r="AT1963" s="54"/>
      <c r="AU1963" s="54"/>
    </row>
    <row r="1964" spans="27:47" ht="12.95" customHeight="1" x14ac:dyDescent="0.2">
      <c r="AA1964" s="54"/>
      <c r="AB1964" s="54"/>
      <c r="AC1964" s="54"/>
      <c r="AD1964" s="54"/>
      <c r="AE1964" s="54"/>
      <c r="AG1964" s="3"/>
      <c r="AN1964" s="54"/>
      <c r="AO1964" s="54"/>
      <c r="AP1964" s="54"/>
      <c r="AQ1964" s="54"/>
      <c r="AR1964" s="54"/>
      <c r="AS1964" s="54"/>
      <c r="AT1964" s="54"/>
      <c r="AU1964" s="54"/>
    </row>
    <row r="1965" spans="27:47" ht="12.95" customHeight="1" x14ac:dyDescent="0.2">
      <c r="AA1965" s="54"/>
      <c r="AB1965" s="54"/>
      <c r="AC1965" s="54"/>
      <c r="AD1965" s="54"/>
      <c r="AE1965" s="54"/>
      <c r="AG1965" s="3"/>
      <c r="AN1965" s="54"/>
      <c r="AO1965" s="54"/>
      <c r="AP1965" s="54"/>
      <c r="AQ1965" s="54"/>
      <c r="AR1965" s="54"/>
      <c r="AS1965" s="54"/>
      <c r="AT1965" s="54"/>
      <c r="AU1965" s="54"/>
    </row>
    <row r="1966" spans="27:47" ht="12.95" customHeight="1" x14ac:dyDescent="0.2">
      <c r="AA1966" s="54"/>
      <c r="AB1966" s="54"/>
      <c r="AC1966" s="54"/>
      <c r="AD1966" s="54"/>
      <c r="AE1966" s="54"/>
      <c r="AG1966" s="3"/>
      <c r="AN1966" s="54"/>
      <c r="AO1966" s="54"/>
      <c r="AP1966" s="54"/>
      <c r="AQ1966" s="54"/>
      <c r="AR1966" s="54"/>
      <c r="AS1966" s="54"/>
      <c r="AT1966" s="54"/>
      <c r="AU1966" s="54"/>
    </row>
    <row r="1967" spans="27:47" ht="12.95" customHeight="1" x14ac:dyDescent="0.2">
      <c r="AA1967" s="54"/>
      <c r="AB1967" s="54"/>
      <c r="AC1967" s="54"/>
      <c r="AD1967" s="54"/>
      <c r="AE1967" s="54"/>
      <c r="AG1967" s="3"/>
      <c r="AN1967" s="54"/>
      <c r="AO1967" s="54"/>
      <c r="AP1967" s="54"/>
      <c r="AQ1967" s="54"/>
      <c r="AR1967" s="54"/>
      <c r="AS1967" s="54"/>
      <c r="AT1967" s="54"/>
      <c r="AU1967" s="54"/>
    </row>
    <row r="1968" spans="27:47" ht="12.95" customHeight="1" x14ac:dyDescent="0.2">
      <c r="AA1968" s="54"/>
      <c r="AB1968" s="54"/>
      <c r="AC1968" s="54"/>
      <c r="AD1968" s="54"/>
      <c r="AE1968" s="54"/>
      <c r="AG1968" s="3"/>
      <c r="AN1968" s="54"/>
      <c r="AO1968" s="54"/>
      <c r="AP1968" s="54"/>
      <c r="AQ1968" s="54"/>
      <c r="AR1968" s="54"/>
      <c r="AS1968" s="54"/>
      <c r="AT1968" s="54"/>
      <c r="AU1968" s="54"/>
    </row>
    <row r="1969" spans="27:47" ht="12.95" customHeight="1" x14ac:dyDescent="0.2">
      <c r="AA1969" s="54"/>
      <c r="AB1969" s="54"/>
      <c r="AC1969" s="54"/>
      <c r="AD1969" s="54"/>
      <c r="AE1969" s="54"/>
      <c r="AG1969" s="3"/>
      <c r="AN1969" s="54"/>
      <c r="AO1969" s="54"/>
      <c r="AP1969" s="54"/>
      <c r="AQ1969" s="54"/>
      <c r="AR1969" s="54"/>
      <c r="AS1969" s="54"/>
      <c r="AT1969" s="54"/>
      <c r="AU1969" s="54"/>
    </row>
    <row r="1970" spans="27:47" ht="12.95" customHeight="1" x14ac:dyDescent="0.2">
      <c r="AA1970" s="54"/>
      <c r="AB1970" s="54"/>
      <c r="AC1970" s="54"/>
      <c r="AD1970" s="54"/>
      <c r="AE1970" s="54"/>
      <c r="AG1970" s="3"/>
      <c r="AN1970" s="54"/>
      <c r="AO1970" s="54"/>
      <c r="AP1970" s="54"/>
      <c r="AQ1970" s="54"/>
      <c r="AR1970" s="54"/>
      <c r="AS1970" s="54"/>
      <c r="AT1970" s="54"/>
      <c r="AU1970" s="54"/>
    </row>
    <row r="1971" spans="27:47" ht="12.95" customHeight="1" x14ac:dyDescent="0.2">
      <c r="AA1971" s="54"/>
      <c r="AB1971" s="54"/>
      <c r="AC1971" s="54"/>
      <c r="AD1971" s="54"/>
      <c r="AE1971" s="54"/>
      <c r="AG1971" s="3"/>
      <c r="AN1971" s="54"/>
      <c r="AO1971" s="54"/>
      <c r="AP1971" s="54"/>
      <c r="AQ1971" s="54"/>
      <c r="AR1971" s="54"/>
      <c r="AS1971" s="54"/>
      <c r="AT1971" s="54"/>
      <c r="AU1971" s="54"/>
    </row>
    <row r="1972" spans="27:47" ht="12.95" customHeight="1" x14ac:dyDescent="0.2">
      <c r="AA1972" s="54"/>
      <c r="AB1972" s="54"/>
      <c r="AC1972" s="54"/>
      <c r="AD1972" s="54"/>
      <c r="AE1972" s="54"/>
      <c r="AG1972" s="3"/>
      <c r="AN1972" s="54"/>
      <c r="AO1972" s="54"/>
      <c r="AP1972" s="54"/>
      <c r="AQ1972" s="54"/>
      <c r="AR1972" s="54"/>
      <c r="AS1972" s="54"/>
      <c r="AT1972" s="54"/>
      <c r="AU1972" s="54"/>
    </row>
    <row r="1973" spans="27:47" ht="12.95" customHeight="1" x14ac:dyDescent="0.2">
      <c r="AA1973" s="54"/>
      <c r="AB1973" s="54"/>
      <c r="AC1973" s="54"/>
      <c r="AD1973" s="54"/>
      <c r="AE1973" s="54"/>
      <c r="AG1973" s="3"/>
      <c r="AN1973" s="54"/>
      <c r="AO1973" s="54"/>
      <c r="AP1973" s="54"/>
      <c r="AQ1973" s="54"/>
      <c r="AR1973" s="54"/>
      <c r="AS1973" s="54"/>
      <c r="AT1973" s="54"/>
      <c r="AU1973" s="54"/>
    </row>
    <row r="1974" spans="27:47" ht="12.95" customHeight="1" x14ac:dyDescent="0.2">
      <c r="AA1974" s="54"/>
      <c r="AB1974" s="54"/>
      <c r="AC1974" s="54"/>
      <c r="AD1974" s="54"/>
      <c r="AE1974" s="54"/>
      <c r="AG1974" s="3"/>
      <c r="AN1974" s="54"/>
      <c r="AO1974" s="54"/>
      <c r="AP1974" s="54"/>
      <c r="AQ1974" s="54"/>
      <c r="AR1974" s="54"/>
      <c r="AS1974" s="54"/>
      <c r="AT1974" s="54"/>
      <c r="AU1974" s="54"/>
    </row>
    <row r="1975" spans="27:47" ht="12.95" customHeight="1" x14ac:dyDescent="0.2">
      <c r="AA1975" s="54"/>
      <c r="AB1975" s="54"/>
      <c r="AC1975" s="54"/>
      <c r="AD1975" s="54"/>
      <c r="AE1975" s="54"/>
      <c r="AG1975" s="3"/>
      <c r="AN1975" s="54"/>
      <c r="AO1975" s="54"/>
      <c r="AP1975" s="54"/>
      <c r="AQ1975" s="54"/>
      <c r="AR1975" s="54"/>
      <c r="AS1975" s="54"/>
      <c r="AT1975" s="54"/>
      <c r="AU1975" s="54"/>
    </row>
    <row r="1976" spans="27:47" ht="12.95" customHeight="1" x14ac:dyDescent="0.2">
      <c r="AA1976" s="54"/>
      <c r="AB1976" s="54"/>
      <c r="AC1976" s="54"/>
      <c r="AD1976" s="54"/>
      <c r="AE1976" s="54"/>
      <c r="AG1976" s="3"/>
      <c r="AN1976" s="54"/>
      <c r="AO1976" s="54"/>
      <c r="AP1976" s="54"/>
      <c r="AQ1976" s="54"/>
      <c r="AR1976" s="54"/>
      <c r="AS1976" s="54"/>
      <c r="AT1976" s="54"/>
      <c r="AU1976" s="54"/>
    </row>
    <row r="1977" spans="27:47" ht="12.95" customHeight="1" x14ac:dyDescent="0.2">
      <c r="AA1977" s="54"/>
      <c r="AB1977" s="54"/>
      <c r="AC1977" s="54"/>
      <c r="AD1977" s="54"/>
      <c r="AE1977" s="54"/>
      <c r="AG1977" s="3"/>
      <c r="AN1977" s="54"/>
      <c r="AO1977" s="54"/>
      <c r="AP1977" s="54"/>
      <c r="AQ1977" s="54"/>
      <c r="AR1977" s="54"/>
      <c r="AS1977" s="54"/>
      <c r="AT1977" s="54"/>
      <c r="AU1977" s="54"/>
    </row>
    <row r="1978" spans="27:47" ht="12.95" customHeight="1" x14ac:dyDescent="0.2">
      <c r="AA1978" s="54"/>
      <c r="AB1978" s="54"/>
      <c r="AC1978" s="54"/>
      <c r="AD1978" s="54"/>
      <c r="AE1978" s="54"/>
      <c r="AG1978" s="3"/>
      <c r="AN1978" s="54"/>
      <c r="AO1978" s="54"/>
      <c r="AP1978" s="54"/>
      <c r="AQ1978" s="54"/>
      <c r="AR1978" s="54"/>
      <c r="AS1978" s="54"/>
      <c r="AT1978" s="54"/>
      <c r="AU1978" s="54"/>
    </row>
    <row r="1979" spans="27:47" ht="12.95" customHeight="1" x14ac:dyDescent="0.2">
      <c r="AA1979" s="54"/>
      <c r="AB1979" s="54"/>
      <c r="AC1979" s="54"/>
      <c r="AD1979" s="54"/>
      <c r="AE1979" s="54"/>
      <c r="AG1979" s="3"/>
      <c r="AN1979" s="54"/>
      <c r="AO1979" s="54"/>
      <c r="AP1979" s="54"/>
      <c r="AQ1979" s="54"/>
      <c r="AR1979" s="54"/>
      <c r="AS1979" s="54"/>
      <c r="AT1979" s="54"/>
      <c r="AU1979" s="54"/>
    </row>
    <row r="1980" spans="27:47" ht="12.95" customHeight="1" x14ac:dyDescent="0.2">
      <c r="AA1980" s="54"/>
      <c r="AB1980" s="54"/>
      <c r="AC1980" s="54"/>
      <c r="AD1980" s="54"/>
      <c r="AE1980" s="54"/>
      <c r="AG1980" s="3"/>
      <c r="AN1980" s="54"/>
      <c r="AO1980" s="54"/>
      <c r="AP1980" s="54"/>
      <c r="AQ1980" s="54"/>
      <c r="AR1980" s="54"/>
      <c r="AS1980" s="54"/>
      <c r="AT1980" s="54"/>
      <c r="AU1980" s="54"/>
    </row>
    <row r="1981" spans="27:47" ht="12.95" customHeight="1" x14ac:dyDescent="0.2">
      <c r="AA1981" s="54"/>
      <c r="AB1981" s="54"/>
      <c r="AC1981" s="54"/>
      <c r="AD1981" s="54"/>
      <c r="AE1981" s="54"/>
      <c r="AG1981" s="3"/>
      <c r="AN1981" s="54"/>
      <c r="AO1981" s="54"/>
      <c r="AP1981" s="54"/>
      <c r="AQ1981" s="54"/>
      <c r="AR1981" s="54"/>
      <c r="AS1981" s="54"/>
      <c r="AT1981" s="54"/>
      <c r="AU1981" s="54"/>
    </row>
    <row r="1982" spans="27:47" ht="12.95" customHeight="1" x14ac:dyDescent="0.2">
      <c r="AA1982" s="54"/>
      <c r="AB1982" s="54"/>
      <c r="AC1982" s="54"/>
      <c r="AD1982" s="54"/>
      <c r="AE1982" s="54"/>
      <c r="AG1982" s="3"/>
      <c r="AN1982" s="54"/>
      <c r="AO1982" s="54"/>
      <c r="AP1982" s="54"/>
      <c r="AQ1982" s="54"/>
      <c r="AR1982" s="54"/>
      <c r="AS1982" s="54"/>
      <c r="AT1982" s="54"/>
      <c r="AU1982" s="54"/>
    </row>
    <row r="1983" spans="27:47" ht="12.95" customHeight="1" x14ac:dyDescent="0.2">
      <c r="AA1983" s="54"/>
      <c r="AB1983" s="54"/>
      <c r="AC1983" s="54"/>
      <c r="AD1983" s="54"/>
      <c r="AE1983" s="54"/>
      <c r="AG1983" s="3"/>
      <c r="AN1983" s="54"/>
      <c r="AO1983" s="54"/>
      <c r="AP1983" s="54"/>
      <c r="AQ1983" s="54"/>
      <c r="AR1983" s="54"/>
      <c r="AS1983" s="54"/>
      <c r="AT1983" s="54"/>
      <c r="AU1983" s="54"/>
    </row>
    <row r="1984" spans="27:47" ht="12.95" customHeight="1" x14ac:dyDescent="0.2">
      <c r="AA1984" s="54"/>
      <c r="AB1984" s="54"/>
      <c r="AC1984" s="54"/>
      <c r="AD1984" s="54"/>
      <c r="AE1984" s="54"/>
      <c r="AG1984" s="3"/>
      <c r="AN1984" s="54"/>
      <c r="AO1984" s="54"/>
      <c r="AP1984" s="54"/>
      <c r="AQ1984" s="54"/>
      <c r="AR1984" s="54"/>
      <c r="AS1984" s="54"/>
      <c r="AT1984" s="54"/>
      <c r="AU1984" s="54"/>
    </row>
    <row r="1985" spans="27:47" ht="12.95" customHeight="1" x14ac:dyDescent="0.2">
      <c r="AA1985" s="54"/>
      <c r="AB1985" s="54"/>
      <c r="AC1985" s="54"/>
      <c r="AD1985" s="54"/>
      <c r="AE1985" s="54"/>
      <c r="AG1985" s="3"/>
      <c r="AN1985" s="54"/>
      <c r="AO1985" s="54"/>
      <c r="AP1985" s="54"/>
      <c r="AQ1985" s="54"/>
      <c r="AR1985" s="54"/>
      <c r="AS1985" s="54"/>
      <c r="AT1985" s="54"/>
      <c r="AU1985" s="54"/>
    </row>
    <row r="1986" spans="27:47" ht="12.95" customHeight="1" x14ac:dyDescent="0.2">
      <c r="AA1986" s="54"/>
      <c r="AB1986" s="54"/>
      <c r="AC1986" s="54"/>
      <c r="AD1986" s="54"/>
      <c r="AE1986" s="54"/>
      <c r="AG1986" s="3"/>
      <c r="AN1986" s="54"/>
      <c r="AO1986" s="54"/>
      <c r="AP1986" s="54"/>
      <c r="AQ1986" s="54"/>
      <c r="AR1986" s="54"/>
      <c r="AS1986" s="54"/>
      <c r="AT1986" s="54"/>
      <c r="AU1986" s="54"/>
    </row>
    <row r="1987" spans="27:47" ht="12.95" customHeight="1" x14ac:dyDescent="0.2">
      <c r="AA1987" s="54"/>
      <c r="AB1987" s="54"/>
      <c r="AC1987" s="54"/>
      <c r="AD1987" s="54"/>
      <c r="AE1987" s="54"/>
      <c r="AG1987" s="3"/>
      <c r="AN1987" s="54"/>
      <c r="AO1987" s="54"/>
      <c r="AP1987" s="54"/>
      <c r="AQ1987" s="54"/>
      <c r="AR1987" s="54"/>
      <c r="AS1987" s="54"/>
      <c r="AT1987" s="54"/>
      <c r="AU1987" s="54"/>
    </row>
    <row r="1988" spans="27:47" ht="12.95" customHeight="1" x14ac:dyDescent="0.2">
      <c r="AA1988" s="54"/>
      <c r="AB1988" s="54"/>
      <c r="AC1988" s="54"/>
      <c r="AD1988" s="54"/>
      <c r="AE1988" s="54"/>
      <c r="AF1988" s="139"/>
      <c r="AG1988" s="3"/>
      <c r="AN1988" s="54"/>
      <c r="AO1988" s="54"/>
      <c r="AP1988" s="54"/>
      <c r="AQ1988" s="54"/>
      <c r="AR1988" s="54"/>
      <c r="AS1988" s="54"/>
      <c r="AT1988" s="54"/>
      <c r="AU1988" s="54"/>
    </row>
    <row r="1989" spans="27:47" ht="12.95" customHeight="1" x14ac:dyDescent="0.2">
      <c r="AA1989" s="54"/>
      <c r="AB1989" s="54"/>
      <c r="AC1989" s="54"/>
      <c r="AD1989" s="54"/>
      <c r="AE1989" s="54"/>
      <c r="AF1989" s="139"/>
      <c r="AG1989" s="3"/>
      <c r="AN1989" s="54"/>
      <c r="AO1989" s="54"/>
      <c r="AP1989" s="54"/>
      <c r="AQ1989" s="54"/>
      <c r="AR1989" s="54"/>
      <c r="AS1989" s="54"/>
      <c r="AT1989" s="54"/>
      <c r="AU1989" s="54"/>
    </row>
    <row r="1990" spans="27:47" ht="12.95" customHeight="1" x14ac:dyDescent="0.2">
      <c r="AA1990" s="54"/>
      <c r="AB1990" s="54"/>
      <c r="AC1990" s="54"/>
      <c r="AD1990" s="54"/>
      <c r="AE1990" s="54"/>
      <c r="AF1990" s="139"/>
      <c r="AG1990" s="3"/>
      <c r="AN1990" s="54"/>
      <c r="AO1990" s="54"/>
      <c r="AP1990" s="54"/>
      <c r="AQ1990" s="54"/>
      <c r="AR1990" s="54"/>
      <c r="AS1990" s="54"/>
      <c r="AT1990" s="54"/>
      <c r="AU1990" s="54"/>
    </row>
    <row r="1991" spans="27:47" ht="12.95" customHeight="1" x14ac:dyDescent="0.2">
      <c r="AA1991" s="54"/>
      <c r="AB1991" s="54"/>
      <c r="AC1991" s="54"/>
      <c r="AD1991" s="54"/>
      <c r="AE1991" s="54"/>
      <c r="AF1991" s="139"/>
      <c r="AG1991" s="3"/>
      <c r="AN1991" s="54"/>
      <c r="AO1991" s="54"/>
      <c r="AP1991" s="54"/>
      <c r="AQ1991" s="54"/>
      <c r="AR1991" s="54"/>
      <c r="AS1991" s="54"/>
      <c r="AT1991" s="54"/>
      <c r="AU1991" s="54"/>
    </row>
    <row r="1992" spans="27:47" ht="12.95" customHeight="1" x14ac:dyDescent="0.2">
      <c r="AA1992" s="54"/>
      <c r="AB1992" s="54"/>
      <c r="AC1992" s="54"/>
      <c r="AD1992" s="54"/>
      <c r="AE1992" s="54"/>
      <c r="AF1992" s="139"/>
      <c r="AG1992" s="3"/>
      <c r="AN1992" s="54"/>
      <c r="AO1992" s="54"/>
      <c r="AP1992" s="54"/>
      <c r="AQ1992" s="54"/>
      <c r="AR1992" s="54"/>
      <c r="AS1992" s="54"/>
      <c r="AT1992" s="54"/>
      <c r="AU1992" s="54"/>
    </row>
    <row r="1993" spans="27:47" ht="12.95" customHeight="1" x14ac:dyDescent="0.2">
      <c r="AA1993" s="54"/>
      <c r="AB1993" s="54"/>
      <c r="AC1993" s="54"/>
      <c r="AD1993" s="54"/>
      <c r="AE1993" s="54"/>
      <c r="AF1993" s="139"/>
      <c r="AG1993" s="3"/>
      <c r="AN1993" s="54"/>
      <c r="AO1993" s="54"/>
      <c r="AP1993" s="54"/>
      <c r="AQ1993" s="54"/>
      <c r="AR1993" s="54"/>
      <c r="AS1993" s="54"/>
      <c r="AT1993" s="54"/>
      <c r="AU1993" s="54"/>
    </row>
    <row r="1994" spans="27:47" ht="12.95" customHeight="1" x14ac:dyDescent="0.2">
      <c r="AA1994" s="54"/>
      <c r="AB1994" s="54"/>
      <c r="AC1994" s="54"/>
      <c r="AD1994" s="54"/>
      <c r="AE1994" s="54"/>
      <c r="AF1994" s="139"/>
      <c r="AG1994" s="3"/>
      <c r="AN1994" s="54"/>
      <c r="AO1994" s="54"/>
      <c r="AP1994" s="54"/>
      <c r="AQ1994" s="54"/>
      <c r="AR1994" s="54"/>
      <c r="AS1994" s="54"/>
      <c r="AT1994" s="54"/>
      <c r="AU1994" s="54"/>
    </row>
    <row r="1995" spans="27:47" ht="12.95" customHeight="1" x14ac:dyDescent="0.2">
      <c r="AA1995" s="54"/>
      <c r="AB1995" s="54"/>
      <c r="AC1995" s="54"/>
      <c r="AD1995" s="54"/>
      <c r="AE1995" s="54"/>
      <c r="AF1995" s="139"/>
      <c r="AG1995" s="3"/>
      <c r="AN1995" s="54"/>
      <c r="AO1995" s="54"/>
      <c r="AP1995" s="54"/>
      <c r="AQ1995" s="54"/>
      <c r="AR1995" s="54"/>
      <c r="AS1995" s="54"/>
      <c r="AT1995" s="54"/>
      <c r="AU1995" s="54"/>
    </row>
    <row r="1996" spans="27:47" ht="12.95" customHeight="1" x14ac:dyDescent="0.2">
      <c r="AA1996" s="54"/>
      <c r="AB1996" s="54"/>
      <c r="AC1996" s="54"/>
      <c r="AD1996" s="54"/>
      <c r="AE1996" s="54"/>
      <c r="AF1996" s="139"/>
      <c r="AG1996" s="3"/>
      <c r="AN1996" s="54"/>
      <c r="AO1996" s="54"/>
      <c r="AP1996" s="54"/>
      <c r="AQ1996" s="54"/>
      <c r="AR1996" s="54"/>
      <c r="AS1996" s="54"/>
      <c r="AT1996" s="54"/>
      <c r="AU1996" s="54"/>
    </row>
    <row r="1997" spans="27:47" ht="12.95" customHeight="1" x14ac:dyDescent="0.2">
      <c r="AA1997" s="54"/>
      <c r="AB1997" s="54"/>
      <c r="AC1997" s="54"/>
      <c r="AD1997" s="54"/>
      <c r="AE1997" s="54"/>
      <c r="AF1997" s="139"/>
      <c r="AG1997" s="3"/>
      <c r="AN1997" s="54"/>
      <c r="AO1997" s="54"/>
      <c r="AP1997" s="54"/>
      <c r="AQ1997" s="54"/>
      <c r="AR1997" s="54"/>
      <c r="AS1997" s="54"/>
      <c r="AT1997" s="54"/>
      <c r="AU1997" s="54"/>
    </row>
    <row r="1998" spans="27:47" ht="12.95" customHeight="1" x14ac:dyDescent="0.2">
      <c r="AA1998" s="54"/>
      <c r="AB1998" s="54"/>
      <c r="AC1998" s="54"/>
      <c r="AD1998" s="54"/>
      <c r="AE1998" s="54"/>
      <c r="AF1998" s="139"/>
      <c r="AG1998" s="3"/>
      <c r="AN1998" s="54"/>
      <c r="AO1998" s="54"/>
      <c r="AP1998" s="54"/>
      <c r="AQ1998" s="54"/>
      <c r="AR1998" s="54"/>
      <c r="AS1998" s="54"/>
      <c r="AT1998" s="54"/>
      <c r="AU1998" s="54"/>
    </row>
    <row r="1999" spans="27:47" ht="12.95" customHeight="1" x14ac:dyDescent="0.2">
      <c r="AA1999" s="54"/>
      <c r="AB1999" s="54"/>
      <c r="AC1999" s="54"/>
      <c r="AD1999" s="54"/>
      <c r="AE1999" s="54"/>
      <c r="AF1999" s="139"/>
      <c r="AG1999" s="3"/>
      <c r="AN1999" s="54"/>
      <c r="AO1999" s="54"/>
      <c r="AP1999" s="54"/>
      <c r="AQ1999" s="54"/>
      <c r="AR1999" s="54"/>
      <c r="AS1999" s="54"/>
      <c r="AT1999" s="54"/>
      <c r="AU1999" s="54"/>
    </row>
    <row r="2000" spans="27:47" ht="12.95" customHeight="1" x14ac:dyDescent="0.2">
      <c r="AA2000" s="54"/>
      <c r="AB2000" s="54"/>
      <c r="AC2000" s="54"/>
      <c r="AD2000" s="54"/>
      <c r="AE2000" s="54"/>
      <c r="AF2000" s="139"/>
      <c r="AG2000" s="3"/>
      <c r="AN2000" s="54"/>
      <c r="AO2000" s="54"/>
      <c r="AP2000" s="54"/>
      <c r="AQ2000" s="54"/>
      <c r="AR2000" s="54"/>
      <c r="AS2000" s="54"/>
      <c r="AT2000" s="54"/>
      <c r="AU2000" s="54"/>
    </row>
    <row r="2001" spans="27:47" ht="12.95" customHeight="1" x14ac:dyDescent="0.2">
      <c r="AA2001" s="54"/>
      <c r="AB2001" s="54"/>
      <c r="AC2001" s="54"/>
      <c r="AD2001" s="54"/>
      <c r="AE2001" s="54"/>
      <c r="AF2001" s="139"/>
      <c r="AG2001" s="3"/>
      <c r="AN2001" s="54"/>
      <c r="AO2001" s="54"/>
      <c r="AP2001" s="54"/>
      <c r="AQ2001" s="54"/>
      <c r="AR2001" s="54"/>
      <c r="AS2001" s="54"/>
      <c r="AT2001" s="54"/>
      <c r="AU2001" s="54"/>
    </row>
    <row r="2002" spans="27:47" ht="12.95" customHeight="1" x14ac:dyDescent="0.2">
      <c r="AA2002" s="54"/>
      <c r="AB2002" s="54"/>
      <c r="AC2002" s="54"/>
      <c r="AD2002" s="54"/>
      <c r="AE2002" s="54"/>
      <c r="AF2002" s="139"/>
      <c r="AG2002" s="3"/>
      <c r="AN2002" s="54"/>
      <c r="AO2002" s="54"/>
      <c r="AP2002" s="54"/>
      <c r="AQ2002" s="54"/>
      <c r="AR2002" s="54"/>
      <c r="AS2002" s="54"/>
      <c r="AT2002" s="54"/>
      <c r="AU2002" s="54"/>
    </row>
    <row r="2003" spans="27:47" ht="12.95" customHeight="1" x14ac:dyDescent="0.2">
      <c r="AA2003" s="54"/>
      <c r="AB2003" s="54"/>
      <c r="AC2003" s="54"/>
      <c r="AD2003" s="54"/>
      <c r="AE2003" s="54"/>
      <c r="AF2003" s="139"/>
      <c r="AG2003" s="3"/>
      <c r="AN2003" s="54"/>
      <c r="AO2003" s="54"/>
      <c r="AP2003" s="54"/>
      <c r="AQ2003" s="54"/>
      <c r="AR2003" s="54"/>
      <c r="AS2003" s="54"/>
      <c r="AT2003" s="54"/>
      <c r="AU2003" s="54"/>
    </row>
    <row r="2004" spans="27:47" ht="12.95" customHeight="1" x14ac:dyDescent="0.2">
      <c r="AA2004" s="54"/>
      <c r="AB2004" s="54"/>
      <c r="AC2004" s="54"/>
      <c r="AD2004" s="54"/>
      <c r="AE2004" s="54"/>
      <c r="AF2004" s="139"/>
      <c r="AG2004" s="3"/>
      <c r="AN2004" s="54"/>
      <c r="AO2004" s="54"/>
      <c r="AP2004" s="54"/>
      <c r="AQ2004" s="54"/>
      <c r="AR2004" s="54"/>
      <c r="AS2004" s="54"/>
      <c r="AT2004" s="54"/>
      <c r="AU2004" s="54"/>
    </row>
    <row r="2005" spans="27:47" ht="12.95" customHeight="1" x14ac:dyDescent="0.2">
      <c r="AA2005" s="54"/>
      <c r="AB2005" s="54"/>
      <c r="AC2005" s="54"/>
      <c r="AD2005" s="54"/>
      <c r="AE2005" s="54"/>
      <c r="AF2005" s="139"/>
      <c r="AG2005" s="3"/>
      <c r="AN2005" s="54"/>
      <c r="AO2005" s="54"/>
      <c r="AP2005" s="54"/>
      <c r="AQ2005" s="54"/>
      <c r="AR2005" s="54"/>
      <c r="AS2005" s="54"/>
      <c r="AT2005" s="54"/>
      <c r="AU2005" s="54"/>
    </row>
    <row r="2006" spans="27:47" ht="12.95" customHeight="1" x14ac:dyDescent="0.2">
      <c r="AA2006" s="54"/>
      <c r="AB2006" s="54"/>
      <c r="AC2006" s="54"/>
      <c r="AD2006" s="54"/>
      <c r="AE2006" s="54"/>
      <c r="AF2006" s="139"/>
      <c r="AG2006" s="3"/>
      <c r="AN2006" s="54"/>
      <c r="AO2006" s="54"/>
      <c r="AP2006" s="54"/>
      <c r="AQ2006" s="54"/>
      <c r="AR2006" s="54"/>
      <c r="AS2006" s="54"/>
      <c r="AT2006" s="54"/>
      <c r="AU2006" s="54"/>
    </row>
    <row r="2007" spans="27:47" ht="12.95" customHeight="1" x14ac:dyDescent="0.2">
      <c r="AA2007" s="54"/>
      <c r="AB2007" s="54"/>
      <c r="AC2007" s="54"/>
      <c r="AD2007" s="54"/>
      <c r="AE2007" s="54"/>
      <c r="AF2007" s="139"/>
      <c r="AG2007" s="3"/>
      <c r="AN2007" s="54"/>
      <c r="AO2007" s="54"/>
      <c r="AP2007" s="54"/>
      <c r="AQ2007" s="54"/>
      <c r="AR2007" s="54"/>
      <c r="AS2007" s="54"/>
      <c r="AT2007" s="54"/>
      <c r="AU2007" s="54"/>
    </row>
    <row r="2008" spans="27:47" ht="12.95" customHeight="1" x14ac:dyDescent="0.2">
      <c r="AA2008" s="54"/>
      <c r="AB2008" s="54"/>
      <c r="AC2008" s="54"/>
      <c r="AD2008" s="54"/>
      <c r="AE2008" s="54"/>
      <c r="AF2008" s="139"/>
      <c r="AG2008" s="3"/>
      <c r="AN2008" s="54"/>
      <c r="AO2008" s="54"/>
      <c r="AP2008" s="54"/>
      <c r="AQ2008" s="54"/>
      <c r="AR2008" s="54"/>
      <c r="AS2008" s="54"/>
      <c r="AT2008" s="54"/>
      <c r="AU2008" s="54"/>
    </row>
    <row r="2009" spans="27:47" ht="12.95" customHeight="1" x14ac:dyDescent="0.2">
      <c r="AA2009" s="54"/>
      <c r="AB2009" s="54"/>
      <c r="AC2009" s="54"/>
      <c r="AD2009" s="54"/>
      <c r="AE2009" s="54"/>
      <c r="AF2009" s="139"/>
      <c r="AG2009" s="3"/>
      <c r="AN2009" s="54"/>
      <c r="AO2009" s="54"/>
      <c r="AP2009" s="54"/>
      <c r="AQ2009" s="54"/>
      <c r="AR2009" s="54"/>
      <c r="AS2009" s="54"/>
      <c r="AT2009" s="54"/>
      <c r="AU2009" s="54"/>
    </row>
    <row r="2010" spans="27:47" ht="12.95" customHeight="1" x14ac:dyDescent="0.2">
      <c r="AA2010" s="54"/>
      <c r="AB2010" s="54"/>
      <c r="AC2010" s="54"/>
      <c r="AD2010" s="54"/>
      <c r="AE2010" s="54"/>
      <c r="AF2010" s="139"/>
      <c r="AG2010" s="3"/>
      <c r="AN2010" s="54"/>
      <c r="AO2010" s="54"/>
      <c r="AP2010" s="54"/>
      <c r="AQ2010" s="54"/>
      <c r="AR2010" s="54"/>
      <c r="AS2010" s="54"/>
      <c r="AT2010" s="54"/>
      <c r="AU2010" s="54"/>
    </row>
    <row r="2011" spans="27:47" ht="12.95" customHeight="1" x14ac:dyDescent="0.2">
      <c r="AA2011" s="54"/>
      <c r="AB2011" s="54"/>
      <c r="AC2011" s="54"/>
      <c r="AD2011" s="54"/>
      <c r="AE2011" s="54"/>
      <c r="AF2011" s="139"/>
      <c r="AG2011" s="3"/>
      <c r="AN2011" s="54"/>
      <c r="AO2011" s="54"/>
      <c r="AP2011" s="54"/>
      <c r="AQ2011" s="54"/>
      <c r="AR2011" s="54"/>
      <c r="AS2011" s="54"/>
      <c r="AT2011" s="54"/>
      <c r="AU2011" s="54"/>
    </row>
    <row r="2012" spans="27:47" ht="12.95" customHeight="1" x14ac:dyDescent="0.2">
      <c r="AA2012" s="54"/>
      <c r="AB2012" s="54"/>
      <c r="AC2012" s="54"/>
      <c r="AD2012" s="54"/>
      <c r="AE2012" s="54"/>
      <c r="AF2012" s="139"/>
      <c r="AG2012" s="3"/>
      <c r="AN2012" s="54"/>
      <c r="AO2012" s="54"/>
      <c r="AP2012" s="54"/>
      <c r="AQ2012" s="54"/>
      <c r="AR2012" s="54"/>
      <c r="AS2012" s="54"/>
      <c r="AT2012" s="54"/>
      <c r="AU2012" s="54"/>
    </row>
    <row r="2013" spans="27:47" ht="12.95" customHeight="1" x14ac:dyDescent="0.2">
      <c r="AA2013" s="54"/>
      <c r="AB2013" s="54"/>
      <c r="AC2013" s="54"/>
      <c r="AD2013" s="54"/>
      <c r="AE2013" s="54"/>
      <c r="AF2013" s="139"/>
      <c r="AG2013" s="3"/>
      <c r="AN2013" s="54"/>
      <c r="AO2013" s="54"/>
      <c r="AP2013" s="54"/>
      <c r="AQ2013" s="54"/>
      <c r="AR2013" s="54"/>
      <c r="AS2013" s="54"/>
      <c r="AT2013" s="54"/>
      <c r="AU2013" s="54"/>
    </row>
    <row r="2014" spans="27:47" ht="12.95" customHeight="1" x14ac:dyDescent="0.2">
      <c r="AA2014" s="54"/>
      <c r="AB2014" s="54"/>
      <c r="AC2014" s="54"/>
      <c r="AD2014" s="54"/>
      <c r="AE2014" s="54"/>
      <c r="AF2014" s="139"/>
      <c r="AG2014" s="3"/>
      <c r="AN2014" s="54"/>
      <c r="AO2014" s="54"/>
      <c r="AP2014" s="54"/>
      <c r="AQ2014" s="54"/>
      <c r="AR2014" s="54"/>
      <c r="AS2014" s="54"/>
      <c r="AT2014" s="54"/>
      <c r="AU2014" s="54"/>
    </row>
    <row r="2015" spans="27:47" ht="12.95" customHeight="1" x14ac:dyDescent="0.2">
      <c r="AA2015" s="54"/>
      <c r="AB2015" s="54"/>
      <c r="AC2015" s="54"/>
      <c r="AD2015" s="54"/>
      <c r="AE2015" s="54"/>
      <c r="AF2015" s="139"/>
      <c r="AG2015" s="3"/>
      <c r="AN2015" s="54"/>
      <c r="AO2015" s="54"/>
      <c r="AP2015" s="54"/>
      <c r="AQ2015" s="54"/>
      <c r="AR2015" s="54"/>
      <c r="AS2015" s="54"/>
      <c r="AT2015" s="54"/>
      <c r="AU2015" s="54"/>
    </row>
    <row r="2016" spans="27:47" ht="12.95" customHeight="1" x14ac:dyDescent="0.2">
      <c r="AA2016" s="54"/>
      <c r="AB2016" s="54"/>
      <c r="AC2016" s="54"/>
      <c r="AD2016" s="54"/>
      <c r="AE2016" s="54"/>
      <c r="AF2016" s="139"/>
      <c r="AG2016" s="3"/>
      <c r="AN2016" s="54"/>
      <c r="AO2016" s="54"/>
      <c r="AP2016" s="54"/>
      <c r="AQ2016" s="54"/>
      <c r="AR2016" s="54"/>
      <c r="AS2016" s="54"/>
      <c r="AT2016" s="54"/>
      <c r="AU2016" s="54"/>
    </row>
    <row r="2017" spans="27:47" ht="12.95" customHeight="1" x14ac:dyDescent="0.2">
      <c r="AA2017" s="54"/>
      <c r="AB2017" s="54"/>
      <c r="AC2017" s="54"/>
      <c r="AD2017" s="54"/>
      <c r="AE2017" s="54"/>
      <c r="AF2017" s="139"/>
      <c r="AG2017" s="3"/>
      <c r="AN2017" s="54"/>
      <c r="AO2017" s="54"/>
      <c r="AP2017" s="54"/>
      <c r="AQ2017" s="54"/>
      <c r="AR2017" s="54"/>
      <c r="AS2017" s="54"/>
      <c r="AT2017" s="54"/>
      <c r="AU2017" s="54"/>
    </row>
    <row r="2018" spans="27:47" ht="12.95" customHeight="1" x14ac:dyDescent="0.2">
      <c r="AA2018" s="54"/>
      <c r="AB2018" s="54"/>
      <c r="AC2018" s="54"/>
      <c r="AD2018" s="54"/>
      <c r="AE2018" s="54"/>
      <c r="AF2018" s="139"/>
      <c r="AG2018" s="3"/>
      <c r="AN2018" s="54"/>
      <c r="AO2018" s="54"/>
      <c r="AP2018" s="54"/>
      <c r="AQ2018" s="54"/>
      <c r="AR2018" s="54"/>
      <c r="AS2018" s="54"/>
      <c r="AT2018" s="54"/>
      <c r="AU2018" s="54"/>
    </row>
    <row r="2019" spans="27:47" ht="12.95" customHeight="1" x14ac:dyDescent="0.2">
      <c r="AA2019" s="54"/>
      <c r="AB2019" s="54"/>
      <c r="AC2019" s="54"/>
      <c r="AD2019" s="54"/>
      <c r="AE2019" s="54"/>
      <c r="AF2019" s="139"/>
      <c r="AG2019" s="3"/>
      <c r="AN2019" s="54"/>
      <c r="AO2019" s="54"/>
      <c r="AP2019" s="54"/>
      <c r="AQ2019" s="54"/>
      <c r="AR2019" s="54"/>
      <c r="AS2019" s="54"/>
      <c r="AT2019" s="54"/>
      <c r="AU2019" s="54"/>
    </row>
    <row r="2020" spans="27:47" ht="12.95" customHeight="1" x14ac:dyDescent="0.2">
      <c r="AA2020" s="54"/>
      <c r="AB2020" s="54"/>
      <c r="AC2020" s="54"/>
      <c r="AD2020" s="54"/>
      <c r="AE2020" s="54"/>
      <c r="AF2020" s="139"/>
      <c r="AG2020" s="3"/>
      <c r="AN2020" s="54"/>
      <c r="AO2020" s="54"/>
      <c r="AP2020" s="54"/>
      <c r="AQ2020" s="54"/>
      <c r="AR2020" s="54"/>
      <c r="AS2020" s="54"/>
      <c r="AT2020" s="54"/>
      <c r="AU2020" s="54"/>
    </row>
    <row r="2021" spans="27:47" ht="12.95" customHeight="1" x14ac:dyDescent="0.2">
      <c r="AA2021" s="54"/>
      <c r="AB2021" s="54"/>
      <c r="AC2021" s="54"/>
      <c r="AD2021" s="54"/>
      <c r="AE2021" s="54"/>
      <c r="AF2021" s="139"/>
      <c r="AG2021" s="3"/>
      <c r="AN2021" s="54"/>
      <c r="AO2021" s="54"/>
      <c r="AP2021" s="54"/>
      <c r="AQ2021" s="54"/>
      <c r="AR2021" s="54"/>
      <c r="AS2021" s="54"/>
      <c r="AT2021" s="54"/>
      <c r="AU2021" s="54"/>
    </row>
    <row r="2022" spans="27:47" ht="12.95" customHeight="1" x14ac:dyDescent="0.2">
      <c r="AA2022" s="54"/>
      <c r="AB2022" s="54"/>
      <c r="AC2022" s="54"/>
      <c r="AD2022" s="54"/>
      <c r="AE2022" s="54"/>
      <c r="AF2022" s="139"/>
      <c r="AG2022" s="3"/>
      <c r="AN2022" s="54"/>
      <c r="AO2022" s="54"/>
      <c r="AP2022" s="54"/>
      <c r="AQ2022" s="54"/>
      <c r="AR2022" s="54"/>
      <c r="AS2022" s="54"/>
      <c r="AT2022" s="54"/>
      <c r="AU2022" s="54"/>
    </row>
    <row r="2023" spans="27:47" ht="12.95" customHeight="1" x14ac:dyDescent="0.2">
      <c r="AA2023" s="54"/>
      <c r="AB2023" s="54"/>
      <c r="AC2023" s="54"/>
      <c r="AD2023" s="54"/>
      <c r="AE2023" s="54"/>
      <c r="AF2023" s="139"/>
      <c r="AG2023" s="3"/>
      <c r="AN2023" s="54"/>
      <c r="AO2023" s="54"/>
      <c r="AP2023" s="54"/>
      <c r="AQ2023" s="54"/>
      <c r="AR2023" s="54"/>
      <c r="AS2023" s="54"/>
      <c r="AT2023" s="54"/>
      <c r="AU2023" s="54"/>
    </row>
    <row r="2024" spans="27:47" ht="12.95" customHeight="1" x14ac:dyDescent="0.2">
      <c r="AA2024" s="54"/>
      <c r="AB2024" s="54"/>
      <c r="AC2024" s="54"/>
      <c r="AD2024" s="54"/>
      <c r="AE2024" s="54"/>
      <c r="AF2024" s="139"/>
      <c r="AG2024" s="3"/>
      <c r="AN2024" s="54"/>
      <c r="AO2024" s="54"/>
      <c r="AP2024" s="54"/>
      <c r="AQ2024" s="54"/>
      <c r="AR2024" s="54"/>
      <c r="AS2024" s="54"/>
      <c r="AT2024" s="54"/>
      <c r="AU2024" s="54"/>
    </row>
    <row r="2025" spans="27:47" ht="12.95" customHeight="1" x14ac:dyDescent="0.2">
      <c r="AA2025" s="54"/>
      <c r="AB2025" s="54"/>
      <c r="AC2025" s="54"/>
      <c r="AD2025" s="54"/>
      <c r="AE2025" s="54"/>
      <c r="AF2025" s="139"/>
      <c r="AG2025" s="3"/>
      <c r="AN2025" s="54"/>
      <c r="AO2025" s="54"/>
      <c r="AP2025" s="54"/>
      <c r="AQ2025" s="54"/>
      <c r="AR2025" s="54"/>
      <c r="AS2025" s="54"/>
      <c r="AT2025" s="54"/>
      <c r="AU2025" s="54"/>
    </row>
    <row r="2026" spans="27:47" ht="12.95" customHeight="1" x14ac:dyDescent="0.2">
      <c r="AA2026" s="54"/>
      <c r="AB2026" s="54"/>
      <c r="AC2026" s="54"/>
      <c r="AD2026" s="54"/>
      <c r="AE2026" s="54"/>
      <c r="AF2026" s="139"/>
      <c r="AG2026" s="3"/>
      <c r="AN2026" s="54"/>
      <c r="AO2026" s="54"/>
      <c r="AP2026" s="54"/>
      <c r="AQ2026" s="54"/>
      <c r="AR2026" s="54"/>
      <c r="AS2026" s="54"/>
      <c r="AT2026" s="54"/>
      <c r="AU2026" s="54"/>
    </row>
    <row r="2027" spans="27:47" ht="12.95" customHeight="1" x14ac:dyDescent="0.2">
      <c r="AA2027" s="54"/>
      <c r="AB2027" s="54"/>
      <c r="AC2027" s="54"/>
      <c r="AD2027" s="54"/>
      <c r="AE2027" s="54"/>
      <c r="AF2027" s="139"/>
      <c r="AG2027" s="3"/>
      <c r="AN2027" s="54"/>
      <c r="AO2027" s="54"/>
      <c r="AP2027" s="54"/>
      <c r="AQ2027" s="54"/>
      <c r="AR2027" s="54"/>
      <c r="AS2027" s="54"/>
      <c r="AT2027" s="54"/>
      <c r="AU2027" s="54"/>
    </row>
    <row r="2028" spans="27:47" ht="12.95" customHeight="1" x14ac:dyDescent="0.2">
      <c r="AA2028" s="54"/>
      <c r="AB2028" s="54"/>
      <c r="AC2028" s="54"/>
      <c r="AD2028" s="54"/>
      <c r="AE2028" s="54"/>
      <c r="AF2028" s="139"/>
      <c r="AG2028" s="3"/>
      <c r="AN2028" s="54"/>
      <c r="AO2028" s="54"/>
      <c r="AP2028" s="54"/>
      <c r="AQ2028" s="54"/>
      <c r="AR2028" s="54"/>
      <c r="AS2028" s="54"/>
      <c r="AT2028" s="54"/>
      <c r="AU2028" s="54"/>
    </row>
    <row r="2029" spans="27:47" ht="12.95" customHeight="1" x14ac:dyDescent="0.2">
      <c r="AA2029" s="54"/>
      <c r="AB2029" s="54"/>
      <c r="AC2029" s="54"/>
      <c r="AD2029" s="54"/>
      <c r="AE2029" s="54"/>
      <c r="AF2029" s="139"/>
      <c r="AG2029" s="3"/>
      <c r="AN2029" s="54"/>
      <c r="AO2029" s="54"/>
      <c r="AP2029" s="54"/>
      <c r="AQ2029" s="54"/>
      <c r="AR2029" s="54"/>
      <c r="AS2029" s="54"/>
      <c r="AT2029" s="54"/>
      <c r="AU2029" s="54"/>
    </row>
    <row r="2030" spans="27:47" ht="12.95" customHeight="1" x14ac:dyDescent="0.2">
      <c r="AA2030" s="54"/>
      <c r="AB2030" s="54"/>
      <c r="AC2030" s="54"/>
      <c r="AD2030" s="54"/>
      <c r="AE2030" s="54"/>
      <c r="AF2030" s="139"/>
      <c r="AG2030" s="3"/>
      <c r="AN2030" s="54"/>
      <c r="AO2030" s="54"/>
      <c r="AP2030" s="54"/>
      <c r="AQ2030" s="54"/>
      <c r="AR2030" s="54"/>
      <c r="AS2030" s="54"/>
      <c r="AT2030" s="54"/>
      <c r="AU2030" s="54"/>
    </row>
    <row r="2031" spans="27:47" ht="12.95" customHeight="1" x14ac:dyDescent="0.2">
      <c r="AA2031" s="54"/>
      <c r="AB2031" s="54"/>
      <c r="AC2031" s="54"/>
      <c r="AD2031" s="54"/>
      <c r="AE2031" s="54"/>
      <c r="AF2031" s="139"/>
      <c r="AG2031" s="3"/>
      <c r="AN2031" s="54"/>
      <c r="AO2031" s="54"/>
      <c r="AP2031" s="54"/>
      <c r="AQ2031" s="54"/>
      <c r="AR2031" s="54"/>
      <c r="AS2031" s="54"/>
      <c r="AT2031" s="54"/>
      <c r="AU2031" s="54"/>
    </row>
    <row r="2032" spans="27:47" ht="12.95" customHeight="1" x14ac:dyDescent="0.2">
      <c r="AA2032" s="54"/>
      <c r="AB2032" s="54"/>
      <c r="AC2032" s="54"/>
      <c r="AD2032" s="54"/>
      <c r="AE2032" s="54"/>
      <c r="AF2032" s="139"/>
      <c r="AG2032" s="3"/>
      <c r="AN2032" s="54"/>
      <c r="AO2032" s="54"/>
      <c r="AP2032" s="54"/>
      <c r="AQ2032" s="54"/>
      <c r="AR2032" s="54"/>
      <c r="AS2032" s="54"/>
      <c r="AT2032" s="54"/>
      <c r="AU2032" s="54"/>
    </row>
    <row r="2033" spans="27:47" ht="12.95" customHeight="1" x14ac:dyDescent="0.2">
      <c r="AA2033" s="54"/>
      <c r="AB2033" s="54"/>
      <c r="AC2033" s="54"/>
      <c r="AD2033" s="54"/>
      <c r="AE2033" s="54"/>
      <c r="AF2033" s="139"/>
      <c r="AG2033" s="3"/>
      <c r="AN2033" s="54"/>
      <c r="AO2033" s="54"/>
      <c r="AP2033" s="54"/>
      <c r="AQ2033" s="54"/>
      <c r="AR2033" s="54"/>
      <c r="AS2033" s="54"/>
      <c r="AT2033" s="54"/>
      <c r="AU2033" s="54"/>
    </row>
    <row r="2034" spans="27:47" ht="12.95" customHeight="1" x14ac:dyDescent="0.2">
      <c r="AA2034" s="54"/>
      <c r="AB2034" s="54"/>
      <c r="AC2034" s="54"/>
      <c r="AD2034" s="54"/>
      <c r="AE2034" s="54"/>
      <c r="AF2034" s="139"/>
      <c r="AG2034" s="3"/>
      <c r="AN2034" s="54"/>
      <c r="AO2034" s="54"/>
      <c r="AP2034" s="54"/>
      <c r="AQ2034" s="54"/>
      <c r="AR2034" s="54"/>
      <c r="AS2034" s="54"/>
      <c r="AT2034" s="54"/>
      <c r="AU2034" s="54"/>
    </row>
    <row r="2035" spans="27:47" ht="12.95" customHeight="1" x14ac:dyDescent="0.2">
      <c r="AA2035" s="54"/>
      <c r="AB2035" s="54"/>
      <c r="AC2035" s="54"/>
      <c r="AD2035" s="54"/>
      <c r="AE2035" s="54"/>
      <c r="AF2035" s="139"/>
      <c r="AG2035" s="3"/>
      <c r="AN2035" s="54"/>
      <c r="AO2035" s="54"/>
      <c r="AP2035" s="54"/>
      <c r="AQ2035" s="54"/>
      <c r="AR2035" s="54"/>
      <c r="AS2035" s="54"/>
      <c r="AT2035" s="54"/>
      <c r="AU2035" s="54"/>
    </row>
    <row r="2036" spans="27:47" ht="12.95" customHeight="1" x14ac:dyDescent="0.2">
      <c r="AA2036" s="54"/>
      <c r="AB2036" s="54"/>
      <c r="AC2036" s="54"/>
      <c r="AD2036" s="54"/>
      <c r="AE2036" s="54"/>
      <c r="AF2036" s="139"/>
      <c r="AG2036" s="3"/>
      <c r="AN2036" s="54"/>
      <c r="AO2036" s="54"/>
      <c r="AP2036" s="54"/>
      <c r="AQ2036" s="54"/>
      <c r="AR2036" s="54"/>
      <c r="AS2036" s="54"/>
      <c r="AT2036" s="54"/>
      <c r="AU2036" s="54"/>
    </row>
    <row r="2037" spans="27:47" ht="12.95" customHeight="1" x14ac:dyDescent="0.2">
      <c r="AA2037" s="54"/>
      <c r="AB2037" s="54"/>
      <c r="AC2037" s="54"/>
      <c r="AD2037" s="54"/>
      <c r="AE2037" s="54"/>
      <c r="AF2037" s="139"/>
      <c r="AG2037" s="3"/>
      <c r="AN2037" s="54"/>
      <c r="AO2037" s="54"/>
      <c r="AP2037" s="54"/>
      <c r="AQ2037" s="54"/>
      <c r="AR2037" s="54"/>
      <c r="AS2037" s="54"/>
      <c r="AT2037" s="54"/>
      <c r="AU2037" s="54"/>
    </row>
    <row r="2038" spans="27:47" ht="12.95" customHeight="1" x14ac:dyDescent="0.2">
      <c r="AA2038" s="54"/>
      <c r="AB2038" s="54"/>
      <c r="AC2038" s="54"/>
      <c r="AD2038" s="54"/>
      <c r="AE2038" s="54"/>
      <c r="AF2038" s="139"/>
      <c r="AG2038" s="3"/>
      <c r="AN2038" s="54"/>
      <c r="AO2038" s="54"/>
      <c r="AP2038" s="54"/>
      <c r="AQ2038" s="54"/>
      <c r="AR2038" s="54"/>
      <c r="AS2038" s="54"/>
      <c r="AT2038" s="54"/>
      <c r="AU2038" s="54"/>
    </row>
    <row r="2039" spans="27:47" ht="12.95" customHeight="1" x14ac:dyDescent="0.2">
      <c r="AA2039" s="54"/>
      <c r="AB2039" s="54"/>
      <c r="AC2039" s="54"/>
      <c r="AD2039" s="54"/>
      <c r="AE2039" s="54"/>
      <c r="AF2039" s="139"/>
      <c r="AG2039" s="3"/>
      <c r="AN2039" s="54"/>
      <c r="AO2039" s="54"/>
      <c r="AP2039" s="54"/>
      <c r="AQ2039" s="54"/>
      <c r="AR2039" s="54"/>
      <c r="AS2039" s="54"/>
      <c r="AT2039" s="54"/>
      <c r="AU2039" s="54"/>
    </row>
    <row r="2040" spans="27:47" ht="12.95" customHeight="1" x14ac:dyDescent="0.2">
      <c r="AA2040" s="54"/>
      <c r="AB2040" s="54"/>
      <c r="AC2040" s="54"/>
      <c r="AD2040" s="54"/>
      <c r="AE2040" s="54"/>
      <c r="AF2040" s="139"/>
      <c r="AG2040" s="3"/>
      <c r="AN2040" s="54"/>
      <c r="AO2040" s="54"/>
      <c r="AP2040" s="54"/>
      <c r="AQ2040" s="54"/>
      <c r="AR2040" s="54"/>
      <c r="AS2040" s="54"/>
      <c r="AT2040" s="54"/>
      <c r="AU2040" s="54"/>
    </row>
    <row r="2041" spans="27:47" ht="12.95" customHeight="1" x14ac:dyDescent="0.2">
      <c r="AA2041" s="54"/>
      <c r="AB2041" s="54"/>
      <c r="AC2041" s="54"/>
      <c r="AD2041" s="54"/>
      <c r="AE2041" s="54"/>
      <c r="AF2041" s="139"/>
      <c r="AG2041" s="3"/>
      <c r="AN2041" s="54"/>
      <c r="AO2041" s="54"/>
      <c r="AP2041" s="54"/>
      <c r="AQ2041" s="54"/>
      <c r="AR2041" s="54"/>
      <c r="AS2041" s="54"/>
      <c r="AT2041" s="54"/>
      <c r="AU2041" s="54"/>
    </row>
    <row r="2042" spans="27:47" ht="12.95" customHeight="1" x14ac:dyDescent="0.2">
      <c r="AA2042" s="54"/>
      <c r="AB2042" s="54"/>
      <c r="AC2042" s="54"/>
      <c r="AD2042" s="54"/>
      <c r="AE2042" s="54"/>
      <c r="AF2042" s="139"/>
      <c r="AG2042" s="3"/>
      <c r="AN2042" s="54"/>
      <c r="AO2042" s="54"/>
      <c r="AP2042" s="54"/>
      <c r="AQ2042" s="54"/>
      <c r="AR2042" s="54"/>
      <c r="AS2042" s="54"/>
      <c r="AT2042" s="54"/>
      <c r="AU2042" s="54"/>
    </row>
    <row r="2043" spans="27:47" ht="12.95" customHeight="1" x14ac:dyDescent="0.2">
      <c r="AA2043" s="54"/>
      <c r="AB2043" s="54"/>
      <c r="AC2043" s="54"/>
      <c r="AD2043" s="54"/>
      <c r="AE2043" s="54"/>
      <c r="AF2043" s="139"/>
      <c r="AG2043" s="3"/>
      <c r="AN2043" s="54"/>
      <c r="AO2043" s="54"/>
      <c r="AP2043" s="54"/>
      <c r="AQ2043" s="54"/>
      <c r="AR2043" s="54"/>
      <c r="AS2043" s="54"/>
      <c r="AT2043" s="54"/>
      <c r="AU2043" s="54"/>
    </row>
    <row r="2044" spans="27:47" ht="12.95" customHeight="1" x14ac:dyDescent="0.2">
      <c r="AA2044" s="54"/>
      <c r="AB2044" s="54"/>
      <c r="AC2044" s="54"/>
      <c r="AD2044" s="54"/>
      <c r="AE2044" s="54"/>
      <c r="AF2044" s="139"/>
      <c r="AG2044" s="3"/>
      <c r="AN2044" s="54"/>
      <c r="AO2044" s="54"/>
      <c r="AP2044" s="54"/>
      <c r="AQ2044" s="54"/>
      <c r="AR2044" s="54"/>
      <c r="AS2044" s="54"/>
      <c r="AT2044" s="54"/>
      <c r="AU2044" s="54"/>
    </row>
    <row r="2045" spans="27:47" ht="12.95" customHeight="1" x14ac:dyDescent="0.2">
      <c r="AA2045" s="54"/>
      <c r="AB2045" s="54"/>
      <c r="AC2045" s="54"/>
      <c r="AD2045" s="54"/>
      <c r="AE2045" s="54"/>
      <c r="AF2045" s="139"/>
      <c r="AG2045" s="3"/>
      <c r="AN2045" s="54"/>
      <c r="AO2045" s="54"/>
      <c r="AP2045" s="54"/>
      <c r="AQ2045" s="54"/>
      <c r="AR2045" s="54"/>
      <c r="AS2045" s="54"/>
      <c r="AT2045" s="54"/>
      <c r="AU2045" s="54"/>
    </row>
    <row r="2046" spans="27:47" ht="12.95" customHeight="1" x14ac:dyDescent="0.2">
      <c r="AA2046" s="54"/>
      <c r="AB2046" s="54"/>
      <c r="AC2046" s="54"/>
      <c r="AD2046" s="54"/>
      <c r="AE2046" s="54"/>
      <c r="AF2046" s="139"/>
      <c r="AG2046" s="3"/>
      <c r="AN2046" s="54"/>
      <c r="AO2046" s="54"/>
      <c r="AP2046" s="54"/>
      <c r="AQ2046" s="54"/>
      <c r="AR2046" s="54"/>
      <c r="AS2046" s="54"/>
      <c r="AT2046" s="54"/>
      <c r="AU2046" s="54"/>
    </row>
    <row r="2047" spans="27:47" ht="12.95" customHeight="1" x14ac:dyDescent="0.2">
      <c r="AA2047" s="54"/>
      <c r="AB2047" s="54"/>
      <c r="AC2047" s="54"/>
      <c r="AD2047" s="54"/>
      <c r="AE2047" s="54"/>
      <c r="AF2047" s="139"/>
      <c r="AG2047" s="3"/>
      <c r="AN2047" s="54"/>
      <c r="AO2047" s="54"/>
      <c r="AP2047" s="54"/>
      <c r="AQ2047" s="54"/>
      <c r="AR2047" s="54"/>
      <c r="AS2047" s="54"/>
      <c r="AT2047" s="54"/>
      <c r="AU2047" s="54"/>
    </row>
    <row r="2048" spans="27:47" ht="12.95" customHeight="1" x14ac:dyDescent="0.2">
      <c r="AA2048" s="54"/>
      <c r="AB2048" s="54"/>
      <c r="AC2048" s="54"/>
      <c r="AD2048" s="54"/>
      <c r="AE2048" s="54"/>
      <c r="AF2048" s="139"/>
      <c r="AG2048" s="3"/>
      <c r="AN2048" s="54"/>
      <c r="AO2048" s="54"/>
      <c r="AP2048" s="54"/>
      <c r="AQ2048" s="54"/>
      <c r="AR2048" s="54"/>
      <c r="AS2048" s="54"/>
      <c r="AT2048" s="54"/>
      <c r="AU2048" s="54"/>
    </row>
    <row r="2049" spans="27:47" ht="12.95" customHeight="1" x14ac:dyDescent="0.2">
      <c r="AA2049" s="54"/>
      <c r="AB2049" s="54"/>
      <c r="AC2049" s="54"/>
      <c r="AD2049" s="54"/>
      <c r="AE2049" s="54"/>
      <c r="AF2049" s="139"/>
      <c r="AG2049" s="3"/>
      <c r="AN2049" s="54"/>
      <c r="AO2049" s="54"/>
      <c r="AP2049" s="54"/>
      <c r="AQ2049" s="54"/>
      <c r="AR2049" s="54"/>
      <c r="AS2049" s="54"/>
      <c r="AT2049" s="54"/>
      <c r="AU2049" s="54"/>
    </row>
    <row r="2050" spans="27:47" ht="12.95" customHeight="1" x14ac:dyDescent="0.2">
      <c r="AA2050" s="54"/>
      <c r="AB2050" s="54"/>
      <c r="AC2050" s="54"/>
      <c r="AD2050" s="54"/>
      <c r="AE2050" s="54"/>
      <c r="AF2050" s="139"/>
      <c r="AG2050" s="3"/>
      <c r="AN2050" s="54"/>
      <c r="AO2050" s="54"/>
      <c r="AP2050" s="54"/>
      <c r="AQ2050" s="54"/>
      <c r="AR2050" s="54"/>
      <c r="AS2050" s="54"/>
      <c r="AT2050" s="54"/>
      <c r="AU2050" s="54"/>
    </row>
    <row r="2051" spans="27:47" ht="12.95" customHeight="1" x14ac:dyDescent="0.2">
      <c r="AA2051" s="54"/>
      <c r="AB2051" s="54"/>
      <c r="AC2051" s="54"/>
      <c r="AD2051" s="54"/>
      <c r="AE2051" s="54"/>
      <c r="AF2051" s="139"/>
      <c r="AG2051" s="3"/>
      <c r="AN2051" s="54"/>
      <c r="AO2051" s="54"/>
      <c r="AP2051" s="54"/>
      <c r="AQ2051" s="54"/>
      <c r="AR2051" s="54"/>
      <c r="AS2051" s="54"/>
      <c r="AT2051" s="54"/>
      <c r="AU2051" s="54"/>
    </row>
    <row r="2052" spans="27:47" ht="12.95" customHeight="1" x14ac:dyDescent="0.2">
      <c r="AA2052" s="54"/>
      <c r="AB2052" s="54"/>
      <c r="AC2052" s="54"/>
      <c r="AD2052" s="54"/>
      <c r="AE2052" s="54"/>
      <c r="AF2052" s="139"/>
      <c r="AG2052" s="3"/>
      <c r="AN2052" s="54"/>
      <c r="AO2052" s="54"/>
      <c r="AP2052" s="54"/>
      <c r="AQ2052" s="54"/>
      <c r="AR2052" s="54"/>
      <c r="AS2052" s="54"/>
      <c r="AT2052" s="54"/>
      <c r="AU2052" s="54"/>
    </row>
    <row r="2053" spans="27:47" ht="12.95" customHeight="1" x14ac:dyDescent="0.2">
      <c r="AA2053" s="54"/>
      <c r="AB2053" s="54"/>
      <c r="AC2053" s="54"/>
      <c r="AD2053" s="54"/>
      <c r="AE2053" s="54"/>
      <c r="AF2053" s="139"/>
      <c r="AG2053" s="3"/>
      <c r="AN2053" s="54"/>
      <c r="AO2053" s="54"/>
      <c r="AP2053" s="54"/>
      <c r="AQ2053" s="54"/>
      <c r="AR2053" s="54"/>
      <c r="AS2053" s="54"/>
      <c r="AT2053" s="54"/>
      <c r="AU2053" s="54"/>
    </row>
    <row r="2054" spans="27:47" ht="12.95" customHeight="1" x14ac:dyDescent="0.2">
      <c r="AA2054" s="54"/>
      <c r="AB2054" s="54"/>
      <c r="AC2054" s="54"/>
      <c r="AD2054" s="54"/>
      <c r="AE2054" s="54"/>
      <c r="AF2054" s="139"/>
      <c r="AG2054" s="3"/>
      <c r="AN2054" s="54"/>
      <c r="AO2054" s="54"/>
      <c r="AP2054" s="54"/>
      <c r="AQ2054" s="54"/>
      <c r="AR2054" s="54"/>
      <c r="AS2054" s="54"/>
      <c r="AT2054" s="54"/>
      <c r="AU2054" s="54"/>
    </row>
    <row r="2055" spans="27:47" ht="12.95" customHeight="1" x14ac:dyDescent="0.2">
      <c r="AA2055" s="54"/>
      <c r="AB2055" s="54"/>
      <c r="AC2055" s="54"/>
      <c r="AD2055" s="54"/>
      <c r="AE2055" s="54"/>
      <c r="AF2055" s="139"/>
      <c r="AG2055" s="3"/>
      <c r="AN2055" s="54"/>
      <c r="AO2055" s="54"/>
      <c r="AP2055" s="54"/>
      <c r="AQ2055" s="54"/>
      <c r="AR2055" s="54"/>
      <c r="AS2055" s="54"/>
      <c r="AT2055" s="54"/>
      <c r="AU2055" s="54"/>
    </row>
    <row r="2056" spans="27:47" ht="12.95" customHeight="1" x14ac:dyDescent="0.2">
      <c r="AA2056" s="54"/>
      <c r="AB2056" s="54"/>
      <c r="AC2056" s="54"/>
      <c r="AD2056" s="54"/>
      <c r="AE2056" s="54"/>
      <c r="AF2056" s="139"/>
      <c r="AG2056" s="3"/>
      <c r="AN2056" s="54"/>
      <c r="AO2056" s="54"/>
      <c r="AP2056" s="54"/>
      <c r="AQ2056" s="54"/>
      <c r="AR2056" s="54"/>
      <c r="AS2056" s="54"/>
      <c r="AT2056" s="54"/>
      <c r="AU2056" s="54"/>
    </row>
    <row r="2057" spans="27:47" ht="12.95" customHeight="1" x14ac:dyDescent="0.2">
      <c r="AA2057" s="54"/>
      <c r="AB2057" s="54"/>
      <c r="AC2057" s="54"/>
      <c r="AD2057" s="54"/>
      <c r="AE2057" s="54"/>
      <c r="AF2057" s="139"/>
      <c r="AG2057" s="3"/>
      <c r="AN2057" s="54"/>
      <c r="AO2057" s="54"/>
      <c r="AP2057" s="54"/>
      <c r="AQ2057" s="54"/>
      <c r="AR2057" s="54"/>
      <c r="AS2057" s="54"/>
      <c r="AT2057" s="54"/>
      <c r="AU2057" s="54"/>
    </row>
    <row r="2058" spans="27:47" ht="12.95" customHeight="1" x14ac:dyDescent="0.2">
      <c r="AA2058" s="54"/>
      <c r="AB2058" s="54"/>
      <c r="AC2058" s="54"/>
      <c r="AD2058" s="54"/>
      <c r="AE2058" s="54"/>
      <c r="AF2058" s="139"/>
      <c r="AG2058" s="3"/>
      <c r="AN2058" s="54"/>
      <c r="AO2058" s="54"/>
      <c r="AP2058" s="54"/>
      <c r="AQ2058" s="54"/>
      <c r="AR2058" s="54"/>
      <c r="AS2058" s="54"/>
      <c r="AT2058" s="54"/>
      <c r="AU2058" s="54"/>
    </row>
    <row r="2059" spans="27:47" ht="12.95" customHeight="1" x14ac:dyDescent="0.2">
      <c r="AA2059" s="54"/>
      <c r="AB2059" s="54"/>
      <c r="AC2059" s="54"/>
      <c r="AD2059" s="54"/>
      <c r="AE2059" s="54"/>
      <c r="AF2059" s="139"/>
      <c r="AG2059" s="3"/>
      <c r="AN2059" s="54"/>
      <c r="AO2059" s="54"/>
      <c r="AP2059" s="54"/>
      <c r="AQ2059" s="54"/>
      <c r="AR2059" s="54"/>
      <c r="AS2059" s="54"/>
      <c r="AT2059" s="54"/>
      <c r="AU2059" s="54"/>
    </row>
    <row r="2060" spans="27:47" ht="12.95" customHeight="1" x14ac:dyDescent="0.2">
      <c r="AA2060" s="54"/>
      <c r="AB2060" s="54"/>
      <c r="AC2060" s="54"/>
      <c r="AD2060" s="54"/>
      <c r="AE2060" s="54"/>
      <c r="AF2060" s="139"/>
      <c r="AG2060" s="3"/>
      <c r="AN2060" s="54"/>
      <c r="AO2060" s="54"/>
      <c r="AP2060" s="54"/>
      <c r="AQ2060" s="54"/>
      <c r="AR2060" s="54"/>
      <c r="AS2060" s="54"/>
      <c r="AT2060" s="54"/>
      <c r="AU2060" s="54"/>
    </row>
    <row r="2061" spans="27:47" ht="12.95" customHeight="1" x14ac:dyDescent="0.2">
      <c r="AA2061" s="54"/>
      <c r="AB2061" s="54"/>
      <c r="AC2061" s="54"/>
      <c r="AD2061" s="54"/>
      <c r="AE2061" s="54"/>
      <c r="AF2061" s="139"/>
      <c r="AG2061" s="3"/>
      <c r="AN2061" s="54"/>
      <c r="AO2061" s="54"/>
      <c r="AP2061" s="54"/>
      <c r="AQ2061" s="54"/>
      <c r="AR2061" s="54"/>
      <c r="AS2061" s="54"/>
      <c r="AT2061" s="54"/>
      <c r="AU2061" s="54"/>
    </row>
    <row r="2062" spans="27:47" ht="12.95" customHeight="1" x14ac:dyDescent="0.2">
      <c r="AA2062" s="54"/>
      <c r="AB2062" s="54"/>
      <c r="AC2062" s="54"/>
      <c r="AD2062" s="54"/>
      <c r="AE2062" s="54"/>
      <c r="AF2062" s="139"/>
      <c r="AG2062" s="3"/>
      <c r="AN2062" s="54"/>
      <c r="AO2062" s="54"/>
      <c r="AP2062" s="54"/>
      <c r="AQ2062" s="54"/>
      <c r="AR2062" s="54"/>
      <c r="AS2062" s="54"/>
      <c r="AT2062" s="54"/>
      <c r="AU2062" s="54"/>
    </row>
    <row r="2063" spans="27:47" ht="12.95" customHeight="1" x14ac:dyDescent="0.2">
      <c r="AA2063" s="54"/>
      <c r="AB2063" s="54"/>
      <c r="AC2063" s="54"/>
      <c r="AD2063" s="54"/>
      <c r="AE2063" s="54"/>
      <c r="AF2063" s="139"/>
      <c r="AG2063" s="3"/>
      <c r="AN2063" s="54"/>
      <c r="AO2063" s="54"/>
      <c r="AP2063" s="54"/>
      <c r="AQ2063" s="54"/>
      <c r="AR2063" s="54"/>
      <c r="AS2063" s="54"/>
      <c r="AT2063" s="54"/>
      <c r="AU2063" s="54"/>
    </row>
    <row r="2064" spans="27:47" ht="12.95" customHeight="1" x14ac:dyDescent="0.2">
      <c r="AA2064" s="54"/>
      <c r="AB2064" s="54"/>
      <c r="AC2064" s="54"/>
      <c r="AD2064" s="54"/>
      <c r="AE2064" s="54"/>
      <c r="AF2064" s="139"/>
      <c r="AG2064" s="3"/>
      <c r="AN2064" s="54"/>
      <c r="AO2064" s="54"/>
      <c r="AP2064" s="54"/>
      <c r="AQ2064" s="54"/>
      <c r="AR2064" s="54"/>
      <c r="AS2064" s="54"/>
      <c r="AT2064" s="54"/>
      <c r="AU2064" s="54"/>
    </row>
    <row r="2065" spans="27:47" ht="12.95" customHeight="1" x14ac:dyDescent="0.2">
      <c r="AA2065" s="54"/>
      <c r="AB2065" s="54"/>
      <c r="AC2065" s="54"/>
      <c r="AD2065" s="54"/>
      <c r="AE2065" s="54"/>
      <c r="AF2065" s="139"/>
      <c r="AG2065" s="3"/>
      <c r="AN2065" s="54"/>
      <c r="AO2065" s="54"/>
      <c r="AP2065" s="54"/>
      <c r="AQ2065" s="54"/>
      <c r="AR2065" s="54"/>
      <c r="AS2065" s="54"/>
      <c r="AT2065" s="54"/>
      <c r="AU2065" s="54"/>
    </row>
    <row r="2066" spans="27:47" ht="12.95" customHeight="1" x14ac:dyDescent="0.2">
      <c r="AA2066" s="54"/>
      <c r="AB2066" s="54"/>
      <c r="AC2066" s="54"/>
      <c r="AD2066" s="54"/>
      <c r="AE2066" s="54"/>
      <c r="AF2066" s="139"/>
      <c r="AG2066" s="3"/>
      <c r="AN2066" s="54"/>
      <c r="AO2066" s="54"/>
      <c r="AP2066" s="54"/>
      <c r="AQ2066" s="54"/>
      <c r="AR2066" s="54"/>
      <c r="AS2066" s="54"/>
      <c r="AT2066" s="54"/>
      <c r="AU2066" s="54"/>
    </row>
    <row r="2067" spans="27:47" ht="12.95" customHeight="1" x14ac:dyDescent="0.2">
      <c r="AA2067" s="54"/>
      <c r="AB2067" s="54"/>
      <c r="AC2067" s="54"/>
      <c r="AD2067" s="54"/>
      <c r="AE2067" s="54"/>
      <c r="AF2067" s="139"/>
      <c r="AG2067" s="3"/>
      <c r="AN2067" s="54"/>
      <c r="AO2067" s="54"/>
      <c r="AP2067" s="54"/>
      <c r="AQ2067" s="54"/>
      <c r="AR2067" s="54"/>
      <c r="AS2067" s="54"/>
      <c r="AT2067" s="54"/>
      <c r="AU2067" s="54"/>
    </row>
    <row r="2068" spans="27:47" ht="12.95" customHeight="1" x14ac:dyDescent="0.2">
      <c r="AA2068" s="54"/>
      <c r="AB2068" s="54"/>
      <c r="AC2068" s="54"/>
      <c r="AD2068" s="54"/>
      <c r="AE2068" s="54"/>
      <c r="AF2068" s="139"/>
      <c r="AG2068" s="3"/>
      <c r="AN2068" s="54"/>
      <c r="AO2068" s="54"/>
      <c r="AP2068" s="54"/>
      <c r="AQ2068" s="54"/>
      <c r="AR2068" s="54"/>
      <c r="AS2068" s="54"/>
      <c r="AT2068" s="54"/>
      <c r="AU2068" s="54"/>
    </row>
    <row r="2069" spans="27:47" ht="12.95" customHeight="1" x14ac:dyDescent="0.2">
      <c r="AA2069" s="54"/>
      <c r="AB2069" s="54"/>
      <c r="AC2069" s="54"/>
      <c r="AD2069" s="54"/>
      <c r="AE2069" s="54"/>
      <c r="AF2069" s="139"/>
      <c r="AG2069" s="3"/>
      <c r="AN2069" s="54"/>
      <c r="AO2069" s="54"/>
      <c r="AP2069" s="54"/>
      <c r="AQ2069" s="54"/>
      <c r="AR2069" s="54"/>
      <c r="AS2069" s="54"/>
      <c r="AT2069" s="54"/>
      <c r="AU2069" s="54"/>
    </row>
    <row r="2070" spans="27:47" ht="12.95" customHeight="1" x14ac:dyDescent="0.2">
      <c r="AA2070" s="54"/>
      <c r="AB2070" s="54"/>
      <c r="AC2070" s="54"/>
      <c r="AD2070" s="54"/>
      <c r="AE2070" s="54"/>
      <c r="AF2070" s="139"/>
      <c r="AG2070" s="3"/>
      <c r="AN2070" s="54"/>
      <c r="AO2070" s="54"/>
      <c r="AP2070" s="54"/>
      <c r="AQ2070" s="54"/>
      <c r="AR2070" s="54"/>
      <c r="AS2070" s="54"/>
      <c r="AT2070" s="54"/>
      <c r="AU2070" s="54"/>
    </row>
    <row r="2071" spans="27:47" ht="12.95" customHeight="1" x14ac:dyDescent="0.2">
      <c r="AA2071" s="54"/>
      <c r="AB2071" s="54"/>
      <c r="AC2071" s="54"/>
      <c r="AD2071" s="54"/>
      <c r="AE2071" s="54"/>
      <c r="AF2071" s="139"/>
      <c r="AG2071" s="3"/>
      <c r="AN2071" s="54"/>
      <c r="AO2071" s="54"/>
      <c r="AP2071" s="54"/>
      <c r="AQ2071" s="54"/>
      <c r="AR2071" s="54"/>
      <c r="AS2071" s="54"/>
      <c r="AT2071" s="54"/>
      <c r="AU2071" s="54"/>
    </row>
    <row r="2072" spans="27:47" ht="12.95" customHeight="1" x14ac:dyDescent="0.2">
      <c r="AA2072" s="54"/>
      <c r="AB2072" s="54"/>
      <c r="AC2072" s="54"/>
      <c r="AD2072" s="54"/>
      <c r="AE2072" s="54"/>
      <c r="AF2072" s="139"/>
      <c r="AG2072" s="3"/>
      <c r="AN2072" s="54"/>
      <c r="AO2072" s="54"/>
      <c r="AP2072" s="54"/>
      <c r="AQ2072" s="54"/>
      <c r="AR2072" s="54"/>
      <c r="AS2072" s="54"/>
      <c r="AT2072" s="54"/>
      <c r="AU2072" s="54"/>
    </row>
    <row r="2073" spans="27:47" ht="12.95" customHeight="1" x14ac:dyDescent="0.2">
      <c r="AA2073" s="54"/>
      <c r="AB2073" s="54"/>
      <c r="AC2073" s="54"/>
      <c r="AD2073" s="54"/>
      <c r="AE2073" s="54"/>
      <c r="AF2073" s="139"/>
      <c r="AG2073" s="3"/>
      <c r="AN2073" s="54"/>
      <c r="AO2073" s="54"/>
      <c r="AP2073" s="54"/>
      <c r="AQ2073" s="54"/>
      <c r="AR2073" s="54"/>
      <c r="AS2073" s="54"/>
      <c r="AT2073" s="54"/>
      <c r="AU2073" s="54"/>
    </row>
    <row r="2074" spans="27:47" ht="12.95" customHeight="1" x14ac:dyDescent="0.2">
      <c r="AA2074" s="54"/>
      <c r="AB2074" s="54"/>
      <c r="AC2074" s="54"/>
      <c r="AD2074" s="54"/>
      <c r="AE2074" s="54"/>
      <c r="AF2074" s="139"/>
      <c r="AG2074" s="3"/>
      <c r="AN2074" s="54"/>
      <c r="AO2074" s="54"/>
      <c r="AP2074" s="54"/>
      <c r="AQ2074" s="54"/>
      <c r="AR2074" s="54"/>
      <c r="AS2074" s="54"/>
      <c r="AT2074" s="54"/>
      <c r="AU2074" s="54"/>
    </row>
    <row r="2075" spans="27:47" ht="12.95" customHeight="1" x14ac:dyDescent="0.2">
      <c r="AA2075" s="54"/>
      <c r="AB2075" s="54"/>
      <c r="AC2075" s="54"/>
      <c r="AD2075" s="54"/>
      <c r="AE2075" s="54"/>
      <c r="AF2075" s="139"/>
      <c r="AG2075" s="3"/>
      <c r="AN2075" s="54"/>
      <c r="AO2075" s="54"/>
      <c r="AP2075" s="54"/>
      <c r="AQ2075" s="54"/>
      <c r="AR2075" s="54"/>
      <c r="AS2075" s="54"/>
      <c r="AT2075" s="54"/>
      <c r="AU2075" s="54"/>
    </row>
    <row r="2076" spans="27:47" ht="12.95" customHeight="1" x14ac:dyDescent="0.2">
      <c r="AA2076" s="54"/>
      <c r="AB2076" s="54"/>
      <c r="AC2076" s="54"/>
      <c r="AD2076" s="54"/>
      <c r="AE2076" s="54"/>
      <c r="AF2076" s="139"/>
      <c r="AG2076" s="3"/>
      <c r="AN2076" s="54"/>
      <c r="AO2076" s="54"/>
      <c r="AP2076" s="54"/>
      <c r="AQ2076" s="54"/>
      <c r="AR2076" s="54"/>
      <c r="AS2076" s="54"/>
      <c r="AT2076" s="54"/>
      <c r="AU2076" s="54"/>
    </row>
    <row r="2077" spans="27:47" ht="12.95" customHeight="1" x14ac:dyDescent="0.2">
      <c r="AA2077" s="54"/>
      <c r="AB2077" s="54"/>
      <c r="AC2077" s="54"/>
      <c r="AD2077" s="54"/>
      <c r="AE2077" s="54"/>
      <c r="AF2077" s="139"/>
      <c r="AG2077" s="3"/>
      <c r="AN2077" s="54"/>
      <c r="AO2077" s="54"/>
      <c r="AP2077" s="54"/>
      <c r="AQ2077" s="54"/>
      <c r="AR2077" s="54"/>
      <c r="AS2077" s="54"/>
      <c r="AT2077" s="54"/>
      <c r="AU2077" s="54"/>
    </row>
    <row r="2078" spans="27:47" ht="12.95" customHeight="1" x14ac:dyDescent="0.2">
      <c r="AA2078" s="54"/>
      <c r="AB2078" s="54"/>
      <c r="AC2078" s="54"/>
      <c r="AD2078" s="54"/>
      <c r="AE2078" s="54"/>
      <c r="AF2078" s="139"/>
      <c r="AG2078" s="3"/>
      <c r="AN2078" s="54"/>
      <c r="AO2078" s="54"/>
      <c r="AP2078" s="54"/>
      <c r="AQ2078" s="54"/>
      <c r="AR2078" s="54"/>
      <c r="AS2078" s="54"/>
      <c r="AT2078" s="54"/>
      <c r="AU2078" s="54"/>
    </row>
    <row r="2079" spans="27:47" ht="12.95" customHeight="1" x14ac:dyDescent="0.2">
      <c r="AA2079" s="54"/>
      <c r="AB2079" s="54"/>
      <c r="AC2079" s="54"/>
      <c r="AD2079" s="54"/>
      <c r="AE2079" s="54"/>
      <c r="AF2079" s="139"/>
      <c r="AG2079" s="3"/>
      <c r="AN2079" s="54"/>
      <c r="AO2079" s="54"/>
      <c r="AP2079" s="54"/>
      <c r="AQ2079" s="54"/>
      <c r="AR2079" s="54"/>
      <c r="AS2079" s="54"/>
      <c r="AT2079" s="54"/>
      <c r="AU2079" s="54"/>
    </row>
    <row r="2080" spans="27:47" ht="12.95" customHeight="1" x14ac:dyDescent="0.2">
      <c r="AA2080" s="54"/>
      <c r="AB2080" s="54"/>
      <c r="AC2080" s="54"/>
      <c r="AD2080" s="54"/>
      <c r="AE2080" s="54"/>
      <c r="AF2080" s="139"/>
      <c r="AG2080" s="3"/>
      <c r="AN2080" s="54"/>
      <c r="AO2080" s="54"/>
      <c r="AP2080" s="54"/>
      <c r="AQ2080" s="54"/>
      <c r="AR2080" s="54"/>
      <c r="AS2080" s="54"/>
      <c r="AT2080" s="54"/>
      <c r="AU2080" s="54"/>
    </row>
    <row r="2081" spans="27:47" ht="12.95" customHeight="1" x14ac:dyDescent="0.2">
      <c r="AA2081" s="54"/>
      <c r="AB2081" s="54"/>
      <c r="AC2081" s="54"/>
      <c r="AD2081" s="54"/>
      <c r="AE2081" s="54"/>
      <c r="AF2081" s="139"/>
      <c r="AG2081" s="3"/>
      <c r="AN2081" s="54"/>
      <c r="AO2081" s="54"/>
      <c r="AP2081" s="54"/>
      <c r="AQ2081" s="54"/>
      <c r="AR2081" s="54"/>
      <c r="AS2081" s="54"/>
      <c r="AT2081" s="54"/>
      <c r="AU2081" s="54"/>
    </row>
    <row r="2082" spans="27:47" ht="12.95" customHeight="1" x14ac:dyDescent="0.2">
      <c r="AA2082" s="54"/>
      <c r="AB2082" s="54"/>
      <c r="AC2082" s="54"/>
      <c r="AD2082" s="54"/>
      <c r="AE2082" s="54"/>
      <c r="AF2082" s="139"/>
      <c r="AG2082" s="3"/>
      <c r="AN2082" s="54"/>
      <c r="AO2082" s="54"/>
      <c r="AP2082" s="54"/>
      <c r="AQ2082" s="54"/>
      <c r="AR2082" s="54"/>
      <c r="AS2082" s="54"/>
      <c r="AT2082" s="54"/>
      <c r="AU2082" s="54"/>
    </row>
    <row r="2083" spans="27:47" ht="12.95" customHeight="1" x14ac:dyDescent="0.2">
      <c r="AA2083" s="54"/>
      <c r="AB2083" s="54"/>
      <c r="AC2083" s="54"/>
      <c r="AD2083" s="54"/>
      <c r="AE2083" s="54"/>
      <c r="AF2083" s="139"/>
      <c r="AG2083" s="3"/>
      <c r="AN2083" s="54"/>
      <c r="AO2083" s="54"/>
      <c r="AP2083" s="54"/>
      <c r="AQ2083" s="54"/>
      <c r="AR2083" s="54"/>
      <c r="AS2083" s="54"/>
      <c r="AT2083" s="54"/>
      <c r="AU2083" s="54"/>
    </row>
    <row r="2084" spans="27:47" ht="12.95" customHeight="1" x14ac:dyDescent="0.2">
      <c r="AA2084" s="54"/>
      <c r="AB2084" s="54"/>
      <c r="AC2084" s="54"/>
      <c r="AD2084" s="54"/>
      <c r="AE2084" s="54"/>
      <c r="AF2084" s="139"/>
      <c r="AG2084" s="3"/>
      <c r="AN2084" s="54"/>
      <c r="AO2084" s="54"/>
      <c r="AP2084" s="54"/>
      <c r="AQ2084" s="54"/>
      <c r="AR2084" s="54"/>
      <c r="AS2084" s="54"/>
      <c r="AT2084" s="54"/>
      <c r="AU2084" s="54"/>
    </row>
    <row r="2085" spans="27:47" ht="12.95" customHeight="1" x14ac:dyDescent="0.2">
      <c r="AA2085" s="54"/>
      <c r="AB2085" s="54"/>
      <c r="AC2085" s="54"/>
      <c r="AD2085" s="54"/>
      <c r="AE2085" s="54"/>
      <c r="AF2085" s="139"/>
      <c r="AG2085" s="3"/>
      <c r="AN2085" s="54"/>
      <c r="AO2085" s="54"/>
      <c r="AP2085" s="54"/>
      <c r="AQ2085" s="54"/>
      <c r="AR2085" s="54"/>
      <c r="AS2085" s="54"/>
      <c r="AT2085" s="54"/>
      <c r="AU2085" s="54"/>
    </row>
    <row r="2086" spans="27:47" ht="12.95" customHeight="1" x14ac:dyDescent="0.2">
      <c r="AA2086" s="54"/>
      <c r="AB2086" s="54"/>
      <c r="AC2086" s="54"/>
      <c r="AD2086" s="54"/>
      <c r="AE2086" s="54"/>
      <c r="AF2086" s="139"/>
      <c r="AG2086" s="3"/>
      <c r="AN2086" s="54"/>
      <c r="AO2086" s="54"/>
      <c r="AP2086" s="54"/>
      <c r="AQ2086" s="54"/>
      <c r="AR2086" s="54"/>
      <c r="AS2086" s="54"/>
      <c r="AT2086" s="54"/>
      <c r="AU2086" s="54"/>
    </row>
    <row r="2087" spans="27:47" ht="12.95" customHeight="1" x14ac:dyDescent="0.2">
      <c r="AA2087" s="54"/>
      <c r="AB2087" s="54"/>
      <c r="AC2087" s="54"/>
      <c r="AD2087" s="54"/>
      <c r="AE2087" s="54"/>
      <c r="AF2087" s="139"/>
      <c r="AG2087" s="3"/>
      <c r="AN2087" s="54"/>
      <c r="AO2087" s="54"/>
      <c r="AP2087" s="54"/>
      <c r="AQ2087" s="54"/>
      <c r="AR2087" s="54"/>
      <c r="AS2087" s="54"/>
      <c r="AT2087" s="54"/>
      <c r="AU2087" s="54"/>
    </row>
    <row r="2088" spans="27:47" ht="12.95" customHeight="1" x14ac:dyDescent="0.2">
      <c r="AA2088" s="54"/>
      <c r="AB2088" s="54"/>
      <c r="AC2088" s="54"/>
      <c r="AD2088" s="54"/>
      <c r="AE2088" s="54"/>
      <c r="AF2088" s="139"/>
      <c r="AG2088" s="3"/>
      <c r="AN2088" s="54"/>
      <c r="AO2088" s="54"/>
      <c r="AP2088" s="54"/>
      <c r="AQ2088" s="54"/>
      <c r="AR2088" s="54"/>
      <c r="AS2088" s="54"/>
      <c r="AT2088" s="54"/>
      <c r="AU2088" s="54"/>
    </row>
    <row r="2089" spans="27:47" ht="12.95" customHeight="1" x14ac:dyDescent="0.2">
      <c r="AA2089" s="54"/>
      <c r="AB2089" s="54"/>
      <c r="AC2089" s="54"/>
      <c r="AD2089" s="54"/>
      <c r="AE2089" s="54"/>
      <c r="AF2089" s="139"/>
      <c r="AG2089" s="3"/>
      <c r="AN2089" s="54"/>
      <c r="AO2089" s="54"/>
      <c r="AP2089" s="54"/>
      <c r="AQ2089" s="54"/>
      <c r="AR2089" s="54"/>
      <c r="AS2089" s="54"/>
      <c r="AT2089" s="54"/>
      <c r="AU2089" s="54"/>
    </row>
    <row r="2090" spans="27:47" ht="12.95" customHeight="1" x14ac:dyDescent="0.2">
      <c r="AA2090" s="54"/>
      <c r="AB2090" s="54"/>
      <c r="AC2090" s="54"/>
      <c r="AD2090" s="54"/>
      <c r="AE2090" s="54"/>
      <c r="AF2090" s="139"/>
      <c r="AG2090" s="3"/>
      <c r="AN2090" s="54"/>
      <c r="AO2090" s="54"/>
      <c r="AP2090" s="54"/>
      <c r="AQ2090" s="54"/>
      <c r="AR2090" s="54"/>
      <c r="AS2090" s="54"/>
      <c r="AT2090" s="54"/>
      <c r="AU2090" s="54"/>
    </row>
    <row r="2091" spans="27:47" ht="12.95" customHeight="1" x14ac:dyDescent="0.2">
      <c r="AA2091" s="54"/>
      <c r="AB2091" s="54"/>
      <c r="AC2091" s="54"/>
      <c r="AD2091" s="54"/>
      <c r="AE2091" s="54"/>
      <c r="AF2091" s="139"/>
      <c r="AG2091" s="3"/>
      <c r="AN2091" s="54"/>
      <c r="AO2091" s="54"/>
      <c r="AP2091" s="54"/>
      <c r="AQ2091" s="54"/>
      <c r="AR2091" s="54"/>
      <c r="AS2091" s="54"/>
      <c r="AT2091" s="54"/>
      <c r="AU2091" s="54"/>
    </row>
    <row r="2092" spans="27:47" ht="12.95" customHeight="1" x14ac:dyDescent="0.2">
      <c r="AA2092" s="54"/>
      <c r="AB2092" s="54"/>
      <c r="AC2092" s="54"/>
      <c r="AD2092" s="54"/>
      <c r="AE2092" s="54"/>
      <c r="AF2092" s="139"/>
      <c r="AG2092" s="3"/>
      <c r="AN2092" s="54"/>
      <c r="AO2092" s="54"/>
      <c r="AP2092" s="54"/>
      <c r="AQ2092" s="54"/>
      <c r="AR2092" s="54"/>
      <c r="AS2092" s="54"/>
      <c r="AT2092" s="54"/>
      <c r="AU2092" s="54"/>
    </row>
    <row r="2093" spans="27:47" ht="12.95" customHeight="1" x14ac:dyDescent="0.2">
      <c r="AA2093" s="54"/>
      <c r="AB2093" s="54"/>
      <c r="AC2093" s="54"/>
      <c r="AD2093" s="54"/>
      <c r="AE2093" s="54"/>
      <c r="AF2093" s="139"/>
      <c r="AG2093" s="3"/>
      <c r="AN2093" s="54"/>
      <c r="AO2093" s="54"/>
      <c r="AP2093" s="54"/>
      <c r="AQ2093" s="54"/>
      <c r="AR2093" s="54"/>
      <c r="AS2093" s="54"/>
      <c r="AT2093" s="54"/>
      <c r="AU2093" s="54"/>
    </row>
    <row r="2094" spans="27:47" ht="12.95" customHeight="1" x14ac:dyDescent="0.2">
      <c r="AA2094" s="54"/>
      <c r="AB2094" s="54"/>
      <c r="AC2094" s="54"/>
      <c r="AD2094" s="54"/>
      <c r="AE2094" s="54"/>
      <c r="AF2094" s="139"/>
      <c r="AG2094" s="3"/>
      <c r="AN2094" s="54"/>
      <c r="AO2094" s="54"/>
      <c r="AP2094" s="54"/>
      <c r="AQ2094" s="54"/>
      <c r="AR2094" s="54"/>
      <c r="AS2094" s="54"/>
      <c r="AT2094" s="54"/>
      <c r="AU2094" s="54"/>
    </row>
    <row r="2095" spans="27:47" ht="12.95" customHeight="1" x14ac:dyDescent="0.2">
      <c r="AA2095" s="54"/>
      <c r="AB2095" s="54"/>
      <c r="AC2095" s="54"/>
      <c r="AD2095" s="54"/>
      <c r="AE2095" s="54"/>
      <c r="AF2095" s="139"/>
      <c r="AG2095" s="3"/>
      <c r="AN2095" s="54"/>
      <c r="AO2095" s="54"/>
      <c r="AP2095" s="54"/>
      <c r="AQ2095" s="54"/>
      <c r="AR2095" s="54"/>
      <c r="AS2095" s="54"/>
      <c r="AT2095" s="54"/>
      <c r="AU2095" s="54"/>
    </row>
    <row r="2096" spans="27:47" ht="12.95" customHeight="1" x14ac:dyDescent="0.2">
      <c r="AA2096" s="54"/>
      <c r="AB2096" s="54"/>
      <c r="AC2096" s="54"/>
      <c r="AD2096" s="54"/>
      <c r="AE2096" s="54"/>
      <c r="AF2096" s="139"/>
      <c r="AG2096" s="3"/>
      <c r="AN2096" s="54"/>
      <c r="AO2096" s="54"/>
      <c r="AP2096" s="54"/>
      <c r="AQ2096" s="54"/>
      <c r="AR2096" s="54"/>
      <c r="AS2096" s="54"/>
      <c r="AT2096" s="54"/>
      <c r="AU2096" s="54"/>
    </row>
    <row r="2097" spans="27:47" ht="12.95" customHeight="1" x14ac:dyDescent="0.2">
      <c r="AA2097" s="54"/>
      <c r="AB2097" s="54"/>
      <c r="AC2097" s="54"/>
      <c r="AD2097" s="54"/>
      <c r="AE2097" s="54"/>
      <c r="AF2097" s="139"/>
      <c r="AG2097" s="3"/>
      <c r="AN2097" s="54"/>
      <c r="AO2097" s="54"/>
      <c r="AP2097" s="54"/>
      <c r="AQ2097" s="54"/>
      <c r="AR2097" s="54"/>
      <c r="AS2097" s="54"/>
      <c r="AT2097" s="54"/>
      <c r="AU2097" s="54"/>
    </row>
    <row r="2098" spans="27:47" ht="12.95" customHeight="1" x14ac:dyDescent="0.2">
      <c r="AA2098" s="54"/>
      <c r="AB2098" s="54"/>
      <c r="AC2098" s="54"/>
      <c r="AD2098" s="54"/>
      <c r="AE2098" s="54"/>
      <c r="AF2098" s="139"/>
      <c r="AG2098" s="3"/>
      <c r="AN2098" s="54"/>
      <c r="AO2098" s="54"/>
      <c r="AP2098" s="54"/>
      <c r="AQ2098" s="54"/>
      <c r="AR2098" s="54"/>
      <c r="AS2098" s="54"/>
      <c r="AT2098" s="54"/>
      <c r="AU2098" s="54"/>
    </row>
    <row r="2099" spans="27:47" ht="12.95" customHeight="1" x14ac:dyDescent="0.2">
      <c r="AA2099" s="54"/>
      <c r="AB2099" s="54"/>
      <c r="AC2099" s="54"/>
      <c r="AD2099" s="54"/>
      <c r="AE2099" s="54"/>
      <c r="AF2099" s="139"/>
      <c r="AG2099" s="3"/>
      <c r="AN2099" s="54"/>
      <c r="AO2099" s="54"/>
      <c r="AP2099" s="54"/>
      <c r="AQ2099" s="54"/>
      <c r="AR2099" s="54"/>
      <c r="AS2099" s="54"/>
      <c r="AT2099" s="54"/>
      <c r="AU2099" s="54"/>
    </row>
    <row r="2100" spans="27:47" ht="12.95" customHeight="1" x14ac:dyDescent="0.2">
      <c r="AA2100" s="54"/>
      <c r="AB2100" s="54"/>
      <c r="AC2100" s="54"/>
      <c r="AD2100" s="54"/>
      <c r="AE2100" s="54"/>
      <c r="AF2100" s="139"/>
      <c r="AG2100" s="3"/>
      <c r="AN2100" s="54"/>
      <c r="AO2100" s="54"/>
      <c r="AP2100" s="54"/>
      <c r="AQ2100" s="54"/>
      <c r="AR2100" s="54"/>
      <c r="AS2100" s="54"/>
      <c r="AT2100" s="54"/>
      <c r="AU2100" s="54"/>
    </row>
    <row r="2101" spans="27:47" ht="12.95" customHeight="1" x14ac:dyDescent="0.2">
      <c r="AA2101" s="54"/>
      <c r="AB2101" s="54"/>
      <c r="AC2101" s="54"/>
      <c r="AD2101" s="54"/>
      <c r="AE2101" s="54"/>
      <c r="AF2101" s="139"/>
      <c r="AG2101" s="3"/>
      <c r="AN2101" s="54"/>
      <c r="AO2101" s="54"/>
      <c r="AP2101" s="54"/>
      <c r="AQ2101" s="54"/>
      <c r="AR2101" s="54"/>
      <c r="AS2101" s="54"/>
      <c r="AT2101" s="54"/>
      <c r="AU2101" s="54"/>
    </row>
    <row r="2102" spans="27:47" ht="12.95" customHeight="1" x14ac:dyDescent="0.2">
      <c r="AA2102" s="54"/>
      <c r="AB2102" s="54"/>
      <c r="AC2102" s="54"/>
      <c r="AD2102" s="54"/>
      <c r="AE2102" s="54"/>
      <c r="AF2102" s="139"/>
      <c r="AG2102" s="3"/>
      <c r="AN2102" s="54"/>
      <c r="AO2102" s="54"/>
      <c r="AP2102" s="54"/>
      <c r="AQ2102" s="54"/>
      <c r="AR2102" s="54"/>
      <c r="AS2102" s="54"/>
      <c r="AT2102" s="54"/>
      <c r="AU2102" s="54"/>
    </row>
    <row r="2103" spans="27:47" ht="12.95" customHeight="1" x14ac:dyDescent="0.2">
      <c r="AA2103" s="54"/>
      <c r="AB2103" s="54"/>
      <c r="AC2103" s="54"/>
      <c r="AD2103" s="54"/>
      <c r="AE2103" s="54"/>
      <c r="AF2103" s="139"/>
      <c r="AG2103" s="3"/>
      <c r="AN2103" s="54"/>
      <c r="AO2103" s="54"/>
      <c r="AP2103" s="54"/>
      <c r="AQ2103" s="54"/>
      <c r="AR2103" s="54"/>
      <c r="AS2103" s="54"/>
      <c r="AT2103" s="54"/>
      <c r="AU2103" s="54"/>
    </row>
    <row r="2104" spans="27:47" ht="12.95" customHeight="1" x14ac:dyDescent="0.2">
      <c r="AA2104" s="54"/>
      <c r="AB2104" s="54"/>
      <c r="AC2104" s="54"/>
      <c r="AD2104" s="54"/>
      <c r="AE2104" s="54"/>
      <c r="AF2104" s="139"/>
      <c r="AG2104" s="3"/>
      <c r="AN2104" s="54"/>
      <c r="AO2104" s="54"/>
      <c r="AP2104" s="54"/>
      <c r="AQ2104" s="54"/>
      <c r="AR2104" s="54"/>
      <c r="AS2104" s="54"/>
      <c r="AT2104" s="54"/>
      <c r="AU2104" s="54"/>
    </row>
    <row r="2105" spans="27:47" ht="12.95" customHeight="1" x14ac:dyDescent="0.2">
      <c r="AA2105" s="54"/>
      <c r="AB2105" s="54"/>
      <c r="AC2105" s="54"/>
      <c r="AD2105" s="54"/>
      <c r="AE2105" s="54"/>
      <c r="AF2105" s="139"/>
      <c r="AG2105" s="3"/>
      <c r="AN2105" s="54"/>
      <c r="AO2105" s="54"/>
      <c r="AP2105" s="54"/>
      <c r="AQ2105" s="54"/>
      <c r="AR2105" s="54"/>
      <c r="AS2105" s="54"/>
      <c r="AT2105" s="54"/>
      <c r="AU2105" s="54"/>
    </row>
    <row r="2106" spans="27:47" ht="12.95" customHeight="1" x14ac:dyDescent="0.2">
      <c r="AA2106" s="54"/>
      <c r="AB2106" s="54"/>
      <c r="AC2106" s="54"/>
      <c r="AD2106" s="54"/>
      <c r="AE2106" s="54"/>
      <c r="AF2106" s="139"/>
      <c r="AG2106" s="3"/>
      <c r="AN2106" s="54"/>
      <c r="AO2106" s="54"/>
      <c r="AP2106" s="54"/>
      <c r="AQ2106" s="54"/>
      <c r="AR2106" s="54"/>
      <c r="AS2106" s="54"/>
      <c r="AT2106" s="54"/>
      <c r="AU2106" s="54"/>
    </row>
    <row r="2107" spans="27:47" ht="12.95" customHeight="1" x14ac:dyDescent="0.2">
      <c r="AA2107" s="54"/>
      <c r="AB2107" s="54"/>
      <c r="AC2107" s="54"/>
      <c r="AD2107" s="54"/>
      <c r="AE2107" s="54"/>
      <c r="AF2107" s="139"/>
      <c r="AG2107" s="3"/>
      <c r="AN2107" s="54"/>
      <c r="AO2107" s="54"/>
      <c r="AP2107" s="54"/>
      <c r="AQ2107" s="54"/>
      <c r="AR2107" s="54"/>
      <c r="AS2107" s="54"/>
      <c r="AT2107" s="54"/>
      <c r="AU2107" s="54"/>
    </row>
    <row r="2108" spans="27:47" ht="12.95" customHeight="1" x14ac:dyDescent="0.2">
      <c r="AA2108" s="54"/>
      <c r="AB2108" s="54"/>
      <c r="AC2108" s="54"/>
      <c r="AD2108" s="54"/>
      <c r="AE2108" s="54"/>
      <c r="AF2108" s="139"/>
      <c r="AG2108" s="3"/>
      <c r="AN2108" s="54"/>
      <c r="AO2108" s="54"/>
      <c r="AP2108" s="54"/>
      <c r="AQ2108" s="54"/>
      <c r="AR2108" s="54"/>
      <c r="AS2108" s="54"/>
      <c r="AT2108" s="54"/>
      <c r="AU2108" s="54"/>
    </row>
    <row r="2109" spans="27:47" ht="12.95" customHeight="1" x14ac:dyDescent="0.2">
      <c r="AA2109" s="54"/>
      <c r="AB2109" s="54"/>
      <c r="AC2109" s="54"/>
      <c r="AD2109" s="54"/>
      <c r="AE2109" s="54"/>
      <c r="AF2109" s="139"/>
      <c r="AG2109" s="3"/>
      <c r="AN2109" s="54"/>
      <c r="AO2109" s="54"/>
      <c r="AP2109" s="54"/>
      <c r="AQ2109" s="54"/>
      <c r="AR2109" s="54"/>
      <c r="AS2109" s="54"/>
      <c r="AT2109" s="54"/>
      <c r="AU2109" s="54"/>
    </row>
    <row r="2110" spans="27:47" ht="12.95" customHeight="1" x14ac:dyDescent="0.2">
      <c r="AA2110" s="54"/>
      <c r="AB2110" s="54"/>
      <c r="AC2110" s="54"/>
      <c r="AD2110" s="54"/>
      <c r="AE2110" s="54"/>
      <c r="AF2110" s="139"/>
      <c r="AG2110" s="3"/>
      <c r="AN2110" s="54"/>
      <c r="AO2110" s="54"/>
      <c r="AP2110" s="54"/>
      <c r="AQ2110" s="54"/>
      <c r="AR2110" s="54"/>
      <c r="AS2110" s="54"/>
      <c r="AT2110" s="54"/>
      <c r="AU2110" s="54"/>
    </row>
    <row r="2111" spans="27:47" ht="12.95" customHeight="1" x14ac:dyDescent="0.2">
      <c r="AA2111" s="54"/>
      <c r="AB2111" s="54"/>
      <c r="AC2111" s="54"/>
      <c r="AD2111" s="54"/>
      <c r="AE2111" s="54"/>
      <c r="AF2111" s="139"/>
      <c r="AG2111" s="3"/>
      <c r="AN2111" s="54"/>
      <c r="AO2111" s="54"/>
      <c r="AP2111" s="54"/>
      <c r="AQ2111" s="54"/>
      <c r="AR2111" s="54"/>
      <c r="AS2111" s="54"/>
      <c r="AT2111" s="54"/>
      <c r="AU2111" s="54"/>
    </row>
    <row r="2112" spans="27:47" ht="12.95" customHeight="1" x14ac:dyDescent="0.2">
      <c r="AA2112" s="54"/>
      <c r="AB2112" s="54"/>
      <c r="AC2112" s="54"/>
      <c r="AD2112" s="54"/>
      <c r="AE2112" s="54"/>
      <c r="AF2112" s="139"/>
      <c r="AG2112" s="3"/>
      <c r="AN2112" s="54"/>
      <c r="AO2112" s="54"/>
      <c r="AP2112" s="54"/>
      <c r="AQ2112" s="54"/>
      <c r="AR2112" s="54"/>
      <c r="AS2112" s="54"/>
      <c r="AT2112" s="54"/>
      <c r="AU2112" s="54"/>
    </row>
    <row r="2113" spans="27:47" ht="12.95" customHeight="1" x14ac:dyDescent="0.2">
      <c r="AA2113" s="54"/>
      <c r="AB2113" s="54"/>
      <c r="AC2113" s="54"/>
      <c r="AD2113" s="54"/>
      <c r="AE2113" s="54"/>
      <c r="AF2113" s="139"/>
      <c r="AG2113" s="3"/>
      <c r="AN2113" s="54"/>
      <c r="AO2113" s="54"/>
      <c r="AP2113" s="54"/>
      <c r="AQ2113" s="54"/>
      <c r="AR2113" s="54"/>
      <c r="AS2113" s="54"/>
      <c r="AT2113" s="54"/>
      <c r="AU2113" s="54"/>
    </row>
    <row r="2114" spans="27:47" ht="12.95" customHeight="1" x14ac:dyDescent="0.2">
      <c r="AA2114" s="54"/>
      <c r="AB2114" s="54"/>
      <c r="AC2114" s="54"/>
      <c r="AD2114" s="54"/>
      <c r="AE2114" s="54"/>
      <c r="AF2114" s="139"/>
      <c r="AG2114" s="3"/>
      <c r="AN2114" s="54"/>
      <c r="AO2114" s="54"/>
      <c r="AP2114" s="54"/>
      <c r="AQ2114" s="54"/>
      <c r="AR2114" s="54"/>
      <c r="AS2114" s="54"/>
      <c r="AT2114" s="54"/>
      <c r="AU2114" s="54"/>
    </row>
    <row r="2115" spans="27:47" ht="12.95" customHeight="1" x14ac:dyDescent="0.2">
      <c r="AA2115" s="54"/>
      <c r="AB2115" s="54"/>
      <c r="AC2115" s="54"/>
      <c r="AD2115" s="54"/>
      <c r="AE2115" s="54"/>
      <c r="AF2115" s="139"/>
      <c r="AG2115" s="3"/>
      <c r="AN2115" s="54"/>
      <c r="AO2115" s="54"/>
      <c r="AP2115" s="54"/>
      <c r="AQ2115" s="54"/>
      <c r="AR2115" s="54"/>
      <c r="AS2115" s="54"/>
      <c r="AT2115" s="54"/>
      <c r="AU2115" s="54"/>
    </row>
    <row r="2116" spans="27:47" ht="12.95" customHeight="1" x14ac:dyDescent="0.2">
      <c r="AA2116" s="54"/>
      <c r="AB2116" s="54"/>
      <c r="AC2116" s="54"/>
      <c r="AD2116" s="54"/>
      <c r="AE2116" s="54"/>
      <c r="AF2116" s="139"/>
      <c r="AG2116" s="3"/>
      <c r="AN2116" s="54"/>
      <c r="AO2116" s="54"/>
      <c r="AP2116" s="54"/>
      <c r="AQ2116" s="54"/>
      <c r="AR2116" s="54"/>
      <c r="AS2116" s="54"/>
      <c r="AT2116" s="54"/>
      <c r="AU2116" s="54"/>
    </row>
    <row r="2117" spans="27:47" ht="12.95" customHeight="1" x14ac:dyDescent="0.2">
      <c r="AA2117" s="54"/>
      <c r="AB2117" s="54"/>
      <c r="AC2117" s="54"/>
      <c r="AD2117" s="54"/>
      <c r="AE2117" s="54"/>
      <c r="AF2117" s="139"/>
      <c r="AG2117" s="3"/>
      <c r="AN2117" s="54"/>
      <c r="AO2117" s="54"/>
      <c r="AP2117" s="54"/>
      <c r="AQ2117" s="54"/>
      <c r="AR2117" s="54"/>
      <c r="AS2117" s="54"/>
      <c r="AT2117" s="54"/>
      <c r="AU2117" s="54"/>
    </row>
    <row r="2118" spans="27:47" ht="12.95" customHeight="1" x14ac:dyDescent="0.2">
      <c r="AA2118" s="54"/>
      <c r="AB2118" s="54"/>
      <c r="AC2118" s="54"/>
      <c r="AD2118" s="54"/>
      <c r="AE2118" s="54"/>
      <c r="AF2118" s="139"/>
      <c r="AG2118" s="3"/>
      <c r="AN2118" s="54"/>
      <c r="AO2118" s="54"/>
      <c r="AP2118" s="54"/>
      <c r="AQ2118" s="54"/>
      <c r="AR2118" s="54"/>
      <c r="AS2118" s="54"/>
      <c r="AT2118" s="54"/>
      <c r="AU2118" s="54"/>
    </row>
    <row r="2119" spans="27:47" ht="12.95" customHeight="1" x14ac:dyDescent="0.2">
      <c r="AA2119" s="54"/>
      <c r="AB2119" s="54"/>
      <c r="AC2119" s="54"/>
      <c r="AD2119" s="54"/>
      <c r="AE2119" s="54"/>
      <c r="AF2119" s="139"/>
      <c r="AG2119" s="3"/>
      <c r="AN2119" s="54"/>
      <c r="AO2119" s="54"/>
      <c r="AP2119" s="54"/>
      <c r="AQ2119" s="54"/>
      <c r="AR2119" s="54"/>
      <c r="AS2119" s="54"/>
      <c r="AT2119" s="54"/>
      <c r="AU2119" s="54"/>
    </row>
    <row r="2120" spans="27:47" ht="12.95" customHeight="1" x14ac:dyDescent="0.2">
      <c r="AA2120" s="54"/>
      <c r="AB2120" s="54"/>
      <c r="AC2120" s="54"/>
      <c r="AD2120" s="54"/>
      <c r="AE2120" s="54"/>
      <c r="AF2120" s="139"/>
      <c r="AG2120" s="3"/>
      <c r="AN2120" s="54"/>
      <c r="AO2120" s="54"/>
      <c r="AP2120" s="54"/>
      <c r="AQ2120" s="54"/>
      <c r="AR2120" s="54"/>
      <c r="AS2120" s="54"/>
      <c r="AT2120" s="54"/>
      <c r="AU2120" s="54"/>
    </row>
    <row r="2121" spans="27:47" ht="12.95" customHeight="1" x14ac:dyDescent="0.2">
      <c r="AA2121" s="54"/>
      <c r="AB2121" s="54"/>
      <c r="AC2121" s="54"/>
      <c r="AD2121" s="54"/>
      <c r="AE2121" s="54"/>
      <c r="AF2121" s="139"/>
      <c r="AG2121" s="3"/>
      <c r="AN2121" s="54"/>
      <c r="AO2121" s="54"/>
      <c r="AP2121" s="54"/>
      <c r="AQ2121" s="54"/>
      <c r="AR2121" s="54"/>
      <c r="AS2121" s="54"/>
      <c r="AT2121" s="54"/>
      <c r="AU2121" s="54"/>
    </row>
    <row r="2122" spans="27:47" ht="12.95" customHeight="1" x14ac:dyDescent="0.2">
      <c r="AA2122" s="54"/>
      <c r="AB2122" s="54"/>
      <c r="AC2122" s="54"/>
      <c r="AD2122" s="54"/>
      <c r="AE2122" s="54"/>
      <c r="AF2122" s="139"/>
      <c r="AG2122" s="3"/>
      <c r="AN2122" s="54"/>
      <c r="AO2122" s="54"/>
      <c r="AP2122" s="54"/>
      <c r="AQ2122" s="54"/>
      <c r="AR2122" s="54"/>
      <c r="AS2122" s="54"/>
      <c r="AT2122" s="54"/>
      <c r="AU2122" s="54"/>
    </row>
    <row r="2123" spans="27:47" ht="12.95" customHeight="1" x14ac:dyDescent="0.2">
      <c r="AA2123" s="54"/>
      <c r="AB2123" s="54"/>
      <c r="AC2123" s="54"/>
      <c r="AD2123" s="54"/>
      <c r="AE2123" s="54"/>
      <c r="AF2123" s="139"/>
      <c r="AG2123" s="3"/>
      <c r="AN2123" s="54"/>
      <c r="AO2123" s="54"/>
      <c r="AP2123" s="54"/>
      <c r="AQ2123" s="54"/>
      <c r="AR2123" s="54"/>
      <c r="AS2123" s="54"/>
      <c r="AT2123" s="54"/>
      <c r="AU2123" s="54"/>
    </row>
    <row r="2124" spans="27:47" ht="12.95" customHeight="1" x14ac:dyDescent="0.2">
      <c r="AA2124" s="54"/>
      <c r="AB2124" s="54"/>
      <c r="AC2124" s="54"/>
      <c r="AD2124" s="54"/>
      <c r="AE2124" s="54"/>
      <c r="AF2124" s="139"/>
      <c r="AG2124" s="3"/>
      <c r="AN2124" s="54"/>
      <c r="AO2124" s="54"/>
      <c r="AP2124" s="54"/>
      <c r="AQ2124" s="54"/>
      <c r="AR2124" s="54"/>
      <c r="AS2124" s="54"/>
      <c r="AT2124" s="54"/>
      <c r="AU2124" s="54"/>
    </row>
    <row r="2125" spans="27:47" ht="12.95" customHeight="1" x14ac:dyDescent="0.2">
      <c r="AA2125" s="54"/>
      <c r="AB2125" s="54"/>
      <c r="AC2125" s="54"/>
      <c r="AD2125" s="54"/>
      <c r="AE2125" s="54"/>
      <c r="AF2125" s="139"/>
      <c r="AG2125" s="3"/>
      <c r="AN2125" s="54"/>
      <c r="AO2125" s="54"/>
      <c r="AP2125" s="54"/>
      <c r="AQ2125" s="54"/>
      <c r="AR2125" s="54"/>
      <c r="AS2125" s="54"/>
      <c r="AT2125" s="54"/>
      <c r="AU2125" s="54"/>
    </row>
    <row r="2126" spans="27:47" ht="12.95" customHeight="1" x14ac:dyDescent="0.2">
      <c r="AA2126" s="54"/>
      <c r="AB2126" s="54"/>
      <c r="AC2126" s="54"/>
      <c r="AD2126" s="54"/>
      <c r="AE2126" s="54"/>
      <c r="AF2126" s="139"/>
      <c r="AG2126" s="3"/>
      <c r="AN2126" s="54"/>
      <c r="AO2126" s="54"/>
      <c r="AP2126" s="54"/>
      <c r="AQ2126" s="54"/>
      <c r="AR2126" s="54"/>
      <c r="AS2126" s="54"/>
      <c r="AT2126" s="54"/>
      <c r="AU2126" s="54"/>
    </row>
    <row r="2127" spans="27:47" ht="12.95" customHeight="1" x14ac:dyDescent="0.2">
      <c r="AA2127" s="54"/>
      <c r="AB2127" s="54"/>
      <c r="AC2127" s="54"/>
      <c r="AD2127" s="54"/>
      <c r="AE2127" s="54"/>
      <c r="AF2127" s="139"/>
      <c r="AG2127" s="3"/>
      <c r="AN2127" s="54"/>
      <c r="AO2127" s="54"/>
      <c r="AP2127" s="54"/>
      <c r="AQ2127" s="54"/>
      <c r="AR2127" s="54"/>
      <c r="AS2127" s="54"/>
      <c r="AT2127" s="54"/>
      <c r="AU2127" s="54"/>
    </row>
    <row r="2128" spans="27:47" ht="12.95" customHeight="1" x14ac:dyDescent="0.2">
      <c r="AA2128" s="54"/>
      <c r="AB2128" s="54"/>
      <c r="AC2128" s="54"/>
      <c r="AD2128" s="54"/>
      <c r="AE2128" s="54"/>
      <c r="AF2128" s="139"/>
      <c r="AG2128" s="3"/>
      <c r="AN2128" s="54"/>
      <c r="AO2128" s="54"/>
      <c r="AP2128" s="54"/>
      <c r="AQ2128" s="54"/>
      <c r="AR2128" s="54"/>
      <c r="AS2128" s="54"/>
      <c r="AT2128" s="54"/>
      <c r="AU2128" s="54"/>
    </row>
    <row r="2129" spans="27:47" ht="12.95" customHeight="1" x14ac:dyDescent="0.2">
      <c r="AA2129" s="54"/>
      <c r="AB2129" s="54"/>
      <c r="AC2129" s="54"/>
      <c r="AD2129" s="54"/>
      <c r="AE2129" s="54"/>
      <c r="AF2129" s="139"/>
      <c r="AG2129" s="3"/>
      <c r="AN2129" s="54"/>
      <c r="AO2129" s="54"/>
      <c r="AP2129" s="54"/>
      <c r="AQ2129" s="54"/>
      <c r="AR2129" s="54"/>
      <c r="AS2129" s="54"/>
      <c r="AT2129" s="54"/>
      <c r="AU2129" s="54"/>
    </row>
    <row r="2130" spans="27:47" ht="12.95" customHeight="1" x14ac:dyDescent="0.2">
      <c r="AA2130" s="54"/>
      <c r="AB2130" s="54"/>
      <c r="AC2130" s="54"/>
      <c r="AD2130" s="54"/>
      <c r="AE2130" s="54"/>
      <c r="AF2130" s="139"/>
      <c r="AG2130" s="3"/>
      <c r="AN2130" s="54"/>
      <c r="AO2130" s="54"/>
      <c r="AP2130" s="54"/>
      <c r="AQ2130" s="54"/>
      <c r="AR2130" s="54"/>
      <c r="AS2130" s="54"/>
      <c r="AT2130" s="54"/>
      <c r="AU2130" s="54"/>
    </row>
    <row r="2131" spans="27:47" ht="12.95" customHeight="1" x14ac:dyDescent="0.2">
      <c r="AA2131" s="54"/>
      <c r="AB2131" s="54"/>
      <c r="AC2131" s="54"/>
      <c r="AD2131" s="54"/>
      <c r="AE2131" s="54"/>
      <c r="AF2131" s="139"/>
      <c r="AG2131" s="3"/>
      <c r="AN2131" s="54"/>
      <c r="AO2131" s="54"/>
      <c r="AP2131" s="54"/>
      <c r="AQ2131" s="54"/>
      <c r="AR2131" s="54"/>
      <c r="AS2131" s="54"/>
      <c r="AT2131" s="54"/>
      <c r="AU2131" s="54"/>
    </row>
    <row r="2132" spans="27:47" ht="12.95" customHeight="1" x14ac:dyDescent="0.2">
      <c r="AA2132" s="54"/>
      <c r="AB2132" s="54"/>
      <c r="AC2132" s="54"/>
      <c r="AD2132" s="54"/>
      <c r="AE2132" s="54"/>
      <c r="AF2132" s="139"/>
      <c r="AG2132" s="3"/>
      <c r="AN2132" s="54"/>
      <c r="AO2132" s="54"/>
      <c r="AP2132" s="54"/>
      <c r="AQ2132" s="54"/>
      <c r="AR2132" s="54"/>
      <c r="AS2132" s="54"/>
      <c r="AT2132" s="54"/>
      <c r="AU2132" s="54"/>
    </row>
    <row r="2133" spans="27:47" ht="12.95" customHeight="1" x14ac:dyDescent="0.2">
      <c r="AA2133" s="54"/>
      <c r="AB2133" s="54"/>
      <c r="AC2133" s="54"/>
      <c r="AD2133" s="54"/>
      <c r="AE2133" s="54"/>
      <c r="AF2133" s="139"/>
      <c r="AG2133" s="3"/>
      <c r="AN2133" s="54"/>
      <c r="AO2133" s="54"/>
      <c r="AP2133" s="54"/>
      <c r="AQ2133" s="54"/>
      <c r="AR2133" s="54"/>
      <c r="AS2133" s="54"/>
      <c r="AT2133" s="54"/>
      <c r="AU2133" s="54"/>
    </row>
    <row r="2134" spans="27:47" ht="12.95" customHeight="1" x14ac:dyDescent="0.2">
      <c r="AA2134" s="54"/>
      <c r="AB2134" s="54"/>
      <c r="AC2134" s="54"/>
      <c r="AD2134" s="54"/>
      <c r="AE2134" s="54"/>
      <c r="AF2134" s="139"/>
      <c r="AG2134" s="3"/>
      <c r="AN2134" s="54"/>
      <c r="AO2134" s="54"/>
      <c r="AP2134" s="54"/>
      <c r="AQ2134" s="54"/>
      <c r="AR2134" s="54"/>
      <c r="AS2134" s="54"/>
      <c r="AT2134" s="54"/>
      <c r="AU2134" s="54"/>
    </row>
    <row r="2135" spans="27:47" ht="12.95" customHeight="1" x14ac:dyDescent="0.2">
      <c r="AA2135" s="54"/>
      <c r="AB2135" s="54"/>
      <c r="AC2135" s="54"/>
      <c r="AD2135" s="54"/>
      <c r="AE2135" s="54"/>
      <c r="AF2135" s="139"/>
      <c r="AG2135" s="3"/>
      <c r="AN2135" s="54"/>
      <c r="AO2135" s="54"/>
      <c r="AP2135" s="54"/>
      <c r="AQ2135" s="54"/>
      <c r="AR2135" s="54"/>
      <c r="AS2135" s="54"/>
      <c r="AT2135" s="54"/>
      <c r="AU2135" s="54"/>
    </row>
    <row r="2136" spans="27:47" ht="12.95" customHeight="1" x14ac:dyDescent="0.2">
      <c r="AA2136" s="54"/>
      <c r="AB2136" s="54"/>
      <c r="AC2136" s="54"/>
      <c r="AD2136" s="54"/>
      <c r="AE2136" s="54"/>
      <c r="AF2136" s="139"/>
      <c r="AG2136" s="3"/>
      <c r="AN2136" s="54"/>
      <c r="AO2136" s="54"/>
      <c r="AP2136" s="54"/>
      <c r="AQ2136" s="54"/>
      <c r="AR2136" s="54"/>
      <c r="AS2136" s="54"/>
      <c r="AT2136" s="54"/>
      <c r="AU2136" s="54"/>
    </row>
    <row r="2137" spans="27:47" ht="12.95" customHeight="1" x14ac:dyDescent="0.2">
      <c r="AA2137" s="54"/>
      <c r="AB2137" s="54"/>
      <c r="AC2137" s="54"/>
      <c r="AD2137" s="54"/>
      <c r="AE2137" s="54"/>
      <c r="AF2137" s="139"/>
      <c r="AG2137" s="3"/>
      <c r="AN2137" s="54"/>
      <c r="AO2137" s="54"/>
      <c r="AP2137" s="54"/>
      <c r="AQ2137" s="54"/>
      <c r="AR2137" s="54"/>
      <c r="AS2137" s="54"/>
      <c r="AT2137" s="54"/>
      <c r="AU2137" s="54"/>
    </row>
    <row r="2138" spans="27:47" ht="12.95" customHeight="1" x14ac:dyDescent="0.2">
      <c r="AA2138" s="54"/>
      <c r="AB2138" s="54"/>
      <c r="AC2138" s="54"/>
      <c r="AD2138" s="54"/>
      <c r="AE2138" s="54"/>
      <c r="AF2138" s="139"/>
      <c r="AG2138" s="3"/>
      <c r="AN2138" s="54"/>
      <c r="AO2138" s="54"/>
      <c r="AP2138" s="54"/>
      <c r="AQ2138" s="54"/>
      <c r="AR2138" s="54"/>
      <c r="AS2138" s="54"/>
      <c r="AT2138" s="54"/>
      <c r="AU2138" s="54"/>
    </row>
    <row r="2139" spans="27:47" ht="12.95" customHeight="1" x14ac:dyDescent="0.2">
      <c r="AA2139" s="54"/>
      <c r="AB2139" s="54"/>
      <c r="AC2139" s="54"/>
      <c r="AD2139" s="54"/>
      <c r="AE2139" s="54"/>
      <c r="AF2139" s="139"/>
      <c r="AG2139" s="3"/>
      <c r="AN2139" s="54"/>
      <c r="AO2139" s="54"/>
      <c r="AP2139" s="54"/>
      <c r="AQ2139" s="54"/>
      <c r="AR2139" s="54"/>
      <c r="AS2139" s="54"/>
      <c r="AT2139" s="54"/>
      <c r="AU2139" s="54"/>
    </row>
    <row r="2140" spans="27:47" ht="12.95" customHeight="1" x14ac:dyDescent="0.2">
      <c r="AA2140" s="54"/>
      <c r="AB2140" s="54"/>
      <c r="AC2140" s="54"/>
      <c r="AD2140" s="54"/>
      <c r="AE2140" s="54"/>
      <c r="AF2140" s="139"/>
      <c r="AG2140" s="3"/>
      <c r="AN2140" s="54"/>
      <c r="AO2140" s="54"/>
      <c r="AP2140" s="54"/>
      <c r="AQ2140" s="54"/>
      <c r="AR2140" s="54"/>
      <c r="AS2140" s="54"/>
      <c r="AT2140" s="54"/>
      <c r="AU2140" s="54"/>
    </row>
    <row r="2141" spans="27:47" ht="12.95" customHeight="1" x14ac:dyDescent="0.2">
      <c r="AA2141" s="54"/>
      <c r="AB2141" s="54"/>
      <c r="AC2141" s="54"/>
      <c r="AD2141" s="54"/>
      <c r="AE2141" s="54"/>
      <c r="AF2141" s="139"/>
      <c r="AG2141" s="3"/>
      <c r="AN2141" s="54"/>
      <c r="AO2141" s="54"/>
      <c r="AP2141" s="54"/>
      <c r="AQ2141" s="54"/>
      <c r="AR2141" s="54"/>
      <c r="AS2141" s="54"/>
      <c r="AT2141" s="54"/>
      <c r="AU2141" s="54"/>
    </row>
    <row r="2142" spans="27:47" ht="12.95" customHeight="1" x14ac:dyDescent="0.2">
      <c r="AA2142" s="54"/>
      <c r="AB2142" s="54"/>
      <c r="AC2142" s="54"/>
      <c r="AD2142" s="54"/>
      <c r="AE2142" s="54"/>
      <c r="AF2142" s="139"/>
      <c r="AG2142" s="3"/>
      <c r="AN2142" s="54"/>
      <c r="AO2142" s="54"/>
      <c r="AP2142" s="54"/>
      <c r="AQ2142" s="54"/>
      <c r="AR2142" s="54"/>
      <c r="AS2142" s="54"/>
      <c r="AT2142" s="54"/>
      <c r="AU2142" s="54"/>
    </row>
    <row r="2143" spans="27:47" ht="12.95" customHeight="1" x14ac:dyDescent="0.2">
      <c r="AA2143" s="54"/>
      <c r="AB2143" s="54"/>
      <c r="AC2143" s="54"/>
      <c r="AD2143" s="54"/>
      <c r="AE2143" s="54"/>
      <c r="AF2143" s="139"/>
      <c r="AG2143" s="3"/>
      <c r="AN2143" s="54"/>
      <c r="AO2143" s="54"/>
      <c r="AP2143" s="54"/>
      <c r="AQ2143" s="54"/>
      <c r="AR2143" s="54"/>
      <c r="AS2143" s="54"/>
      <c r="AT2143" s="54"/>
      <c r="AU2143" s="54"/>
    </row>
    <row r="2144" spans="27:47" ht="12.95" customHeight="1" x14ac:dyDescent="0.2">
      <c r="AA2144" s="54"/>
      <c r="AB2144" s="54"/>
      <c r="AC2144" s="54"/>
      <c r="AD2144" s="54"/>
      <c r="AE2144" s="54"/>
      <c r="AF2144" s="139"/>
      <c r="AG2144" s="3"/>
      <c r="AN2144" s="54"/>
      <c r="AO2144" s="54"/>
      <c r="AP2144" s="54"/>
      <c r="AQ2144" s="54"/>
      <c r="AR2144" s="54"/>
      <c r="AS2144" s="54"/>
      <c r="AT2144" s="54"/>
      <c r="AU2144" s="54"/>
    </row>
    <row r="2145" spans="27:47" ht="12.95" customHeight="1" x14ac:dyDescent="0.2">
      <c r="AA2145" s="54"/>
      <c r="AB2145" s="54"/>
      <c r="AC2145" s="54"/>
      <c r="AD2145" s="54"/>
      <c r="AE2145" s="54"/>
      <c r="AF2145" s="139"/>
      <c r="AG2145" s="3"/>
      <c r="AN2145" s="54"/>
      <c r="AO2145" s="54"/>
      <c r="AP2145" s="54"/>
      <c r="AQ2145" s="54"/>
      <c r="AR2145" s="54"/>
      <c r="AS2145" s="54"/>
      <c r="AT2145" s="54"/>
      <c r="AU2145" s="54"/>
    </row>
    <row r="2146" spans="27:47" ht="12.95" customHeight="1" x14ac:dyDescent="0.2">
      <c r="AA2146" s="54"/>
      <c r="AB2146" s="54"/>
      <c r="AC2146" s="54"/>
      <c r="AD2146" s="54"/>
      <c r="AE2146" s="54"/>
      <c r="AF2146" s="139"/>
      <c r="AG2146" s="3"/>
      <c r="AN2146" s="54"/>
      <c r="AO2146" s="54"/>
      <c r="AP2146" s="54"/>
      <c r="AQ2146" s="54"/>
      <c r="AR2146" s="54"/>
      <c r="AS2146" s="54"/>
      <c r="AT2146" s="54"/>
      <c r="AU2146" s="54"/>
    </row>
    <row r="2147" spans="27:47" ht="12.95" customHeight="1" x14ac:dyDescent="0.2">
      <c r="AA2147" s="54"/>
      <c r="AB2147" s="54"/>
      <c r="AC2147" s="54"/>
      <c r="AD2147" s="54"/>
      <c r="AE2147" s="54"/>
      <c r="AF2147" s="139"/>
      <c r="AG2147" s="3"/>
      <c r="AN2147" s="54"/>
      <c r="AO2147" s="54"/>
      <c r="AP2147" s="54"/>
      <c r="AQ2147" s="54"/>
      <c r="AR2147" s="54"/>
      <c r="AS2147" s="54"/>
      <c r="AT2147" s="54"/>
      <c r="AU2147" s="54"/>
    </row>
    <row r="2148" spans="27:47" ht="12.95" customHeight="1" x14ac:dyDescent="0.2">
      <c r="AA2148" s="54"/>
      <c r="AB2148" s="54"/>
      <c r="AC2148" s="54"/>
      <c r="AD2148" s="54"/>
      <c r="AE2148" s="54"/>
      <c r="AF2148" s="139"/>
      <c r="AG2148" s="3"/>
      <c r="AN2148" s="54"/>
      <c r="AO2148" s="54"/>
      <c r="AP2148" s="54"/>
      <c r="AQ2148" s="54"/>
      <c r="AR2148" s="54"/>
      <c r="AS2148" s="54"/>
      <c r="AT2148" s="54"/>
      <c r="AU2148" s="54"/>
    </row>
    <row r="2149" spans="27:47" ht="12.95" customHeight="1" x14ac:dyDescent="0.2">
      <c r="AA2149" s="54"/>
      <c r="AB2149" s="54"/>
      <c r="AC2149" s="54"/>
      <c r="AD2149" s="54"/>
      <c r="AE2149" s="54"/>
      <c r="AF2149" s="139"/>
      <c r="AG2149" s="3"/>
      <c r="AN2149" s="54"/>
      <c r="AO2149" s="54"/>
      <c r="AP2149" s="54"/>
      <c r="AQ2149" s="54"/>
      <c r="AR2149" s="54"/>
      <c r="AS2149" s="54"/>
      <c r="AT2149" s="54"/>
      <c r="AU2149" s="54"/>
    </row>
    <row r="2150" spans="27:47" ht="12.95" customHeight="1" x14ac:dyDescent="0.2">
      <c r="AA2150" s="54"/>
      <c r="AB2150" s="54"/>
      <c r="AC2150" s="54"/>
      <c r="AD2150" s="54"/>
      <c r="AE2150" s="54"/>
      <c r="AF2150" s="139"/>
      <c r="AG2150" s="3"/>
      <c r="AN2150" s="54"/>
      <c r="AO2150" s="54"/>
      <c r="AP2150" s="54"/>
      <c r="AQ2150" s="54"/>
      <c r="AR2150" s="54"/>
      <c r="AS2150" s="54"/>
      <c r="AT2150" s="54"/>
      <c r="AU2150" s="54"/>
    </row>
    <row r="2151" spans="27:47" ht="12.95" customHeight="1" x14ac:dyDescent="0.2">
      <c r="AA2151" s="54"/>
      <c r="AB2151" s="54"/>
      <c r="AC2151" s="54"/>
      <c r="AD2151" s="54"/>
      <c r="AE2151" s="54"/>
      <c r="AF2151" s="139"/>
      <c r="AG2151" s="3"/>
      <c r="AN2151" s="54"/>
      <c r="AO2151" s="54"/>
      <c r="AP2151" s="54"/>
      <c r="AQ2151" s="54"/>
      <c r="AR2151" s="54"/>
      <c r="AS2151" s="54"/>
      <c r="AT2151" s="54"/>
      <c r="AU2151" s="54"/>
    </row>
    <row r="2152" spans="27:47" ht="12.95" customHeight="1" x14ac:dyDescent="0.2">
      <c r="AA2152" s="54"/>
      <c r="AB2152" s="54"/>
      <c r="AC2152" s="54"/>
      <c r="AD2152" s="54"/>
      <c r="AE2152" s="54"/>
      <c r="AF2152" s="139"/>
      <c r="AG2152" s="3"/>
      <c r="AN2152" s="54"/>
      <c r="AO2152" s="54"/>
      <c r="AP2152" s="54"/>
      <c r="AQ2152" s="54"/>
      <c r="AR2152" s="54"/>
      <c r="AS2152" s="54"/>
      <c r="AT2152" s="54"/>
      <c r="AU2152" s="54"/>
    </row>
    <row r="2153" spans="27:47" ht="12.95" customHeight="1" x14ac:dyDescent="0.2">
      <c r="AA2153" s="54"/>
      <c r="AB2153" s="54"/>
      <c r="AC2153" s="54"/>
      <c r="AD2153" s="54"/>
      <c r="AE2153" s="54"/>
      <c r="AF2153" s="139"/>
      <c r="AG2153" s="3"/>
      <c r="AN2153" s="54"/>
      <c r="AO2153" s="54"/>
      <c r="AP2153" s="54"/>
      <c r="AQ2153" s="54"/>
      <c r="AR2153" s="54"/>
      <c r="AS2153" s="54"/>
      <c r="AT2153" s="54"/>
      <c r="AU2153" s="54"/>
    </row>
    <row r="2154" spans="27:47" ht="12.95" customHeight="1" x14ac:dyDescent="0.2">
      <c r="AA2154" s="54"/>
      <c r="AB2154" s="54"/>
      <c r="AC2154" s="54"/>
      <c r="AD2154" s="54"/>
      <c r="AE2154" s="54"/>
      <c r="AF2154" s="139"/>
      <c r="AG2154" s="3"/>
      <c r="AN2154" s="54"/>
      <c r="AO2154" s="54"/>
      <c r="AP2154" s="54"/>
      <c r="AQ2154" s="54"/>
      <c r="AR2154" s="54"/>
      <c r="AS2154" s="54"/>
      <c r="AT2154" s="54"/>
      <c r="AU2154" s="54"/>
    </row>
    <row r="2155" spans="27:47" ht="12.95" customHeight="1" x14ac:dyDescent="0.2">
      <c r="AA2155" s="54"/>
      <c r="AB2155" s="54"/>
      <c r="AC2155" s="54"/>
      <c r="AD2155" s="54"/>
      <c r="AE2155" s="54"/>
      <c r="AF2155" s="139"/>
      <c r="AG2155" s="3"/>
      <c r="AN2155" s="54"/>
      <c r="AO2155" s="54"/>
      <c r="AP2155" s="54"/>
      <c r="AQ2155" s="54"/>
      <c r="AR2155" s="54"/>
      <c r="AS2155" s="54"/>
      <c r="AT2155" s="54"/>
      <c r="AU2155" s="54"/>
    </row>
    <row r="2156" spans="27:47" ht="12.95" customHeight="1" x14ac:dyDescent="0.2">
      <c r="AA2156" s="54"/>
      <c r="AB2156" s="54"/>
      <c r="AC2156" s="54"/>
      <c r="AD2156" s="54"/>
      <c r="AE2156" s="54"/>
      <c r="AF2156" s="139"/>
      <c r="AG2156" s="3"/>
      <c r="AN2156" s="54"/>
      <c r="AO2156" s="54"/>
      <c r="AP2156" s="54"/>
      <c r="AQ2156" s="54"/>
      <c r="AR2156" s="54"/>
      <c r="AS2156" s="54"/>
      <c r="AT2156" s="54"/>
      <c r="AU2156" s="54"/>
    </row>
    <row r="2157" spans="27:47" ht="12.95" customHeight="1" x14ac:dyDescent="0.2">
      <c r="AA2157" s="54"/>
      <c r="AB2157" s="54"/>
      <c r="AC2157" s="54"/>
      <c r="AD2157" s="54"/>
      <c r="AE2157" s="54"/>
      <c r="AF2157" s="139"/>
      <c r="AG2157" s="3"/>
      <c r="AN2157" s="54"/>
      <c r="AO2157" s="54"/>
      <c r="AP2157" s="54"/>
      <c r="AQ2157" s="54"/>
      <c r="AR2157" s="54"/>
      <c r="AS2157" s="54"/>
      <c r="AT2157" s="54"/>
      <c r="AU2157" s="54"/>
    </row>
    <row r="2158" spans="27:47" ht="12.95" customHeight="1" x14ac:dyDescent="0.2">
      <c r="AA2158" s="54"/>
      <c r="AB2158" s="54"/>
      <c r="AC2158" s="54"/>
      <c r="AD2158" s="54"/>
      <c r="AE2158" s="54"/>
      <c r="AF2158" s="139"/>
      <c r="AG2158" s="3"/>
      <c r="AN2158" s="54"/>
      <c r="AO2158" s="54"/>
      <c r="AP2158" s="54"/>
      <c r="AQ2158" s="54"/>
      <c r="AR2158" s="54"/>
      <c r="AS2158" s="54"/>
      <c r="AT2158" s="54"/>
      <c r="AU2158" s="54"/>
    </row>
    <row r="2159" spans="27:47" ht="12.95" customHeight="1" x14ac:dyDescent="0.2">
      <c r="AA2159" s="54"/>
      <c r="AB2159" s="54"/>
      <c r="AC2159" s="54"/>
      <c r="AD2159" s="54"/>
      <c r="AE2159" s="54"/>
      <c r="AF2159" s="139"/>
      <c r="AG2159" s="3"/>
      <c r="AN2159" s="54"/>
      <c r="AO2159" s="54"/>
      <c r="AP2159" s="54"/>
      <c r="AQ2159" s="54"/>
      <c r="AR2159" s="54"/>
      <c r="AS2159" s="54"/>
      <c r="AT2159" s="54"/>
      <c r="AU2159" s="54"/>
    </row>
    <row r="2160" spans="27:47" ht="12.95" customHeight="1" x14ac:dyDescent="0.2">
      <c r="AA2160" s="54"/>
      <c r="AB2160" s="54"/>
      <c r="AC2160" s="54"/>
      <c r="AD2160" s="54"/>
      <c r="AE2160" s="54"/>
      <c r="AF2160" s="139"/>
      <c r="AG2160" s="3"/>
      <c r="AN2160" s="54"/>
      <c r="AO2160" s="54"/>
      <c r="AP2160" s="54"/>
      <c r="AQ2160" s="54"/>
      <c r="AR2160" s="54"/>
      <c r="AS2160" s="54"/>
      <c r="AT2160" s="54"/>
      <c r="AU2160" s="54"/>
    </row>
    <row r="2161" spans="27:47" ht="12.95" customHeight="1" x14ac:dyDescent="0.2">
      <c r="AA2161" s="54"/>
      <c r="AB2161" s="54"/>
      <c r="AC2161" s="54"/>
      <c r="AD2161" s="54"/>
      <c r="AE2161" s="54"/>
      <c r="AF2161" s="139"/>
      <c r="AG2161" s="3"/>
      <c r="AN2161" s="54"/>
      <c r="AO2161" s="54"/>
      <c r="AP2161" s="54"/>
      <c r="AQ2161" s="54"/>
      <c r="AR2161" s="54"/>
      <c r="AS2161" s="54"/>
      <c r="AT2161" s="54"/>
      <c r="AU2161" s="54"/>
    </row>
    <row r="2162" spans="27:47" ht="12.95" customHeight="1" x14ac:dyDescent="0.2">
      <c r="AA2162" s="54"/>
      <c r="AB2162" s="54"/>
      <c r="AC2162" s="54"/>
      <c r="AD2162" s="54"/>
      <c r="AE2162" s="54"/>
      <c r="AF2162" s="139"/>
      <c r="AG2162" s="3"/>
      <c r="AN2162" s="54"/>
      <c r="AO2162" s="54"/>
      <c r="AP2162" s="54"/>
      <c r="AQ2162" s="54"/>
      <c r="AR2162" s="54"/>
      <c r="AS2162" s="54"/>
      <c r="AT2162" s="54"/>
      <c r="AU2162" s="54"/>
    </row>
    <row r="2163" spans="27:47" ht="12.95" customHeight="1" x14ac:dyDescent="0.2">
      <c r="AA2163" s="54"/>
      <c r="AB2163" s="54"/>
      <c r="AC2163" s="54"/>
      <c r="AD2163" s="54"/>
      <c r="AE2163" s="54"/>
      <c r="AF2163" s="139"/>
      <c r="AG2163" s="3"/>
      <c r="AN2163" s="54"/>
      <c r="AO2163" s="54"/>
      <c r="AP2163" s="54"/>
      <c r="AQ2163" s="54"/>
      <c r="AR2163" s="54"/>
      <c r="AS2163" s="54"/>
      <c r="AT2163" s="54"/>
      <c r="AU2163" s="54"/>
    </row>
    <row r="2164" spans="27:47" ht="12.95" customHeight="1" x14ac:dyDescent="0.2">
      <c r="AA2164" s="54"/>
      <c r="AB2164" s="54"/>
      <c r="AC2164" s="54"/>
      <c r="AD2164" s="54"/>
      <c r="AE2164" s="54"/>
      <c r="AF2164" s="139"/>
      <c r="AG2164" s="3"/>
      <c r="AN2164" s="54"/>
      <c r="AO2164" s="54"/>
      <c r="AP2164" s="54"/>
      <c r="AQ2164" s="54"/>
      <c r="AR2164" s="54"/>
      <c r="AS2164" s="54"/>
      <c r="AT2164" s="54"/>
      <c r="AU2164" s="54"/>
    </row>
    <row r="2165" spans="27:47" ht="12.95" customHeight="1" x14ac:dyDescent="0.2">
      <c r="AA2165" s="54"/>
      <c r="AB2165" s="54"/>
      <c r="AC2165" s="54"/>
      <c r="AD2165" s="54"/>
      <c r="AE2165" s="54"/>
      <c r="AF2165" s="139"/>
      <c r="AG2165" s="3"/>
      <c r="AN2165" s="54"/>
      <c r="AO2165" s="54"/>
      <c r="AP2165" s="54"/>
      <c r="AQ2165" s="54"/>
      <c r="AR2165" s="54"/>
      <c r="AS2165" s="54"/>
      <c r="AT2165" s="54"/>
      <c r="AU2165" s="54"/>
    </row>
    <row r="2166" spans="27:47" ht="12.95" customHeight="1" x14ac:dyDescent="0.2">
      <c r="AA2166" s="54"/>
      <c r="AB2166" s="54"/>
      <c r="AC2166" s="54"/>
      <c r="AD2166" s="54"/>
      <c r="AE2166" s="54"/>
      <c r="AF2166" s="139"/>
      <c r="AG2166" s="3"/>
      <c r="AN2166" s="54"/>
      <c r="AO2166" s="54"/>
      <c r="AP2166" s="54"/>
      <c r="AQ2166" s="54"/>
      <c r="AR2166" s="54"/>
      <c r="AS2166" s="54"/>
      <c r="AT2166" s="54"/>
      <c r="AU2166" s="54"/>
    </row>
    <row r="2167" spans="27:47" ht="12.95" customHeight="1" x14ac:dyDescent="0.2">
      <c r="AA2167" s="54"/>
      <c r="AB2167" s="54"/>
      <c r="AC2167" s="54"/>
      <c r="AD2167" s="54"/>
      <c r="AE2167" s="54"/>
      <c r="AF2167" s="139"/>
      <c r="AG2167" s="3"/>
      <c r="AN2167" s="54"/>
      <c r="AO2167" s="54"/>
      <c r="AP2167" s="54"/>
      <c r="AQ2167" s="54"/>
      <c r="AR2167" s="54"/>
      <c r="AS2167" s="54"/>
      <c r="AT2167" s="54"/>
      <c r="AU2167" s="54"/>
    </row>
    <row r="2168" spans="27:47" ht="12.95" customHeight="1" x14ac:dyDescent="0.2">
      <c r="AA2168" s="54"/>
      <c r="AB2168" s="54"/>
      <c r="AC2168" s="54"/>
      <c r="AD2168" s="54"/>
      <c r="AE2168" s="54"/>
      <c r="AF2168" s="139"/>
      <c r="AG2168" s="3"/>
      <c r="AN2168" s="54"/>
      <c r="AO2168" s="54"/>
      <c r="AP2168" s="54"/>
      <c r="AQ2168" s="54"/>
      <c r="AR2168" s="54"/>
      <c r="AS2168" s="54"/>
      <c r="AT2168" s="54"/>
      <c r="AU2168" s="54"/>
    </row>
    <row r="2169" spans="27:47" ht="12.95" customHeight="1" x14ac:dyDescent="0.2">
      <c r="AA2169" s="54"/>
      <c r="AB2169" s="54"/>
      <c r="AC2169" s="54"/>
      <c r="AD2169" s="54"/>
      <c r="AE2169" s="54"/>
      <c r="AF2169" s="139"/>
      <c r="AG2169" s="3"/>
      <c r="AN2169" s="54"/>
      <c r="AO2169" s="54"/>
      <c r="AP2169" s="54"/>
      <c r="AQ2169" s="54"/>
      <c r="AR2169" s="54"/>
      <c r="AS2169" s="54"/>
      <c r="AT2169" s="54"/>
      <c r="AU2169" s="54"/>
    </row>
    <row r="2170" spans="27:47" ht="12.95" customHeight="1" x14ac:dyDescent="0.2">
      <c r="AA2170" s="54"/>
      <c r="AB2170" s="54"/>
      <c r="AC2170" s="54"/>
      <c r="AD2170" s="54"/>
      <c r="AE2170" s="54"/>
      <c r="AF2170" s="139"/>
      <c r="AG2170" s="3"/>
      <c r="AN2170" s="54"/>
      <c r="AO2170" s="54"/>
      <c r="AP2170" s="54"/>
      <c r="AQ2170" s="54"/>
      <c r="AR2170" s="54"/>
      <c r="AS2170" s="54"/>
      <c r="AT2170" s="54"/>
      <c r="AU2170" s="54"/>
    </row>
    <row r="2171" spans="27:47" ht="12.95" customHeight="1" x14ac:dyDescent="0.2">
      <c r="AA2171" s="54"/>
      <c r="AB2171" s="54"/>
      <c r="AC2171" s="54"/>
      <c r="AD2171" s="54"/>
      <c r="AE2171" s="54"/>
      <c r="AF2171" s="139"/>
      <c r="AG2171" s="3"/>
      <c r="AN2171" s="54"/>
      <c r="AO2171" s="54"/>
      <c r="AP2171" s="54"/>
      <c r="AQ2171" s="54"/>
      <c r="AR2171" s="54"/>
      <c r="AS2171" s="54"/>
      <c r="AT2171" s="54"/>
      <c r="AU2171" s="54"/>
    </row>
    <row r="2172" spans="27:47" ht="12.95" customHeight="1" x14ac:dyDescent="0.2">
      <c r="AA2172" s="54"/>
      <c r="AB2172" s="54"/>
      <c r="AC2172" s="54"/>
      <c r="AD2172" s="54"/>
      <c r="AE2172" s="54"/>
      <c r="AF2172" s="139"/>
      <c r="AG2172" s="3"/>
      <c r="AN2172" s="54"/>
      <c r="AO2172" s="54"/>
      <c r="AP2172" s="54"/>
      <c r="AQ2172" s="54"/>
      <c r="AR2172" s="54"/>
      <c r="AS2172" s="54"/>
      <c r="AT2172" s="54"/>
      <c r="AU2172" s="54"/>
    </row>
    <row r="2173" spans="27:47" ht="12.95" customHeight="1" x14ac:dyDescent="0.2">
      <c r="AA2173" s="54"/>
      <c r="AB2173" s="54"/>
      <c r="AC2173" s="54"/>
      <c r="AD2173" s="54"/>
      <c r="AE2173" s="54"/>
      <c r="AF2173" s="139"/>
      <c r="AG2173" s="3"/>
      <c r="AN2173" s="54"/>
      <c r="AO2173" s="54"/>
      <c r="AP2173" s="54"/>
      <c r="AQ2173" s="54"/>
      <c r="AR2173" s="54"/>
      <c r="AS2173" s="54"/>
      <c r="AT2173" s="54"/>
      <c r="AU2173" s="54"/>
    </row>
    <row r="2174" spans="27:47" ht="12.95" customHeight="1" x14ac:dyDescent="0.2">
      <c r="AA2174" s="54"/>
      <c r="AB2174" s="54"/>
      <c r="AC2174" s="54"/>
      <c r="AD2174" s="54"/>
      <c r="AE2174" s="54"/>
      <c r="AF2174" s="139"/>
      <c r="AG2174" s="3"/>
      <c r="AN2174" s="54"/>
      <c r="AO2174" s="54"/>
      <c r="AP2174" s="54"/>
      <c r="AQ2174" s="54"/>
      <c r="AR2174" s="54"/>
      <c r="AS2174" s="54"/>
      <c r="AT2174" s="54"/>
      <c r="AU2174" s="54"/>
    </row>
    <row r="2175" spans="27:47" ht="12.95" customHeight="1" x14ac:dyDescent="0.2">
      <c r="AA2175" s="54"/>
      <c r="AB2175" s="54"/>
      <c r="AC2175" s="54"/>
      <c r="AD2175" s="54"/>
      <c r="AE2175" s="54"/>
      <c r="AF2175" s="139"/>
      <c r="AG2175" s="3"/>
      <c r="AN2175" s="54"/>
      <c r="AO2175" s="54"/>
      <c r="AP2175" s="54"/>
      <c r="AQ2175" s="54"/>
      <c r="AR2175" s="54"/>
      <c r="AS2175" s="54"/>
      <c r="AT2175" s="54"/>
      <c r="AU2175" s="54"/>
    </row>
    <row r="2176" spans="27:47" ht="12.95" customHeight="1" x14ac:dyDescent="0.2">
      <c r="AA2176" s="54"/>
      <c r="AB2176" s="54"/>
      <c r="AC2176" s="54"/>
      <c r="AD2176" s="54"/>
      <c r="AE2176" s="54"/>
      <c r="AF2176" s="139"/>
      <c r="AG2176" s="3"/>
      <c r="AN2176" s="54"/>
      <c r="AO2176" s="54"/>
      <c r="AP2176" s="54"/>
      <c r="AQ2176" s="54"/>
      <c r="AR2176" s="54"/>
      <c r="AS2176" s="54"/>
      <c r="AT2176" s="54"/>
      <c r="AU2176" s="54"/>
    </row>
    <row r="2177" spans="27:47" ht="12.95" customHeight="1" x14ac:dyDescent="0.2">
      <c r="AA2177" s="54"/>
      <c r="AB2177" s="54"/>
      <c r="AC2177" s="54"/>
      <c r="AD2177" s="54"/>
      <c r="AE2177" s="54"/>
      <c r="AF2177" s="139"/>
      <c r="AG2177" s="3"/>
      <c r="AN2177" s="54"/>
      <c r="AO2177" s="54"/>
      <c r="AP2177" s="54"/>
      <c r="AQ2177" s="54"/>
      <c r="AR2177" s="54"/>
      <c r="AS2177" s="54"/>
      <c r="AT2177" s="54"/>
      <c r="AU2177" s="54"/>
    </row>
    <row r="2178" spans="27:47" ht="12.95" customHeight="1" x14ac:dyDescent="0.2">
      <c r="AA2178" s="54"/>
      <c r="AB2178" s="54"/>
      <c r="AC2178" s="54"/>
      <c r="AD2178" s="54"/>
      <c r="AE2178" s="54"/>
      <c r="AF2178" s="139"/>
      <c r="AG2178" s="3"/>
      <c r="AN2178" s="54"/>
      <c r="AO2178" s="54"/>
      <c r="AP2178" s="54"/>
      <c r="AQ2178" s="54"/>
      <c r="AR2178" s="54"/>
      <c r="AS2178" s="54"/>
      <c r="AT2178" s="54"/>
      <c r="AU2178" s="54"/>
    </row>
    <row r="2179" spans="27:47" ht="12.95" customHeight="1" x14ac:dyDescent="0.2">
      <c r="AA2179" s="54"/>
      <c r="AB2179" s="54"/>
      <c r="AC2179" s="54"/>
      <c r="AD2179" s="54"/>
      <c r="AE2179" s="54"/>
      <c r="AF2179" s="139"/>
      <c r="AG2179" s="3"/>
      <c r="AN2179" s="54"/>
      <c r="AO2179" s="54"/>
      <c r="AP2179" s="54"/>
      <c r="AQ2179" s="54"/>
      <c r="AR2179" s="54"/>
      <c r="AS2179" s="54"/>
      <c r="AT2179" s="54"/>
      <c r="AU2179" s="54"/>
    </row>
    <row r="2180" spans="27:47" ht="12.95" customHeight="1" x14ac:dyDescent="0.2">
      <c r="AA2180" s="54"/>
      <c r="AB2180" s="54"/>
      <c r="AC2180" s="54"/>
      <c r="AD2180" s="54"/>
      <c r="AE2180" s="54"/>
      <c r="AF2180" s="139"/>
      <c r="AG2180" s="3"/>
      <c r="AN2180" s="54"/>
      <c r="AO2180" s="54"/>
      <c r="AP2180" s="54"/>
      <c r="AQ2180" s="54"/>
      <c r="AR2180" s="54"/>
      <c r="AS2180" s="54"/>
      <c r="AT2180" s="54"/>
      <c r="AU2180" s="54"/>
    </row>
    <row r="2181" spans="27:47" ht="12.95" customHeight="1" x14ac:dyDescent="0.2">
      <c r="AA2181" s="54"/>
      <c r="AB2181" s="54"/>
      <c r="AC2181" s="54"/>
      <c r="AD2181" s="54"/>
      <c r="AE2181" s="54"/>
      <c r="AF2181" s="139"/>
      <c r="AG2181" s="3"/>
      <c r="AN2181" s="54"/>
      <c r="AO2181" s="54"/>
      <c r="AP2181" s="54"/>
      <c r="AQ2181" s="54"/>
      <c r="AR2181" s="54"/>
      <c r="AS2181" s="54"/>
      <c r="AT2181" s="54"/>
      <c r="AU2181" s="54"/>
    </row>
    <row r="2182" spans="27:47" ht="12.95" customHeight="1" x14ac:dyDescent="0.2">
      <c r="AA2182" s="54"/>
      <c r="AB2182" s="54"/>
      <c r="AC2182" s="54"/>
      <c r="AD2182" s="54"/>
      <c r="AE2182" s="54"/>
      <c r="AF2182" s="139"/>
      <c r="AG2182" s="3"/>
      <c r="AN2182" s="54"/>
      <c r="AO2182" s="54"/>
      <c r="AP2182" s="54"/>
      <c r="AQ2182" s="54"/>
      <c r="AR2182" s="54"/>
      <c r="AS2182" s="54"/>
      <c r="AT2182" s="54"/>
      <c r="AU2182" s="54"/>
    </row>
    <row r="2183" spans="27:47" ht="12.95" customHeight="1" x14ac:dyDescent="0.2">
      <c r="AA2183" s="54"/>
      <c r="AB2183" s="54"/>
      <c r="AC2183" s="54"/>
      <c r="AD2183" s="54"/>
      <c r="AE2183" s="54"/>
      <c r="AF2183" s="139"/>
      <c r="AG2183" s="3"/>
      <c r="AN2183" s="54"/>
      <c r="AO2183" s="54"/>
      <c r="AP2183" s="54"/>
      <c r="AQ2183" s="54"/>
      <c r="AR2183" s="54"/>
      <c r="AS2183" s="54"/>
      <c r="AT2183" s="54"/>
      <c r="AU2183" s="54"/>
    </row>
    <row r="2184" spans="27:47" ht="12.95" customHeight="1" x14ac:dyDescent="0.2">
      <c r="AA2184" s="54"/>
      <c r="AB2184" s="54"/>
      <c r="AC2184" s="54"/>
      <c r="AD2184" s="54"/>
      <c r="AE2184" s="54"/>
      <c r="AF2184" s="139"/>
      <c r="AG2184" s="3"/>
      <c r="AN2184" s="54"/>
      <c r="AO2184" s="54"/>
      <c r="AP2184" s="54"/>
      <c r="AQ2184" s="54"/>
      <c r="AR2184" s="54"/>
      <c r="AS2184" s="54"/>
      <c r="AT2184" s="54"/>
      <c r="AU2184" s="54"/>
    </row>
    <row r="2185" spans="27:47" ht="12.95" customHeight="1" x14ac:dyDescent="0.2">
      <c r="AA2185" s="54"/>
      <c r="AB2185" s="54"/>
      <c r="AC2185" s="54"/>
      <c r="AD2185" s="54"/>
      <c r="AE2185" s="54"/>
      <c r="AF2185" s="139"/>
      <c r="AG2185" s="3"/>
      <c r="AN2185" s="54"/>
      <c r="AO2185" s="54"/>
      <c r="AP2185" s="54"/>
      <c r="AQ2185" s="54"/>
      <c r="AR2185" s="54"/>
      <c r="AS2185" s="54"/>
      <c r="AT2185" s="54"/>
      <c r="AU2185" s="54"/>
    </row>
    <row r="2186" spans="27:47" ht="12.95" customHeight="1" x14ac:dyDescent="0.2">
      <c r="AA2186" s="54"/>
      <c r="AB2186" s="54"/>
      <c r="AC2186" s="54"/>
      <c r="AD2186" s="54"/>
      <c r="AE2186" s="54"/>
      <c r="AF2186" s="139"/>
      <c r="AG2186" s="3"/>
      <c r="AN2186" s="54"/>
      <c r="AO2186" s="54"/>
      <c r="AP2186" s="54"/>
      <c r="AQ2186" s="54"/>
      <c r="AR2186" s="54"/>
      <c r="AS2186" s="54"/>
      <c r="AT2186" s="54"/>
      <c r="AU2186" s="54"/>
    </row>
    <row r="2187" spans="27:47" ht="12.95" customHeight="1" x14ac:dyDescent="0.2">
      <c r="AA2187" s="54"/>
      <c r="AB2187" s="54"/>
      <c r="AC2187" s="54"/>
      <c r="AD2187" s="54"/>
      <c r="AE2187" s="54"/>
      <c r="AF2187" s="139"/>
      <c r="AG2187" s="3"/>
      <c r="AN2187" s="54"/>
      <c r="AO2187" s="54"/>
      <c r="AP2187" s="54"/>
      <c r="AQ2187" s="54"/>
      <c r="AR2187" s="54"/>
      <c r="AS2187" s="54"/>
      <c r="AT2187" s="54"/>
      <c r="AU2187" s="54"/>
    </row>
    <row r="2188" spans="27:47" ht="12.95" customHeight="1" x14ac:dyDescent="0.2">
      <c r="AA2188" s="54"/>
      <c r="AB2188" s="54"/>
      <c r="AC2188" s="54"/>
      <c r="AD2188" s="54"/>
      <c r="AE2188" s="54"/>
      <c r="AF2188" s="139"/>
      <c r="AG2188" s="3"/>
      <c r="AN2188" s="54"/>
      <c r="AO2188" s="54"/>
      <c r="AP2188" s="54"/>
      <c r="AQ2188" s="54"/>
      <c r="AR2188" s="54"/>
      <c r="AS2188" s="54"/>
      <c r="AT2188" s="54"/>
      <c r="AU2188" s="54"/>
    </row>
    <row r="2189" spans="27:47" ht="12.95" customHeight="1" x14ac:dyDescent="0.2">
      <c r="AA2189" s="54"/>
      <c r="AB2189" s="54"/>
      <c r="AC2189" s="54"/>
      <c r="AD2189" s="54"/>
      <c r="AE2189" s="54"/>
      <c r="AF2189" s="139"/>
      <c r="AG2189" s="3"/>
      <c r="AN2189" s="54"/>
      <c r="AO2189" s="54"/>
      <c r="AP2189" s="54"/>
      <c r="AQ2189" s="54"/>
      <c r="AR2189" s="54"/>
      <c r="AS2189" s="54"/>
      <c r="AT2189" s="54"/>
      <c r="AU2189" s="54"/>
    </row>
    <row r="2190" spans="27:47" ht="12.95" customHeight="1" x14ac:dyDescent="0.2">
      <c r="AA2190" s="54"/>
      <c r="AB2190" s="54"/>
      <c r="AC2190" s="54"/>
      <c r="AD2190" s="54"/>
      <c r="AE2190" s="54"/>
      <c r="AF2190" s="139"/>
      <c r="AG2190" s="3"/>
      <c r="AN2190" s="54"/>
      <c r="AO2190" s="54"/>
      <c r="AP2190" s="54"/>
      <c r="AQ2190" s="54"/>
      <c r="AR2190" s="54"/>
      <c r="AS2190" s="54"/>
      <c r="AT2190" s="54"/>
      <c r="AU2190" s="54"/>
    </row>
    <row r="2191" spans="27:47" ht="12.95" customHeight="1" x14ac:dyDescent="0.2">
      <c r="AA2191" s="54"/>
      <c r="AB2191" s="54"/>
      <c r="AC2191" s="54"/>
      <c r="AD2191" s="54"/>
      <c r="AE2191" s="54"/>
      <c r="AF2191" s="139"/>
      <c r="AG2191" s="3"/>
      <c r="AN2191" s="54"/>
      <c r="AO2191" s="54"/>
      <c r="AP2191" s="54"/>
      <c r="AQ2191" s="54"/>
      <c r="AR2191" s="54"/>
      <c r="AS2191" s="54"/>
      <c r="AT2191" s="54"/>
      <c r="AU2191" s="54"/>
    </row>
    <row r="2192" spans="27:47" ht="12.95" customHeight="1" x14ac:dyDescent="0.2">
      <c r="AA2192" s="54"/>
      <c r="AB2192" s="54"/>
      <c r="AC2192" s="54"/>
      <c r="AD2192" s="54"/>
      <c r="AE2192" s="54"/>
      <c r="AF2192" s="139"/>
      <c r="AG2192" s="3"/>
      <c r="AN2192" s="54"/>
      <c r="AO2192" s="54"/>
      <c r="AP2192" s="54"/>
      <c r="AQ2192" s="54"/>
      <c r="AR2192" s="54"/>
      <c r="AS2192" s="54"/>
      <c r="AT2192" s="54"/>
      <c r="AU2192" s="54"/>
    </row>
    <row r="2193" spans="27:47" ht="12.95" customHeight="1" x14ac:dyDescent="0.2">
      <c r="AA2193" s="54"/>
      <c r="AB2193" s="54"/>
      <c r="AC2193" s="54"/>
      <c r="AD2193" s="54"/>
      <c r="AE2193" s="54"/>
      <c r="AF2193" s="139"/>
      <c r="AG2193" s="3"/>
      <c r="AN2193" s="54"/>
      <c r="AO2193" s="54"/>
      <c r="AP2193" s="54"/>
      <c r="AQ2193" s="54"/>
      <c r="AR2193" s="54"/>
      <c r="AS2193" s="54"/>
      <c r="AT2193" s="54"/>
      <c r="AU2193" s="54"/>
    </row>
    <row r="2194" spans="27:47" ht="12.95" customHeight="1" x14ac:dyDescent="0.2">
      <c r="AA2194" s="54"/>
      <c r="AB2194" s="54"/>
      <c r="AC2194" s="54"/>
      <c r="AD2194" s="54"/>
      <c r="AE2194" s="54"/>
      <c r="AF2194" s="139"/>
      <c r="AG2194" s="3"/>
      <c r="AN2194" s="54"/>
      <c r="AO2194" s="54"/>
      <c r="AP2194" s="54"/>
      <c r="AQ2194" s="54"/>
      <c r="AR2194" s="54"/>
      <c r="AS2194" s="54"/>
      <c r="AT2194" s="54"/>
      <c r="AU2194" s="54"/>
    </row>
    <row r="2195" spans="27:47" ht="12.95" customHeight="1" x14ac:dyDescent="0.2">
      <c r="AA2195" s="54"/>
      <c r="AB2195" s="54"/>
      <c r="AC2195" s="54"/>
      <c r="AD2195" s="54"/>
      <c r="AE2195" s="54"/>
      <c r="AF2195" s="139"/>
      <c r="AG2195" s="3"/>
      <c r="AN2195" s="54"/>
      <c r="AO2195" s="54"/>
      <c r="AP2195" s="54"/>
      <c r="AQ2195" s="54"/>
      <c r="AR2195" s="54"/>
      <c r="AS2195" s="54"/>
      <c r="AT2195" s="54"/>
      <c r="AU2195" s="54"/>
    </row>
    <row r="2196" spans="27:47" ht="12.95" customHeight="1" x14ac:dyDescent="0.2">
      <c r="AA2196" s="54"/>
      <c r="AB2196" s="54"/>
      <c r="AC2196" s="54"/>
      <c r="AD2196" s="54"/>
      <c r="AE2196" s="54"/>
      <c r="AF2196" s="139"/>
      <c r="AG2196" s="3"/>
      <c r="AN2196" s="54"/>
      <c r="AO2196" s="54"/>
      <c r="AP2196" s="54"/>
      <c r="AQ2196" s="54"/>
      <c r="AR2196" s="54"/>
      <c r="AS2196" s="54"/>
      <c r="AT2196" s="54"/>
      <c r="AU2196" s="54"/>
    </row>
    <row r="2197" spans="27:47" ht="12.95" customHeight="1" x14ac:dyDescent="0.2">
      <c r="AA2197" s="54"/>
      <c r="AB2197" s="54"/>
      <c r="AC2197" s="54"/>
      <c r="AD2197" s="54"/>
      <c r="AE2197" s="54"/>
      <c r="AF2197" s="139"/>
      <c r="AG2197" s="3"/>
      <c r="AN2197" s="54"/>
      <c r="AO2197" s="54"/>
      <c r="AP2197" s="54"/>
      <c r="AQ2197" s="54"/>
      <c r="AR2197" s="54"/>
      <c r="AS2197" s="54"/>
      <c r="AT2197" s="54"/>
      <c r="AU2197" s="54"/>
    </row>
    <row r="2198" spans="27:47" ht="12.95" customHeight="1" x14ac:dyDescent="0.2">
      <c r="AA2198" s="54"/>
      <c r="AB2198" s="54"/>
      <c r="AC2198" s="54"/>
      <c r="AD2198" s="54"/>
      <c r="AE2198" s="54"/>
      <c r="AF2198" s="139"/>
      <c r="AG2198" s="3"/>
      <c r="AN2198" s="54"/>
      <c r="AO2198" s="54"/>
      <c r="AP2198" s="54"/>
      <c r="AQ2198" s="54"/>
      <c r="AR2198" s="54"/>
      <c r="AS2198" s="54"/>
      <c r="AT2198" s="54"/>
      <c r="AU2198" s="54"/>
    </row>
    <row r="2199" spans="27:47" ht="12.95" customHeight="1" x14ac:dyDescent="0.2">
      <c r="AA2199" s="54"/>
      <c r="AB2199" s="54"/>
      <c r="AC2199" s="54"/>
      <c r="AD2199" s="54"/>
      <c r="AE2199" s="54"/>
      <c r="AF2199" s="139"/>
      <c r="AG2199" s="3"/>
      <c r="AN2199" s="54"/>
      <c r="AO2199" s="54"/>
      <c r="AP2199" s="54"/>
      <c r="AQ2199" s="54"/>
      <c r="AR2199" s="54"/>
      <c r="AS2199" s="54"/>
      <c r="AT2199" s="54"/>
      <c r="AU2199" s="54"/>
    </row>
    <row r="2200" spans="27:47" ht="12.95" customHeight="1" x14ac:dyDescent="0.2">
      <c r="AA2200" s="54"/>
      <c r="AB2200" s="54"/>
      <c r="AC2200" s="54"/>
      <c r="AD2200" s="54"/>
      <c r="AE2200" s="54"/>
      <c r="AF2200" s="139"/>
      <c r="AG2200" s="3"/>
      <c r="AN2200" s="54"/>
      <c r="AO2200" s="54"/>
      <c r="AP2200" s="54"/>
      <c r="AQ2200" s="54"/>
      <c r="AR2200" s="54"/>
      <c r="AS2200" s="54"/>
      <c r="AT2200" s="54"/>
      <c r="AU2200" s="54"/>
    </row>
    <row r="2201" spans="27:47" ht="12.95" customHeight="1" x14ac:dyDescent="0.2">
      <c r="AA2201" s="54"/>
      <c r="AB2201" s="54"/>
      <c r="AC2201" s="54"/>
      <c r="AD2201" s="54"/>
      <c r="AE2201" s="54"/>
      <c r="AF2201" s="139"/>
      <c r="AG2201" s="3"/>
      <c r="AN2201" s="54"/>
      <c r="AO2201" s="54"/>
      <c r="AP2201" s="54"/>
      <c r="AQ2201" s="54"/>
      <c r="AR2201" s="54"/>
      <c r="AS2201" s="54"/>
      <c r="AT2201" s="54"/>
      <c r="AU2201" s="54"/>
    </row>
    <row r="2202" spans="27:47" ht="12.95" customHeight="1" x14ac:dyDescent="0.2">
      <c r="AA2202" s="54"/>
      <c r="AB2202" s="54"/>
      <c r="AC2202" s="54"/>
      <c r="AD2202" s="54"/>
      <c r="AE2202" s="54"/>
      <c r="AF2202" s="139"/>
      <c r="AG2202" s="3"/>
      <c r="AN2202" s="54"/>
      <c r="AO2202" s="54"/>
      <c r="AP2202" s="54"/>
      <c r="AQ2202" s="54"/>
      <c r="AR2202" s="54"/>
      <c r="AS2202" s="54"/>
      <c r="AT2202" s="54"/>
      <c r="AU2202" s="54"/>
    </row>
    <row r="2203" spans="27:47" ht="12.95" customHeight="1" x14ac:dyDescent="0.2">
      <c r="AA2203" s="54"/>
      <c r="AB2203" s="54"/>
      <c r="AC2203" s="54"/>
      <c r="AD2203" s="54"/>
      <c r="AE2203" s="54"/>
      <c r="AF2203" s="139"/>
      <c r="AG2203" s="3"/>
      <c r="AN2203" s="54"/>
      <c r="AO2203" s="54"/>
      <c r="AP2203" s="54"/>
      <c r="AQ2203" s="54"/>
      <c r="AR2203" s="54"/>
      <c r="AS2203" s="54"/>
      <c r="AT2203" s="54"/>
      <c r="AU2203" s="54"/>
    </row>
    <row r="2204" spans="27:47" ht="12.95" customHeight="1" x14ac:dyDescent="0.2">
      <c r="AA2204" s="54"/>
      <c r="AB2204" s="54"/>
      <c r="AC2204" s="54"/>
      <c r="AD2204" s="54"/>
      <c r="AE2204" s="54"/>
      <c r="AF2204" s="139"/>
      <c r="AG2204" s="3"/>
      <c r="AN2204" s="54"/>
      <c r="AO2204" s="54"/>
      <c r="AP2204" s="54"/>
      <c r="AQ2204" s="54"/>
      <c r="AR2204" s="54"/>
      <c r="AS2204" s="54"/>
      <c r="AT2204" s="54"/>
      <c r="AU2204" s="54"/>
    </row>
    <row r="2205" spans="27:47" ht="12.95" customHeight="1" x14ac:dyDescent="0.2">
      <c r="AA2205" s="54"/>
      <c r="AB2205" s="54"/>
      <c r="AC2205" s="54"/>
      <c r="AD2205" s="54"/>
      <c r="AE2205" s="54"/>
      <c r="AF2205" s="139"/>
      <c r="AG2205" s="3"/>
      <c r="AN2205" s="54"/>
      <c r="AO2205" s="54"/>
      <c r="AP2205" s="54"/>
      <c r="AQ2205" s="54"/>
      <c r="AR2205" s="54"/>
      <c r="AS2205" s="54"/>
      <c r="AT2205" s="54"/>
      <c r="AU2205" s="54"/>
    </row>
    <row r="2206" spans="27:47" ht="12.95" customHeight="1" x14ac:dyDescent="0.2">
      <c r="AA2206" s="54"/>
      <c r="AB2206" s="54"/>
      <c r="AC2206" s="54"/>
      <c r="AD2206" s="54"/>
      <c r="AE2206" s="54"/>
      <c r="AF2206" s="139"/>
      <c r="AG2206" s="3"/>
      <c r="AN2206" s="54"/>
      <c r="AO2206" s="54"/>
      <c r="AP2206" s="54"/>
      <c r="AQ2206" s="54"/>
      <c r="AR2206" s="54"/>
      <c r="AS2206" s="54"/>
      <c r="AT2206" s="54"/>
      <c r="AU2206" s="54"/>
    </row>
    <row r="2207" spans="27:47" ht="12.95" customHeight="1" x14ac:dyDescent="0.2">
      <c r="AA2207" s="54"/>
      <c r="AB2207" s="54"/>
      <c r="AC2207" s="54"/>
      <c r="AD2207" s="54"/>
      <c r="AE2207" s="54"/>
      <c r="AF2207" s="139"/>
      <c r="AG2207" s="3"/>
      <c r="AN2207" s="54"/>
      <c r="AO2207" s="54"/>
      <c r="AP2207" s="54"/>
      <c r="AQ2207" s="54"/>
      <c r="AR2207" s="54"/>
      <c r="AS2207" s="54"/>
      <c r="AT2207" s="54"/>
      <c r="AU2207" s="54"/>
    </row>
    <row r="2208" spans="27:47" ht="12.95" customHeight="1" x14ac:dyDescent="0.2">
      <c r="AA2208" s="54"/>
      <c r="AB2208" s="54"/>
      <c r="AC2208" s="54"/>
      <c r="AD2208" s="54"/>
      <c r="AE2208" s="54"/>
      <c r="AF2208" s="139"/>
      <c r="AG2208" s="3"/>
      <c r="AN2208" s="54"/>
      <c r="AO2208" s="54"/>
      <c r="AP2208" s="54"/>
      <c r="AQ2208" s="54"/>
      <c r="AR2208" s="54"/>
      <c r="AS2208" s="54"/>
      <c r="AT2208" s="54"/>
      <c r="AU2208" s="54"/>
    </row>
    <row r="2209" spans="27:47" ht="12.95" customHeight="1" x14ac:dyDescent="0.2">
      <c r="AA2209" s="54"/>
      <c r="AB2209" s="54"/>
      <c r="AC2209" s="54"/>
      <c r="AD2209" s="54"/>
      <c r="AE2209" s="54"/>
      <c r="AF2209" s="139"/>
      <c r="AG2209" s="3"/>
      <c r="AN2209" s="54"/>
      <c r="AO2209" s="54"/>
      <c r="AP2209" s="54"/>
      <c r="AQ2209" s="54"/>
      <c r="AR2209" s="54"/>
      <c r="AS2209" s="54"/>
      <c r="AT2209" s="54"/>
      <c r="AU2209" s="54"/>
    </row>
    <row r="2210" spans="27:47" ht="12.95" customHeight="1" x14ac:dyDescent="0.2">
      <c r="AA2210" s="54"/>
      <c r="AB2210" s="54"/>
      <c r="AC2210" s="54"/>
      <c r="AD2210" s="54"/>
      <c r="AE2210" s="54"/>
      <c r="AF2210" s="139"/>
      <c r="AG2210" s="3"/>
      <c r="AN2210" s="54"/>
      <c r="AO2210" s="54"/>
      <c r="AP2210" s="54"/>
      <c r="AQ2210" s="54"/>
      <c r="AR2210" s="54"/>
      <c r="AS2210" s="54"/>
      <c r="AT2210" s="54"/>
      <c r="AU2210" s="54"/>
    </row>
    <row r="2211" spans="27:47" ht="12.95" customHeight="1" x14ac:dyDescent="0.2">
      <c r="AA2211" s="54"/>
      <c r="AB2211" s="54"/>
      <c r="AC2211" s="54"/>
      <c r="AD2211" s="54"/>
      <c r="AE2211" s="54"/>
      <c r="AF2211" s="139"/>
      <c r="AG2211" s="3"/>
      <c r="AN2211" s="54"/>
      <c r="AO2211" s="54"/>
      <c r="AP2211" s="54"/>
      <c r="AQ2211" s="54"/>
      <c r="AR2211" s="54"/>
      <c r="AS2211" s="54"/>
      <c r="AT2211" s="54"/>
      <c r="AU2211" s="54"/>
    </row>
    <row r="2212" spans="27:47" ht="12.95" customHeight="1" x14ac:dyDescent="0.2">
      <c r="AA2212" s="54"/>
      <c r="AB2212" s="54"/>
      <c r="AC2212" s="54"/>
      <c r="AD2212" s="54"/>
      <c r="AE2212" s="54"/>
      <c r="AF2212" s="139"/>
      <c r="AG2212" s="3"/>
      <c r="AN2212" s="54"/>
      <c r="AO2212" s="54"/>
      <c r="AP2212" s="54"/>
      <c r="AQ2212" s="54"/>
      <c r="AR2212" s="54"/>
      <c r="AS2212" s="54"/>
      <c r="AT2212" s="54"/>
      <c r="AU2212" s="54"/>
    </row>
    <row r="2213" spans="27:47" ht="12.95" customHeight="1" x14ac:dyDescent="0.2">
      <c r="AA2213" s="54"/>
      <c r="AB2213" s="54"/>
      <c r="AC2213" s="54"/>
      <c r="AD2213" s="54"/>
      <c r="AE2213" s="54"/>
      <c r="AF2213" s="139"/>
      <c r="AG2213" s="3"/>
      <c r="AN2213" s="54"/>
      <c r="AO2213" s="54"/>
      <c r="AP2213" s="54"/>
      <c r="AQ2213" s="54"/>
      <c r="AR2213" s="54"/>
      <c r="AS2213" s="54"/>
      <c r="AT2213" s="54"/>
      <c r="AU2213" s="54"/>
    </row>
    <row r="2214" spans="27:47" ht="12.95" customHeight="1" x14ac:dyDescent="0.2">
      <c r="AA2214" s="54"/>
      <c r="AB2214" s="54"/>
      <c r="AC2214" s="54"/>
      <c r="AD2214" s="54"/>
      <c r="AE2214" s="54"/>
      <c r="AF2214" s="139"/>
      <c r="AG2214" s="3"/>
      <c r="AN2214" s="54"/>
      <c r="AO2214" s="54"/>
      <c r="AP2214" s="54"/>
      <c r="AQ2214" s="54"/>
      <c r="AR2214" s="54"/>
      <c r="AS2214" s="54"/>
      <c r="AT2214" s="54"/>
      <c r="AU2214" s="54"/>
    </row>
    <row r="2215" spans="27:47" ht="12.95" customHeight="1" x14ac:dyDescent="0.2">
      <c r="AA2215" s="54"/>
      <c r="AB2215" s="54"/>
      <c r="AC2215" s="54"/>
      <c r="AD2215" s="54"/>
      <c r="AE2215" s="54"/>
      <c r="AF2215" s="139"/>
      <c r="AG2215" s="3"/>
      <c r="AN2215" s="54"/>
      <c r="AO2215" s="54"/>
      <c r="AP2215" s="54"/>
      <c r="AQ2215" s="54"/>
      <c r="AR2215" s="54"/>
      <c r="AS2215" s="54"/>
      <c r="AT2215" s="54"/>
      <c r="AU2215" s="54"/>
    </row>
    <row r="2216" spans="27:47" ht="12.95" customHeight="1" x14ac:dyDescent="0.2">
      <c r="AA2216" s="54"/>
      <c r="AB2216" s="54"/>
      <c r="AC2216" s="54"/>
      <c r="AD2216" s="54"/>
      <c r="AE2216" s="54"/>
      <c r="AF2216" s="139"/>
      <c r="AG2216" s="3"/>
      <c r="AN2216" s="54"/>
      <c r="AO2216" s="54"/>
      <c r="AP2216" s="54"/>
      <c r="AQ2216" s="54"/>
      <c r="AR2216" s="54"/>
      <c r="AS2216" s="54"/>
      <c r="AT2216" s="54"/>
      <c r="AU2216" s="54"/>
    </row>
    <row r="2217" spans="27:47" ht="12.95" customHeight="1" x14ac:dyDescent="0.2">
      <c r="AA2217" s="54"/>
      <c r="AB2217" s="54"/>
      <c r="AC2217" s="54"/>
      <c r="AD2217" s="54"/>
      <c r="AE2217" s="54"/>
      <c r="AF2217" s="139"/>
      <c r="AG2217" s="3"/>
      <c r="AN2217" s="54"/>
      <c r="AO2217" s="54"/>
      <c r="AP2217" s="54"/>
      <c r="AQ2217" s="54"/>
      <c r="AR2217" s="54"/>
      <c r="AS2217" s="54"/>
      <c r="AT2217" s="54"/>
      <c r="AU2217" s="54"/>
    </row>
    <row r="2218" spans="27:47" ht="12.95" customHeight="1" x14ac:dyDescent="0.2">
      <c r="AA2218" s="54"/>
      <c r="AB2218" s="54"/>
      <c r="AC2218" s="54"/>
      <c r="AD2218" s="54"/>
      <c r="AE2218" s="54"/>
      <c r="AF2218" s="139"/>
      <c r="AG2218" s="3"/>
      <c r="AN2218" s="54"/>
      <c r="AO2218" s="54"/>
      <c r="AP2218" s="54"/>
      <c r="AQ2218" s="54"/>
      <c r="AR2218" s="54"/>
      <c r="AS2218" s="54"/>
      <c r="AT2218" s="54"/>
      <c r="AU2218" s="54"/>
    </row>
    <row r="2219" spans="27:47" ht="12.95" customHeight="1" x14ac:dyDescent="0.2">
      <c r="AA2219" s="54"/>
      <c r="AB2219" s="54"/>
      <c r="AC2219" s="54"/>
      <c r="AD2219" s="54"/>
      <c r="AE2219" s="54"/>
      <c r="AF2219" s="139"/>
      <c r="AG2219" s="3"/>
      <c r="AN2219" s="54"/>
      <c r="AO2219" s="54"/>
      <c r="AP2219" s="54"/>
      <c r="AQ2219" s="54"/>
      <c r="AR2219" s="54"/>
      <c r="AS2219" s="54"/>
      <c r="AT2219" s="54"/>
      <c r="AU2219" s="54"/>
    </row>
    <row r="2220" spans="27:47" ht="12.95" customHeight="1" x14ac:dyDescent="0.2">
      <c r="AA2220" s="54"/>
      <c r="AB2220" s="54"/>
      <c r="AC2220" s="54"/>
      <c r="AD2220" s="54"/>
      <c r="AE2220" s="54"/>
      <c r="AF2220" s="139"/>
      <c r="AG2220" s="3"/>
      <c r="AN2220" s="54"/>
      <c r="AO2220" s="54"/>
      <c r="AP2220" s="54"/>
      <c r="AQ2220" s="54"/>
      <c r="AR2220" s="54"/>
      <c r="AS2220" s="54"/>
      <c r="AT2220" s="54"/>
      <c r="AU2220" s="54"/>
    </row>
    <row r="2221" spans="27:47" ht="12.95" customHeight="1" x14ac:dyDescent="0.2">
      <c r="AA2221" s="54"/>
      <c r="AB2221" s="54"/>
      <c r="AC2221" s="54"/>
      <c r="AD2221" s="54"/>
      <c r="AE2221" s="54"/>
      <c r="AF2221" s="139"/>
      <c r="AG2221" s="3"/>
      <c r="AN2221" s="54"/>
      <c r="AO2221" s="54"/>
      <c r="AP2221" s="54"/>
      <c r="AQ2221" s="54"/>
      <c r="AR2221" s="54"/>
      <c r="AS2221" s="54"/>
      <c r="AT2221" s="54"/>
      <c r="AU2221" s="54"/>
    </row>
    <row r="2222" spans="27:47" ht="12.95" customHeight="1" x14ac:dyDescent="0.2">
      <c r="AA2222" s="54"/>
      <c r="AB2222" s="54"/>
      <c r="AC2222" s="54"/>
      <c r="AD2222" s="54"/>
      <c r="AE2222" s="54"/>
      <c r="AF2222" s="139"/>
      <c r="AG2222" s="3"/>
      <c r="AN2222" s="54"/>
      <c r="AO2222" s="54"/>
      <c r="AP2222" s="54"/>
      <c r="AQ2222" s="54"/>
      <c r="AR2222" s="54"/>
      <c r="AS2222" s="54"/>
      <c r="AT2222" s="54"/>
      <c r="AU2222" s="54"/>
    </row>
    <row r="2223" spans="27:47" ht="12.95" customHeight="1" x14ac:dyDescent="0.2">
      <c r="AA2223" s="54"/>
      <c r="AB2223" s="54"/>
      <c r="AC2223" s="54"/>
      <c r="AD2223" s="54"/>
      <c r="AE2223" s="54"/>
      <c r="AF2223" s="139"/>
      <c r="AG2223" s="3"/>
      <c r="AN2223" s="54"/>
      <c r="AO2223" s="54"/>
      <c r="AP2223" s="54"/>
      <c r="AQ2223" s="54"/>
      <c r="AR2223" s="54"/>
      <c r="AS2223" s="54"/>
      <c r="AT2223" s="54"/>
      <c r="AU2223" s="54"/>
    </row>
    <row r="2224" spans="27:47" ht="12.95" customHeight="1" x14ac:dyDescent="0.2">
      <c r="AA2224" s="54"/>
      <c r="AB2224" s="54"/>
      <c r="AC2224" s="54"/>
      <c r="AD2224" s="54"/>
      <c r="AE2224" s="54"/>
      <c r="AF2224" s="139"/>
      <c r="AG2224" s="3"/>
      <c r="AN2224" s="54"/>
      <c r="AO2224" s="54"/>
      <c r="AP2224" s="54"/>
      <c r="AQ2224" s="54"/>
      <c r="AR2224" s="54"/>
      <c r="AS2224" s="54"/>
      <c r="AT2224" s="54"/>
      <c r="AU2224" s="54"/>
    </row>
    <row r="2225" spans="27:47" ht="12.95" customHeight="1" x14ac:dyDescent="0.2">
      <c r="AA2225" s="54"/>
      <c r="AB2225" s="54"/>
      <c r="AC2225" s="54"/>
      <c r="AD2225" s="54"/>
      <c r="AE2225" s="54"/>
      <c r="AF2225" s="139"/>
      <c r="AG2225" s="3"/>
      <c r="AN2225" s="54"/>
      <c r="AO2225" s="54"/>
      <c r="AP2225" s="54"/>
      <c r="AQ2225" s="54"/>
      <c r="AR2225" s="54"/>
      <c r="AS2225" s="54"/>
      <c r="AT2225" s="54"/>
      <c r="AU2225" s="54"/>
    </row>
    <row r="2226" spans="27:47" ht="12.95" customHeight="1" x14ac:dyDescent="0.2">
      <c r="AA2226" s="54"/>
      <c r="AB2226" s="54"/>
      <c r="AC2226" s="54"/>
      <c r="AD2226" s="54"/>
      <c r="AE2226" s="54"/>
      <c r="AF2226" s="139"/>
      <c r="AG2226" s="3"/>
      <c r="AN2226" s="54"/>
      <c r="AO2226" s="54"/>
      <c r="AP2226" s="54"/>
      <c r="AQ2226" s="54"/>
      <c r="AR2226" s="54"/>
      <c r="AS2226" s="54"/>
      <c r="AT2226" s="54"/>
      <c r="AU2226" s="54"/>
    </row>
    <row r="2227" spans="27:47" ht="12.95" customHeight="1" x14ac:dyDescent="0.2">
      <c r="AA2227" s="54"/>
      <c r="AB2227" s="54"/>
      <c r="AC2227" s="54"/>
      <c r="AD2227" s="54"/>
      <c r="AE2227" s="54"/>
      <c r="AF2227" s="139"/>
      <c r="AG2227" s="3"/>
      <c r="AN2227" s="54"/>
      <c r="AO2227" s="54"/>
      <c r="AP2227" s="54"/>
      <c r="AQ2227" s="54"/>
      <c r="AR2227" s="54"/>
      <c r="AS2227" s="54"/>
      <c r="AT2227" s="54"/>
      <c r="AU2227" s="54"/>
    </row>
    <row r="2228" spans="27:47" ht="12.95" customHeight="1" x14ac:dyDescent="0.2">
      <c r="AA2228" s="54"/>
      <c r="AB2228" s="54"/>
      <c r="AC2228" s="54"/>
      <c r="AD2228" s="54"/>
      <c r="AE2228" s="54"/>
      <c r="AF2228" s="139"/>
      <c r="AG2228" s="3"/>
      <c r="AN2228" s="54"/>
      <c r="AO2228" s="54"/>
      <c r="AP2228" s="54"/>
      <c r="AQ2228" s="54"/>
      <c r="AR2228" s="54"/>
      <c r="AS2228" s="54"/>
      <c r="AT2228" s="54"/>
      <c r="AU2228" s="54"/>
    </row>
    <row r="2229" spans="27:47" ht="12.95" customHeight="1" x14ac:dyDescent="0.2">
      <c r="AA2229" s="54"/>
      <c r="AB2229" s="54"/>
      <c r="AC2229" s="54"/>
      <c r="AD2229" s="54"/>
      <c r="AE2229" s="54"/>
      <c r="AF2229" s="139"/>
      <c r="AG2229" s="3"/>
      <c r="AN2229" s="54"/>
      <c r="AO2229" s="54"/>
      <c r="AP2229" s="54"/>
      <c r="AQ2229" s="54"/>
      <c r="AR2229" s="54"/>
      <c r="AS2229" s="54"/>
      <c r="AT2229" s="54"/>
      <c r="AU2229" s="54"/>
    </row>
    <row r="2230" spans="27:47" ht="12.95" customHeight="1" x14ac:dyDescent="0.2">
      <c r="AA2230" s="54"/>
      <c r="AB2230" s="54"/>
      <c r="AC2230" s="54"/>
      <c r="AD2230" s="54"/>
      <c r="AE2230" s="54"/>
      <c r="AF2230" s="139"/>
      <c r="AG2230" s="3"/>
      <c r="AN2230" s="54"/>
      <c r="AO2230" s="54"/>
      <c r="AP2230" s="54"/>
      <c r="AQ2230" s="54"/>
      <c r="AR2230" s="54"/>
      <c r="AS2230" s="54"/>
      <c r="AT2230" s="54"/>
      <c r="AU2230" s="54"/>
    </row>
    <row r="2231" spans="27:47" ht="12.95" customHeight="1" x14ac:dyDescent="0.2">
      <c r="AA2231" s="54"/>
      <c r="AB2231" s="54"/>
      <c r="AC2231" s="54"/>
      <c r="AD2231" s="54"/>
      <c r="AE2231" s="54"/>
      <c r="AF2231" s="139"/>
      <c r="AG2231" s="3"/>
      <c r="AN2231" s="54"/>
      <c r="AO2231" s="54"/>
      <c r="AP2231" s="54"/>
      <c r="AQ2231" s="54"/>
      <c r="AR2231" s="54"/>
      <c r="AS2231" s="54"/>
      <c r="AT2231" s="54"/>
      <c r="AU2231" s="54"/>
    </row>
    <row r="2232" spans="27:47" ht="12.95" customHeight="1" x14ac:dyDescent="0.2">
      <c r="AA2232" s="54"/>
      <c r="AB2232" s="54"/>
      <c r="AC2232" s="54"/>
      <c r="AD2232" s="54"/>
      <c r="AE2232" s="54"/>
      <c r="AF2232" s="139"/>
      <c r="AG2232" s="3"/>
      <c r="AN2232" s="54"/>
      <c r="AO2232" s="54"/>
      <c r="AP2232" s="54"/>
      <c r="AQ2232" s="54"/>
      <c r="AR2232" s="54"/>
      <c r="AS2232" s="54"/>
      <c r="AT2232" s="54"/>
      <c r="AU2232" s="54"/>
    </row>
    <row r="2233" spans="27:47" ht="12.95" customHeight="1" x14ac:dyDescent="0.2">
      <c r="AA2233" s="54"/>
      <c r="AB2233" s="54"/>
      <c r="AC2233" s="54"/>
      <c r="AD2233" s="54"/>
      <c r="AE2233" s="54"/>
      <c r="AF2233" s="139"/>
      <c r="AG2233" s="3"/>
      <c r="AN2233" s="54"/>
      <c r="AO2233" s="54"/>
      <c r="AP2233" s="54"/>
      <c r="AQ2233" s="54"/>
      <c r="AR2233" s="54"/>
      <c r="AS2233" s="54"/>
      <c r="AT2233" s="54"/>
      <c r="AU2233" s="54"/>
    </row>
    <row r="2234" spans="27:47" ht="12.95" customHeight="1" x14ac:dyDescent="0.2">
      <c r="AA2234" s="54"/>
      <c r="AB2234" s="54"/>
      <c r="AC2234" s="54"/>
      <c r="AD2234" s="54"/>
      <c r="AE2234" s="54"/>
      <c r="AF2234" s="139"/>
      <c r="AG2234" s="3"/>
      <c r="AN2234" s="54"/>
      <c r="AO2234" s="54"/>
      <c r="AP2234" s="54"/>
      <c r="AQ2234" s="54"/>
      <c r="AR2234" s="54"/>
      <c r="AS2234" s="54"/>
      <c r="AT2234" s="54"/>
      <c r="AU2234" s="54"/>
    </row>
    <row r="2235" spans="27:47" ht="12.95" customHeight="1" x14ac:dyDescent="0.2">
      <c r="AA2235" s="54"/>
      <c r="AB2235" s="54"/>
      <c r="AC2235" s="54"/>
      <c r="AD2235" s="54"/>
      <c r="AE2235" s="54"/>
      <c r="AF2235" s="139"/>
      <c r="AG2235" s="3"/>
      <c r="AN2235" s="54"/>
      <c r="AO2235" s="54"/>
      <c r="AP2235" s="54"/>
      <c r="AQ2235" s="54"/>
      <c r="AR2235" s="54"/>
      <c r="AS2235" s="54"/>
      <c r="AT2235" s="54"/>
      <c r="AU2235" s="54"/>
    </row>
    <row r="2236" spans="27:47" ht="12.95" customHeight="1" x14ac:dyDescent="0.2">
      <c r="AA2236" s="54"/>
      <c r="AB2236" s="54"/>
      <c r="AC2236" s="54"/>
      <c r="AD2236" s="54"/>
      <c r="AE2236" s="54"/>
      <c r="AF2236" s="139"/>
      <c r="AG2236" s="3"/>
      <c r="AN2236" s="54"/>
      <c r="AO2236" s="54"/>
      <c r="AP2236" s="54"/>
      <c r="AQ2236" s="54"/>
      <c r="AR2236" s="54"/>
      <c r="AS2236" s="54"/>
      <c r="AT2236" s="54"/>
      <c r="AU2236" s="54"/>
    </row>
    <row r="2237" spans="27:47" ht="12.95" customHeight="1" x14ac:dyDescent="0.2">
      <c r="AA2237" s="54"/>
      <c r="AB2237" s="54"/>
      <c r="AC2237" s="54"/>
      <c r="AD2237" s="54"/>
      <c r="AE2237" s="54"/>
      <c r="AF2237" s="139"/>
      <c r="AG2237" s="3"/>
      <c r="AN2237" s="54"/>
      <c r="AO2237" s="54"/>
      <c r="AP2237" s="54"/>
      <c r="AQ2237" s="54"/>
      <c r="AR2237" s="54"/>
      <c r="AS2237" s="54"/>
      <c r="AT2237" s="54"/>
      <c r="AU2237" s="54"/>
    </row>
    <row r="2238" spans="27:47" ht="12.95" customHeight="1" x14ac:dyDescent="0.2">
      <c r="AA2238" s="54"/>
      <c r="AB2238" s="54"/>
      <c r="AC2238" s="54"/>
      <c r="AD2238" s="54"/>
      <c r="AE2238" s="54"/>
      <c r="AF2238" s="139"/>
      <c r="AG2238" s="3"/>
      <c r="AN2238" s="54"/>
      <c r="AO2238" s="54"/>
      <c r="AP2238" s="54"/>
      <c r="AQ2238" s="54"/>
      <c r="AR2238" s="54"/>
      <c r="AS2238" s="54"/>
      <c r="AT2238" s="54"/>
      <c r="AU2238" s="54"/>
    </row>
    <row r="2239" spans="27:47" ht="12.95" customHeight="1" x14ac:dyDescent="0.2">
      <c r="AA2239" s="54"/>
      <c r="AB2239" s="54"/>
      <c r="AC2239" s="54"/>
      <c r="AD2239" s="54"/>
      <c r="AE2239" s="54"/>
      <c r="AF2239" s="139"/>
      <c r="AG2239" s="3"/>
      <c r="AN2239" s="54"/>
      <c r="AO2239" s="54"/>
      <c r="AP2239" s="54"/>
      <c r="AQ2239" s="54"/>
      <c r="AR2239" s="54"/>
      <c r="AS2239" s="54"/>
      <c r="AT2239" s="54"/>
      <c r="AU2239" s="54"/>
    </row>
    <row r="2240" spans="27:47" ht="12.95" customHeight="1" x14ac:dyDescent="0.2">
      <c r="AA2240" s="54"/>
      <c r="AB2240" s="54"/>
      <c r="AC2240" s="54"/>
      <c r="AD2240" s="54"/>
      <c r="AE2240" s="54"/>
      <c r="AF2240" s="139"/>
      <c r="AG2240" s="3"/>
      <c r="AN2240" s="54"/>
      <c r="AO2240" s="54"/>
      <c r="AP2240" s="54"/>
      <c r="AQ2240" s="54"/>
      <c r="AR2240" s="54"/>
      <c r="AS2240" s="54"/>
      <c r="AT2240" s="54"/>
      <c r="AU2240" s="54"/>
    </row>
    <row r="2241" spans="27:47" ht="12.95" customHeight="1" x14ac:dyDescent="0.2">
      <c r="AA2241" s="54"/>
      <c r="AB2241" s="54"/>
      <c r="AC2241" s="54"/>
      <c r="AD2241" s="54"/>
      <c r="AE2241" s="54"/>
      <c r="AF2241" s="139"/>
      <c r="AG2241" s="3"/>
      <c r="AN2241" s="54"/>
      <c r="AO2241" s="54"/>
      <c r="AP2241" s="54"/>
      <c r="AQ2241" s="54"/>
      <c r="AR2241" s="54"/>
      <c r="AS2241" s="54"/>
      <c r="AT2241" s="54"/>
      <c r="AU2241" s="54"/>
    </row>
    <row r="2242" spans="27:47" ht="12.95" customHeight="1" x14ac:dyDescent="0.2">
      <c r="AA2242" s="54"/>
      <c r="AB2242" s="54"/>
      <c r="AC2242" s="54"/>
      <c r="AD2242" s="54"/>
      <c r="AE2242" s="54"/>
      <c r="AF2242" s="139"/>
      <c r="AG2242" s="3"/>
      <c r="AN2242" s="54"/>
      <c r="AO2242" s="54"/>
      <c r="AP2242" s="54"/>
      <c r="AQ2242" s="54"/>
      <c r="AR2242" s="54"/>
      <c r="AS2242" s="54"/>
      <c r="AT2242" s="54"/>
      <c r="AU2242" s="54"/>
    </row>
    <row r="2243" spans="27:47" ht="12.95" customHeight="1" x14ac:dyDescent="0.2">
      <c r="AA2243" s="54"/>
      <c r="AB2243" s="54"/>
      <c r="AC2243" s="54"/>
      <c r="AD2243" s="54"/>
      <c r="AE2243" s="54"/>
      <c r="AF2243" s="139"/>
      <c r="AG2243" s="3"/>
      <c r="AN2243" s="54"/>
      <c r="AO2243" s="54"/>
      <c r="AP2243" s="54"/>
      <c r="AQ2243" s="54"/>
      <c r="AR2243" s="54"/>
      <c r="AS2243" s="54"/>
      <c r="AT2243" s="54"/>
      <c r="AU2243" s="54"/>
    </row>
    <row r="2244" spans="27:47" ht="12.95" customHeight="1" x14ac:dyDescent="0.2">
      <c r="AA2244" s="54"/>
      <c r="AB2244" s="54"/>
      <c r="AC2244" s="54"/>
      <c r="AD2244" s="54"/>
      <c r="AE2244" s="54"/>
      <c r="AF2244" s="139"/>
      <c r="AG2244" s="3"/>
      <c r="AN2244" s="54"/>
      <c r="AO2244" s="54"/>
      <c r="AP2244" s="54"/>
      <c r="AQ2244" s="54"/>
      <c r="AR2244" s="54"/>
      <c r="AS2244" s="54"/>
      <c r="AT2244" s="54"/>
      <c r="AU2244" s="54"/>
    </row>
    <row r="2245" spans="27:47" ht="12.95" customHeight="1" x14ac:dyDescent="0.2">
      <c r="AA2245" s="54"/>
      <c r="AB2245" s="54"/>
      <c r="AC2245" s="54"/>
      <c r="AD2245" s="54"/>
      <c r="AE2245" s="54"/>
      <c r="AF2245" s="139"/>
      <c r="AG2245" s="3"/>
      <c r="AN2245" s="54"/>
      <c r="AO2245" s="54"/>
      <c r="AP2245" s="54"/>
      <c r="AQ2245" s="54"/>
      <c r="AR2245" s="54"/>
      <c r="AS2245" s="54"/>
      <c r="AT2245" s="54"/>
      <c r="AU2245" s="54"/>
    </row>
    <row r="2246" spans="27:47" ht="12.95" customHeight="1" x14ac:dyDescent="0.2">
      <c r="AA2246" s="54"/>
      <c r="AB2246" s="54"/>
      <c r="AC2246" s="54"/>
      <c r="AD2246" s="54"/>
      <c r="AE2246" s="54"/>
      <c r="AF2246" s="139"/>
      <c r="AG2246" s="3"/>
      <c r="AN2246" s="54"/>
      <c r="AO2246" s="54"/>
      <c r="AP2246" s="54"/>
      <c r="AQ2246" s="54"/>
      <c r="AR2246" s="54"/>
      <c r="AS2246" s="54"/>
      <c r="AT2246" s="54"/>
      <c r="AU2246" s="54"/>
    </row>
    <row r="2247" spans="27:47" ht="12.95" customHeight="1" x14ac:dyDescent="0.2">
      <c r="AA2247" s="54"/>
      <c r="AB2247" s="54"/>
      <c r="AC2247" s="54"/>
      <c r="AD2247" s="54"/>
      <c r="AE2247" s="54"/>
      <c r="AF2247" s="139"/>
      <c r="AG2247" s="3"/>
      <c r="AN2247" s="54"/>
      <c r="AO2247" s="54"/>
      <c r="AP2247" s="54"/>
      <c r="AQ2247" s="54"/>
      <c r="AR2247" s="54"/>
      <c r="AS2247" s="54"/>
      <c r="AT2247" s="54"/>
      <c r="AU2247" s="54"/>
    </row>
    <row r="2248" spans="27:47" ht="12.95" customHeight="1" x14ac:dyDescent="0.2">
      <c r="AA2248" s="54"/>
      <c r="AB2248" s="54"/>
      <c r="AC2248" s="54"/>
      <c r="AD2248" s="54"/>
      <c r="AE2248" s="54"/>
      <c r="AF2248" s="139"/>
      <c r="AG2248" s="3"/>
      <c r="AN2248" s="54"/>
      <c r="AO2248" s="54"/>
      <c r="AP2248" s="54"/>
      <c r="AQ2248" s="54"/>
      <c r="AR2248" s="54"/>
      <c r="AS2248" s="54"/>
      <c r="AT2248" s="54"/>
      <c r="AU2248" s="54"/>
    </row>
    <row r="2249" spans="27:47" ht="12.95" customHeight="1" x14ac:dyDescent="0.2">
      <c r="AA2249" s="54"/>
      <c r="AB2249" s="54"/>
      <c r="AC2249" s="54"/>
      <c r="AD2249" s="54"/>
      <c r="AE2249" s="54"/>
      <c r="AF2249" s="139"/>
      <c r="AG2249" s="3"/>
      <c r="AN2249" s="54"/>
      <c r="AO2249" s="54"/>
      <c r="AP2249" s="54"/>
      <c r="AQ2249" s="54"/>
      <c r="AR2249" s="54"/>
      <c r="AS2249" s="54"/>
      <c r="AT2249" s="54"/>
      <c r="AU2249" s="54"/>
    </row>
    <row r="2250" spans="27:47" ht="12.95" customHeight="1" x14ac:dyDescent="0.2">
      <c r="AA2250" s="54"/>
      <c r="AB2250" s="54"/>
      <c r="AC2250" s="54"/>
      <c r="AD2250" s="54"/>
      <c r="AE2250" s="54"/>
      <c r="AF2250" s="139"/>
      <c r="AG2250" s="3"/>
      <c r="AN2250" s="54"/>
      <c r="AO2250" s="54"/>
      <c r="AP2250" s="54"/>
      <c r="AQ2250" s="54"/>
      <c r="AR2250" s="54"/>
      <c r="AS2250" s="54"/>
      <c r="AT2250" s="54"/>
      <c r="AU2250" s="54"/>
    </row>
    <row r="2251" spans="27:47" ht="12.95" customHeight="1" x14ac:dyDescent="0.2">
      <c r="AA2251" s="54"/>
      <c r="AB2251" s="54"/>
      <c r="AC2251" s="54"/>
      <c r="AD2251" s="54"/>
      <c r="AE2251" s="54"/>
      <c r="AF2251" s="139"/>
      <c r="AG2251" s="3"/>
      <c r="AN2251" s="54"/>
      <c r="AO2251" s="54"/>
      <c r="AP2251" s="54"/>
      <c r="AQ2251" s="54"/>
      <c r="AR2251" s="54"/>
      <c r="AS2251" s="54"/>
      <c r="AT2251" s="54"/>
      <c r="AU2251" s="54"/>
    </row>
    <row r="2252" spans="27:47" ht="12.95" customHeight="1" x14ac:dyDescent="0.2">
      <c r="AA2252" s="54"/>
      <c r="AB2252" s="54"/>
      <c r="AC2252" s="54"/>
      <c r="AD2252" s="54"/>
      <c r="AE2252" s="54"/>
      <c r="AF2252" s="139"/>
      <c r="AG2252" s="3"/>
      <c r="AN2252" s="54"/>
      <c r="AO2252" s="54"/>
      <c r="AP2252" s="54"/>
      <c r="AQ2252" s="54"/>
      <c r="AR2252" s="54"/>
      <c r="AS2252" s="54"/>
      <c r="AT2252" s="54"/>
      <c r="AU2252" s="54"/>
    </row>
    <row r="2253" spans="27:47" ht="12.95" customHeight="1" x14ac:dyDescent="0.2">
      <c r="AA2253" s="54"/>
      <c r="AB2253" s="54"/>
      <c r="AC2253" s="54"/>
      <c r="AD2253" s="54"/>
      <c r="AE2253" s="54"/>
      <c r="AF2253" s="139"/>
      <c r="AG2253" s="3"/>
      <c r="AN2253" s="54"/>
      <c r="AO2253" s="54"/>
      <c r="AP2253" s="54"/>
      <c r="AQ2253" s="54"/>
      <c r="AR2253" s="54"/>
      <c r="AS2253" s="54"/>
      <c r="AT2253" s="54"/>
      <c r="AU2253" s="54"/>
    </row>
    <row r="2254" spans="27:47" ht="12.95" customHeight="1" x14ac:dyDescent="0.2">
      <c r="AA2254" s="54"/>
      <c r="AB2254" s="54"/>
      <c r="AC2254" s="54"/>
      <c r="AD2254" s="54"/>
      <c r="AE2254" s="54"/>
      <c r="AF2254" s="139"/>
      <c r="AG2254" s="3"/>
      <c r="AN2254" s="54"/>
      <c r="AO2254" s="54"/>
      <c r="AP2254" s="54"/>
      <c r="AQ2254" s="54"/>
      <c r="AR2254" s="54"/>
      <c r="AS2254" s="54"/>
      <c r="AT2254" s="54"/>
      <c r="AU2254" s="54"/>
    </row>
    <row r="2255" spans="27:47" ht="12.95" customHeight="1" x14ac:dyDescent="0.2">
      <c r="AA2255" s="54"/>
      <c r="AB2255" s="54"/>
      <c r="AC2255" s="54"/>
      <c r="AD2255" s="54"/>
      <c r="AE2255" s="54"/>
      <c r="AF2255" s="139"/>
      <c r="AG2255" s="3"/>
      <c r="AN2255" s="54"/>
      <c r="AO2255" s="54"/>
      <c r="AP2255" s="54"/>
      <c r="AQ2255" s="54"/>
      <c r="AR2255" s="54"/>
      <c r="AS2255" s="54"/>
      <c r="AT2255" s="54"/>
      <c r="AU2255" s="54"/>
    </row>
    <row r="2256" spans="27:47" ht="12.95" customHeight="1" x14ac:dyDescent="0.2">
      <c r="AA2256" s="54"/>
      <c r="AB2256" s="54"/>
      <c r="AC2256" s="54"/>
      <c r="AD2256" s="54"/>
      <c r="AE2256" s="54"/>
      <c r="AF2256" s="139"/>
      <c r="AG2256" s="3"/>
      <c r="AN2256" s="54"/>
      <c r="AO2256" s="54"/>
      <c r="AP2256" s="54"/>
      <c r="AQ2256" s="54"/>
      <c r="AR2256" s="54"/>
      <c r="AS2256" s="54"/>
      <c r="AT2256" s="54"/>
      <c r="AU2256" s="54"/>
    </row>
    <row r="2257" spans="27:47" ht="12.95" customHeight="1" x14ac:dyDescent="0.2">
      <c r="AA2257" s="54"/>
      <c r="AB2257" s="54"/>
      <c r="AC2257" s="54"/>
      <c r="AD2257" s="54"/>
      <c r="AE2257" s="54"/>
      <c r="AF2257" s="139"/>
      <c r="AG2257" s="3"/>
      <c r="AN2257" s="54"/>
      <c r="AO2257" s="54"/>
      <c r="AP2257" s="54"/>
      <c r="AQ2257" s="54"/>
      <c r="AR2257" s="54"/>
      <c r="AS2257" s="54"/>
      <c r="AT2257" s="54"/>
      <c r="AU2257" s="54"/>
    </row>
    <row r="2258" spans="27:47" ht="12.95" customHeight="1" x14ac:dyDescent="0.2">
      <c r="AA2258" s="54"/>
      <c r="AB2258" s="54"/>
      <c r="AC2258" s="54"/>
      <c r="AD2258" s="54"/>
      <c r="AE2258" s="54"/>
      <c r="AF2258" s="139"/>
      <c r="AG2258" s="3"/>
      <c r="AN2258" s="54"/>
      <c r="AO2258" s="54"/>
      <c r="AP2258" s="54"/>
      <c r="AQ2258" s="54"/>
      <c r="AR2258" s="54"/>
      <c r="AS2258" s="54"/>
      <c r="AT2258" s="54"/>
      <c r="AU2258" s="54"/>
    </row>
    <row r="2259" spans="27:47" ht="12.95" customHeight="1" x14ac:dyDescent="0.2">
      <c r="AA2259" s="54"/>
      <c r="AB2259" s="54"/>
      <c r="AC2259" s="54"/>
      <c r="AD2259" s="54"/>
      <c r="AE2259" s="54"/>
      <c r="AF2259" s="139"/>
      <c r="AG2259" s="3"/>
      <c r="AN2259" s="54"/>
      <c r="AO2259" s="54"/>
      <c r="AP2259" s="54"/>
      <c r="AQ2259" s="54"/>
      <c r="AR2259" s="54"/>
      <c r="AS2259" s="54"/>
      <c r="AT2259" s="54"/>
      <c r="AU2259" s="54"/>
    </row>
    <row r="2260" spans="27:47" ht="12.95" customHeight="1" x14ac:dyDescent="0.2">
      <c r="AA2260" s="54"/>
      <c r="AB2260" s="54"/>
      <c r="AC2260" s="54"/>
      <c r="AD2260" s="54"/>
      <c r="AE2260" s="54"/>
      <c r="AF2260" s="139"/>
      <c r="AG2260" s="3"/>
      <c r="AN2260" s="54"/>
      <c r="AO2260" s="54"/>
      <c r="AP2260" s="54"/>
      <c r="AQ2260" s="54"/>
      <c r="AR2260" s="54"/>
      <c r="AS2260" s="54"/>
      <c r="AT2260" s="54"/>
      <c r="AU2260" s="54"/>
    </row>
    <row r="2261" spans="27:47" ht="12.95" customHeight="1" x14ac:dyDescent="0.2">
      <c r="AA2261" s="54"/>
      <c r="AB2261" s="54"/>
      <c r="AC2261" s="54"/>
      <c r="AD2261" s="54"/>
      <c r="AE2261" s="54"/>
      <c r="AF2261" s="139"/>
      <c r="AG2261" s="3"/>
      <c r="AN2261" s="54"/>
      <c r="AO2261" s="54"/>
      <c r="AP2261" s="54"/>
      <c r="AQ2261" s="54"/>
      <c r="AR2261" s="54"/>
      <c r="AS2261" s="54"/>
      <c r="AT2261" s="54"/>
      <c r="AU2261" s="54"/>
    </row>
    <row r="2262" spans="27:47" ht="12.95" customHeight="1" x14ac:dyDescent="0.2">
      <c r="AA2262" s="54"/>
      <c r="AB2262" s="54"/>
      <c r="AC2262" s="54"/>
      <c r="AD2262" s="54"/>
      <c r="AE2262" s="54"/>
      <c r="AF2262" s="139"/>
      <c r="AG2262" s="3"/>
      <c r="AN2262" s="54"/>
      <c r="AO2262" s="54"/>
      <c r="AP2262" s="54"/>
      <c r="AQ2262" s="54"/>
      <c r="AR2262" s="54"/>
      <c r="AS2262" s="54"/>
      <c r="AT2262" s="54"/>
      <c r="AU2262" s="54"/>
    </row>
    <row r="2263" spans="27:47" ht="12.95" customHeight="1" x14ac:dyDescent="0.2">
      <c r="AA2263" s="54"/>
      <c r="AB2263" s="54"/>
      <c r="AC2263" s="54"/>
      <c r="AD2263" s="54"/>
      <c r="AE2263" s="54"/>
      <c r="AF2263" s="139"/>
      <c r="AG2263" s="3"/>
      <c r="AN2263" s="54"/>
      <c r="AO2263" s="54"/>
      <c r="AP2263" s="54"/>
      <c r="AQ2263" s="54"/>
      <c r="AR2263" s="54"/>
      <c r="AS2263" s="54"/>
      <c r="AT2263" s="54"/>
      <c r="AU2263" s="54"/>
    </row>
    <row r="2264" spans="27:47" ht="12.95" customHeight="1" x14ac:dyDescent="0.2">
      <c r="AA2264" s="54"/>
      <c r="AB2264" s="54"/>
      <c r="AC2264" s="54"/>
      <c r="AD2264" s="54"/>
      <c r="AE2264" s="54"/>
      <c r="AF2264" s="139"/>
      <c r="AG2264" s="3"/>
      <c r="AN2264" s="54"/>
      <c r="AO2264" s="54"/>
      <c r="AP2264" s="54"/>
      <c r="AQ2264" s="54"/>
      <c r="AR2264" s="54"/>
      <c r="AS2264" s="54"/>
      <c r="AT2264" s="54"/>
      <c r="AU2264" s="54"/>
    </row>
    <row r="2265" spans="27:47" ht="12.95" customHeight="1" x14ac:dyDescent="0.2">
      <c r="AA2265" s="54"/>
      <c r="AB2265" s="54"/>
      <c r="AC2265" s="54"/>
      <c r="AD2265" s="54"/>
      <c r="AE2265" s="54"/>
      <c r="AF2265" s="139"/>
      <c r="AG2265" s="3"/>
      <c r="AN2265" s="54"/>
      <c r="AO2265" s="54"/>
      <c r="AP2265" s="54"/>
      <c r="AQ2265" s="54"/>
      <c r="AR2265" s="54"/>
      <c r="AS2265" s="54"/>
      <c r="AT2265" s="54"/>
      <c r="AU2265" s="54"/>
    </row>
    <row r="2266" spans="27:47" ht="12.95" customHeight="1" x14ac:dyDescent="0.2">
      <c r="AA2266" s="54"/>
      <c r="AB2266" s="54"/>
      <c r="AC2266" s="54"/>
      <c r="AD2266" s="54"/>
      <c r="AE2266" s="54"/>
      <c r="AF2266" s="139"/>
      <c r="AG2266" s="3"/>
      <c r="AN2266" s="54"/>
      <c r="AO2266" s="54"/>
      <c r="AP2266" s="54"/>
      <c r="AQ2266" s="54"/>
      <c r="AR2266" s="54"/>
      <c r="AS2266" s="54"/>
      <c r="AT2266" s="54"/>
      <c r="AU2266" s="54"/>
    </row>
    <row r="2267" spans="27:47" ht="12.95" customHeight="1" x14ac:dyDescent="0.2">
      <c r="AA2267" s="54"/>
      <c r="AB2267" s="54"/>
      <c r="AC2267" s="54"/>
      <c r="AD2267" s="54"/>
      <c r="AE2267" s="54"/>
      <c r="AF2267" s="139"/>
      <c r="AG2267" s="3"/>
      <c r="AN2267" s="54"/>
      <c r="AO2267" s="54"/>
      <c r="AP2267" s="54"/>
      <c r="AQ2267" s="54"/>
      <c r="AR2267" s="54"/>
      <c r="AS2267" s="54"/>
      <c r="AT2267" s="54"/>
      <c r="AU2267" s="54"/>
    </row>
    <row r="2268" spans="27:47" ht="12.95" customHeight="1" x14ac:dyDescent="0.2">
      <c r="AA2268" s="54"/>
      <c r="AB2268" s="54"/>
      <c r="AC2268" s="54"/>
      <c r="AD2268" s="54"/>
      <c r="AE2268" s="54"/>
      <c r="AF2268" s="139"/>
      <c r="AG2268" s="3"/>
      <c r="AN2268" s="54"/>
      <c r="AO2268" s="54"/>
      <c r="AP2268" s="54"/>
      <c r="AQ2268" s="54"/>
      <c r="AR2268" s="54"/>
      <c r="AS2268" s="54"/>
      <c r="AT2268" s="54"/>
      <c r="AU2268" s="54"/>
    </row>
    <row r="2269" spans="27:47" ht="12.95" customHeight="1" x14ac:dyDescent="0.2">
      <c r="AA2269" s="54"/>
      <c r="AB2269" s="54"/>
      <c r="AC2269" s="54"/>
      <c r="AD2269" s="54"/>
      <c r="AE2269" s="54"/>
      <c r="AF2269" s="139"/>
      <c r="AG2269" s="3"/>
      <c r="AN2269" s="54"/>
      <c r="AO2269" s="54"/>
      <c r="AP2269" s="54"/>
      <c r="AQ2269" s="54"/>
      <c r="AR2269" s="54"/>
      <c r="AS2269" s="54"/>
      <c r="AT2269" s="54"/>
      <c r="AU2269" s="54"/>
    </row>
    <row r="2270" spans="27:47" ht="12.95" customHeight="1" x14ac:dyDescent="0.2">
      <c r="AA2270" s="54"/>
      <c r="AB2270" s="54"/>
      <c r="AC2270" s="54"/>
      <c r="AD2270" s="54"/>
      <c r="AE2270" s="54"/>
      <c r="AF2270" s="139"/>
      <c r="AG2270" s="3"/>
      <c r="AN2270" s="54"/>
      <c r="AO2270" s="54"/>
      <c r="AP2270" s="54"/>
      <c r="AQ2270" s="54"/>
      <c r="AR2270" s="54"/>
      <c r="AS2270" s="54"/>
      <c r="AT2270" s="54"/>
      <c r="AU2270" s="54"/>
    </row>
    <row r="2271" spans="27:47" ht="12.95" customHeight="1" x14ac:dyDescent="0.2">
      <c r="AA2271" s="54"/>
      <c r="AB2271" s="54"/>
      <c r="AC2271" s="54"/>
      <c r="AD2271" s="54"/>
      <c r="AE2271" s="54"/>
      <c r="AF2271" s="139"/>
      <c r="AG2271" s="3"/>
      <c r="AN2271" s="54"/>
      <c r="AO2271" s="54"/>
      <c r="AP2271" s="54"/>
      <c r="AQ2271" s="54"/>
      <c r="AR2271" s="54"/>
      <c r="AS2271" s="54"/>
      <c r="AT2271" s="54"/>
      <c r="AU2271" s="54"/>
    </row>
    <row r="2272" spans="27:47" ht="12.95" customHeight="1" x14ac:dyDescent="0.2">
      <c r="AA2272" s="54"/>
      <c r="AB2272" s="54"/>
      <c r="AC2272" s="54"/>
      <c r="AD2272" s="54"/>
      <c r="AE2272" s="54"/>
      <c r="AF2272" s="139"/>
      <c r="AG2272" s="3"/>
      <c r="AN2272" s="54"/>
      <c r="AO2272" s="54"/>
      <c r="AP2272" s="54"/>
      <c r="AQ2272" s="54"/>
      <c r="AR2272" s="54"/>
      <c r="AS2272" s="54"/>
      <c r="AT2272" s="54"/>
      <c r="AU2272" s="54"/>
    </row>
    <row r="2273" spans="27:47" ht="12.95" customHeight="1" x14ac:dyDescent="0.2">
      <c r="AA2273" s="54"/>
      <c r="AB2273" s="54"/>
      <c r="AC2273" s="54"/>
      <c r="AD2273" s="54"/>
      <c r="AE2273" s="54"/>
      <c r="AF2273" s="139"/>
      <c r="AG2273" s="3"/>
      <c r="AN2273" s="54"/>
      <c r="AO2273" s="54"/>
      <c r="AP2273" s="54"/>
      <c r="AQ2273" s="54"/>
      <c r="AR2273" s="54"/>
      <c r="AS2273" s="54"/>
      <c r="AT2273" s="54"/>
      <c r="AU2273" s="54"/>
    </row>
    <row r="2274" spans="27:47" ht="12.95" customHeight="1" x14ac:dyDescent="0.2">
      <c r="AA2274" s="54"/>
      <c r="AB2274" s="54"/>
      <c r="AC2274" s="54"/>
      <c r="AD2274" s="54"/>
      <c r="AE2274" s="54"/>
      <c r="AF2274" s="139"/>
      <c r="AG2274" s="3"/>
      <c r="AN2274" s="54"/>
      <c r="AO2274" s="54"/>
      <c r="AP2274" s="54"/>
      <c r="AQ2274" s="54"/>
      <c r="AR2274" s="54"/>
      <c r="AS2274" s="54"/>
      <c r="AT2274" s="54"/>
      <c r="AU2274" s="54"/>
    </row>
    <row r="2275" spans="27:47" ht="12.95" customHeight="1" x14ac:dyDescent="0.2">
      <c r="AA2275" s="54"/>
      <c r="AB2275" s="54"/>
      <c r="AC2275" s="54"/>
      <c r="AD2275" s="54"/>
      <c r="AE2275" s="54"/>
      <c r="AF2275" s="139"/>
      <c r="AG2275" s="3"/>
      <c r="AN2275" s="54"/>
      <c r="AO2275" s="54"/>
      <c r="AP2275" s="54"/>
      <c r="AQ2275" s="54"/>
      <c r="AR2275" s="54"/>
      <c r="AS2275" s="54"/>
      <c r="AT2275" s="54"/>
      <c r="AU2275" s="54"/>
    </row>
    <row r="2276" spans="27:47" ht="12.95" customHeight="1" x14ac:dyDescent="0.2">
      <c r="AA2276" s="54"/>
      <c r="AB2276" s="54"/>
      <c r="AC2276" s="54"/>
      <c r="AD2276" s="54"/>
      <c r="AE2276" s="54"/>
      <c r="AF2276" s="139"/>
      <c r="AG2276" s="3"/>
      <c r="AN2276" s="54"/>
      <c r="AO2276" s="54"/>
      <c r="AP2276" s="54"/>
      <c r="AQ2276" s="54"/>
      <c r="AR2276" s="54"/>
      <c r="AS2276" s="54"/>
      <c r="AT2276" s="54"/>
      <c r="AU2276" s="54"/>
    </row>
    <row r="2277" spans="27:47" ht="12.95" customHeight="1" x14ac:dyDescent="0.2">
      <c r="AA2277" s="54"/>
      <c r="AB2277" s="54"/>
      <c r="AC2277" s="54"/>
      <c r="AD2277" s="54"/>
      <c r="AE2277" s="54"/>
      <c r="AF2277" s="139"/>
      <c r="AG2277" s="3"/>
      <c r="AN2277" s="54"/>
      <c r="AO2277" s="54"/>
      <c r="AP2277" s="54"/>
      <c r="AQ2277" s="54"/>
      <c r="AR2277" s="54"/>
      <c r="AS2277" s="54"/>
      <c r="AT2277" s="54"/>
      <c r="AU2277" s="54"/>
    </row>
    <row r="2278" spans="27:47" ht="12.95" customHeight="1" x14ac:dyDescent="0.2">
      <c r="AA2278" s="54"/>
      <c r="AB2278" s="54"/>
      <c r="AC2278" s="54"/>
      <c r="AD2278" s="54"/>
      <c r="AE2278" s="54"/>
      <c r="AF2278" s="139"/>
      <c r="AG2278" s="3"/>
      <c r="AN2278" s="54"/>
      <c r="AO2278" s="54"/>
      <c r="AP2278" s="54"/>
      <c r="AQ2278" s="54"/>
      <c r="AR2278" s="54"/>
      <c r="AS2278" s="54"/>
      <c r="AT2278" s="54"/>
      <c r="AU2278" s="54"/>
    </row>
    <row r="2279" spans="27:47" ht="12.95" customHeight="1" x14ac:dyDescent="0.2">
      <c r="AA2279" s="54"/>
      <c r="AB2279" s="54"/>
      <c r="AC2279" s="54"/>
      <c r="AD2279" s="54"/>
      <c r="AE2279" s="54"/>
      <c r="AF2279" s="139"/>
      <c r="AG2279" s="3"/>
      <c r="AN2279" s="54"/>
      <c r="AO2279" s="54"/>
      <c r="AP2279" s="54"/>
      <c r="AQ2279" s="54"/>
      <c r="AR2279" s="54"/>
      <c r="AS2279" s="54"/>
      <c r="AT2279" s="54"/>
      <c r="AU2279" s="54"/>
    </row>
    <row r="2280" spans="27:47" ht="12.95" customHeight="1" x14ac:dyDescent="0.2">
      <c r="AA2280" s="54"/>
      <c r="AB2280" s="54"/>
      <c r="AC2280" s="54"/>
      <c r="AD2280" s="54"/>
      <c r="AE2280" s="54"/>
      <c r="AF2280" s="139"/>
      <c r="AG2280" s="3"/>
      <c r="AN2280" s="54"/>
      <c r="AO2280" s="54"/>
      <c r="AP2280" s="54"/>
      <c r="AQ2280" s="54"/>
      <c r="AR2280" s="54"/>
      <c r="AS2280" s="54"/>
      <c r="AT2280" s="54"/>
      <c r="AU2280" s="54"/>
    </row>
    <row r="2281" spans="27:47" ht="12.95" customHeight="1" x14ac:dyDescent="0.2">
      <c r="AA2281" s="54"/>
      <c r="AB2281" s="54"/>
      <c r="AC2281" s="54"/>
      <c r="AD2281" s="54"/>
      <c r="AE2281" s="54"/>
      <c r="AF2281" s="139"/>
      <c r="AG2281" s="3"/>
      <c r="AN2281" s="54"/>
      <c r="AO2281" s="54"/>
      <c r="AP2281" s="54"/>
      <c r="AQ2281" s="54"/>
      <c r="AR2281" s="54"/>
      <c r="AS2281" s="54"/>
      <c r="AT2281" s="54"/>
      <c r="AU2281" s="54"/>
    </row>
    <row r="2282" spans="27:47" ht="12.95" customHeight="1" x14ac:dyDescent="0.2">
      <c r="AA2282" s="54"/>
      <c r="AB2282" s="54"/>
      <c r="AC2282" s="54"/>
      <c r="AD2282" s="54"/>
      <c r="AE2282" s="54"/>
      <c r="AF2282" s="139"/>
      <c r="AG2282" s="3"/>
      <c r="AN2282" s="54"/>
      <c r="AO2282" s="54"/>
      <c r="AP2282" s="54"/>
      <c r="AQ2282" s="54"/>
      <c r="AR2282" s="54"/>
      <c r="AS2282" s="54"/>
      <c r="AT2282" s="54"/>
      <c r="AU2282" s="54"/>
    </row>
    <row r="2283" spans="27:47" ht="12.95" customHeight="1" x14ac:dyDescent="0.2">
      <c r="AA2283" s="54"/>
      <c r="AB2283" s="54"/>
      <c r="AC2283" s="54"/>
      <c r="AD2283" s="54"/>
      <c r="AE2283" s="54"/>
      <c r="AF2283" s="139"/>
      <c r="AG2283" s="3"/>
      <c r="AN2283" s="54"/>
      <c r="AO2283" s="54"/>
      <c r="AP2283" s="54"/>
      <c r="AQ2283" s="54"/>
      <c r="AR2283" s="54"/>
      <c r="AS2283" s="54"/>
      <c r="AT2283" s="54"/>
      <c r="AU2283" s="54"/>
    </row>
    <row r="2284" spans="27:47" ht="12.95" customHeight="1" x14ac:dyDescent="0.2">
      <c r="AA2284" s="54"/>
      <c r="AB2284" s="54"/>
      <c r="AC2284" s="54"/>
      <c r="AD2284" s="54"/>
      <c r="AE2284" s="54"/>
      <c r="AF2284" s="139"/>
      <c r="AG2284" s="3"/>
      <c r="AN2284" s="54"/>
      <c r="AO2284" s="54"/>
      <c r="AP2284" s="54"/>
      <c r="AQ2284" s="54"/>
      <c r="AR2284" s="54"/>
      <c r="AS2284" s="54"/>
      <c r="AT2284" s="54"/>
      <c r="AU2284" s="54"/>
    </row>
    <row r="2285" spans="27:47" ht="12.95" customHeight="1" x14ac:dyDescent="0.2">
      <c r="AA2285" s="54"/>
      <c r="AB2285" s="54"/>
      <c r="AC2285" s="54"/>
      <c r="AD2285" s="54"/>
      <c r="AE2285" s="54"/>
      <c r="AF2285" s="139"/>
      <c r="AG2285" s="3"/>
      <c r="AN2285" s="54"/>
      <c r="AO2285" s="54"/>
      <c r="AP2285" s="54"/>
      <c r="AQ2285" s="54"/>
      <c r="AR2285" s="54"/>
      <c r="AS2285" s="54"/>
      <c r="AT2285" s="54"/>
      <c r="AU2285" s="54"/>
    </row>
    <row r="2286" spans="27:47" ht="12.95" customHeight="1" x14ac:dyDescent="0.2">
      <c r="AA2286" s="54"/>
      <c r="AB2286" s="54"/>
      <c r="AC2286" s="54"/>
      <c r="AD2286" s="54"/>
      <c r="AE2286" s="54"/>
      <c r="AF2286" s="139"/>
      <c r="AG2286" s="3"/>
      <c r="AN2286" s="54"/>
      <c r="AO2286" s="54"/>
      <c r="AP2286" s="54"/>
      <c r="AQ2286" s="54"/>
      <c r="AR2286" s="54"/>
      <c r="AS2286" s="54"/>
      <c r="AT2286" s="54"/>
      <c r="AU2286" s="54"/>
    </row>
    <row r="2287" spans="27:47" ht="12.95" customHeight="1" x14ac:dyDescent="0.2">
      <c r="AA2287" s="54"/>
      <c r="AB2287" s="54"/>
      <c r="AC2287" s="54"/>
      <c r="AD2287" s="54"/>
      <c r="AE2287" s="54"/>
      <c r="AF2287" s="139"/>
      <c r="AG2287" s="3"/>
      <c r="AN2287" s="54"/>
      <c r="AO2287" s="54"/>
      <c r="AP2287" s="54"/>
      <c r="AQ2287" s="54"/>
      <c r="AR2287" s="54"/>
      <c r="AS2287" s="54"/>
      <c r="AT2287" s="54"/>
      <c r="AU2287" s="54"/>
    </row>
    <row r="2288" spans="27:47" ht="12.95" customHeight="1" x14ac:dyDescent="0.2">
      <c r="AA2288" s="54"/>
      <c r="AB2288" s="54"/>
      <c r="AC2288" s="54"/>
      <c r="AD2288" s="54"/>
      <c r="AE2288" s="54"/>
      <c r="AF2288" s="139"/>
      <c r="AG2288" s="3"/>
      <c r="AN2288" s="54"/>
      <c r="AO2288" s="54"/>
      <c r="AP2288" s="54"/>
      <c r="AQ2288" s="54"/>
      <c r="AR2288" s="54"/>
      <c r="AS2288" s="54"/>
      <c r="AT2288" s="54"/>
      <c r="AU2288" s="54"/>
    </row>
    <row r="2289" spans="27:47" ht="12.95" customHeight="1" x14ac:dyDescent="0.2">
      <c r="AA2289" s="54"/>
      <c r="AB2289" s="54"/>
      <c r="AC2289" s="54"/>
      <c r="AD2289" s="54"/>
      <c r="AE2289" s="54"/>
      <c r="AF2289" s="139"/>
      <c r="AG2289" s="3"/>
      <c r="AN2289" s="54"/>
      <c r="AO2289" s="54"/>
      <c r="AP2289" s="54"/>
      <c r="AQ2289" s="54"/>
      <c r="AR2289" s="54"/>
      <c r="AS2289" s="54"/>
      <c r="AT2289" s="54"/>
      <c r="AU2289" s="54"/>
    </row>
    <row r="2290" spans="27:47" ht="12.95" customHeight="1" x14ac:dyDescent="0.2">
      <c r="AA2290" s="54"/>
      <c r="AB2290" s="54"/>
      <c r="AC2290" s="54"/>
      <c r="AD2290" s="54"/>
      <c r="AE2290" s="54"/>
      <c r="AF2290" s="139"/>
      <c r="AG2290" s="3"/>
      <c r="AN2290" s="54"/>
      <c r="AO2290" s="54"/>
      <c r="AP2290" s="54"/>
      <c r="AQ2290" s="54"/>
      <c r="AR2290" s="54"/>
      <c r="AS2290" s="54"/>
      <c r="AT2290" s="54"/>
      <c r="AU2290" s="54"/>
    </row>
    <row r="2291" spans="27:47" ht="12.95" customHeight="1" x14ac:dyDescent="0.2">
      <c r="AA2291" s="54"/>
      <c r="AB2291" s="54"/>
      <c r="AC2291" s="54"/>
      <c r="AD2291" s="54"/>
      <c r="AE2291" s="54"/>
      <c r="AF2291" s="139"/>
      <c r="AG2291" s="3"/>
      <c r="AN2291" s="54"/>
      <c r="AO2291" s="54"/>
      <c r="AP2291" s="54"/>
      <c r="AQ2291" s="54"/>
      <c r="AR2291" s="54"/>
      <c r="AS2291" s="54"/>
      <c r="AT2291" s="54"/>
      <c r="AU2291" s="54"/>
    </row>
    <row r="2292" spans="27:47" ht="12.95" customHeight="1" x14ac:dyDescent="0.2">
      <c r="AA2292" s="54"/>
      <c r="AB2292" s="54"/>
      <c r="AC2292" s="54"/>
      <c r="AD2292" s="54"/>
      <c r="AE2292" s="54"/>
      <c r="AF2292" s="139"/>
      <c r="AG2292" s="3"/>
      <c r="AN2292" s="54"/>
      <c r="AO2292" s="54"/>
      <c r="AP2292" s="54"/>
      <c r="AQ2292" s="54"/>
      <c r="AR2292" s="54"/>
      <c r="AS2292" s="54"/>
      <c r="AT2292" s="54"/>
      <c r="AU2292" s="54"/>
    </row>
    <row r="2293" spans="27:47" ht="12.95" customHeight="1" x14ac:dyDescent="0.2">
      <c r="AA2293" s="54"/>
      <c r="AB2293" s="54"/>
      <c r="AC2293" s="54"/>
      <c r="AD2293" s="54"/>
      <c r="AE2293" s="54"/>
      <c r="AF2293" s="139"/>
      <c r="AG2293" s="3"/>
      <c r="AN2293" s="54"/>
      <c r="AO2293" s="54"/>
      <c r="AP2293" s="54"/>
      <c r="AQ2293" s="54"/>
      <c r="AR2293" s="54"/>
      <c r="AS2293" s="54"/>
      <c r="AT2293" s="54"/>
      <c r="AU2293" s="54"/>
    </row>
    <row r="2294" spans="27:47" ht="12.95" customHeight="1" x14ac:dyDescent="0.2">
      <c r="AA2294" s="54"/>
      <c r="AB2294" s="54"/>
      <c r="AC2294" s="54"/>
      <c r="AD2294" s="54"/>
      <c r="AE2294" s="54"/>
      <c r="AF2294" s="139"/>
      <c r="AG2294" s="3"/>
      <c r="AN2294" s="54"/>
      <c r="AO2294" s="54"/>
      <c r="AP2294" s="54"/>
      <c r="AQ2294" s="54"/>
      <c r="AR2294" s="54"/>
      <c r="AS2294" s="54"/>
      <c r="AT2294" s="54"/>
      <c r="AU2294" s="54"/>
    </row>
    <row r="2295" spans="27:47" ht="12.95" customHeight="1" x14ac:dyDescent="0.2">
      <c r="AA2295" s="54"/>
      <c r="AB2295" s="54"/>
      <c r="AC2295" s="54"/>
      <c r="AD2295" s="54"/>
      <c r="AE2295" s="54"/>
      <c r="AF2295" s="139"/>
      <c r="AG2295" s="3"/>
      <c r="AN2295" s="54"/>
      <c r="AO2295" s="54"/>
      <c r="AP2295" s="54"/>
      <c r="AQ2295" s="54"/>
      <c r="AR2295" s="54"/>
      <c r="AS2295" s="54"/>
      <c r="AT2295" s="54"/>
      <c r="AU2295" s="54"/>
    </row>
    <row r="2296" spans="27:47" ht="12.95" customHeight="1" x14ac:dyDescent="0.2">
      <c r="AA2296" s="54"/>
      <c r="AB2296" s="54"/>
      <c r="AC2296" s="54"/>
      <c r="AD2296" s="54"/>
      <c r="AE2296" s="54"/>
      <c r="AF2296" s="139"/>
      <c r="AG2296" s="3"/>
      <c r="AN2296" s="54"/>
      <c r="AO2296" s="54"/>
      <c r="AP2296" s="54"/>
      <c r="AQ2296" s="54"/>
      <c r="AR2296" s="54"/>
      <c r="AS2296" s="54"/>
      <c r="AT2296" s="54"/>
      <c r="AU2296" s="54"/>
    </row>
    <row r="2297" spans="27:47" ht="12.95" customHeight="1" x14ac:dyDescent="0.2">
      <c r="AA2297" s="54"/>
      <c r="AB2297" s="54"/>
      <c r="AC2297" s="54"/>
      <c r="AD2297" s="54"/>
      <c r="AE2297" s="54"/>
      <c r="AF2297" s="139"/>
      <c r="AG2297" s="3"/>
      <c r="AN2297" s="54"/>
      <c r="AO2297" s="54"/>
      <c r="AP2297" s="54"/>
      <c r="AQ2297" s="54"/>
      <c r="AR2297" s="54"/>
      <c r="AS2297" s="54"/>
      <c r="AT2297" s="54"/>
      <c r="AU2297" s="54"/>
    </row>
    <row r="2298" spans="27:47" ht="12.95" customHeight="1" x14ac:dyDescent="0.2">
      <c r="AA2298" s="54"/>
      <c r="AB2298" s="54"/>
      <c r="AC2298" s="54"/>
      <c r="AD2298" s="54"/>
      <c r="AE2298" s="54"/>
      <c r="AF2298" s="139"/>
      <c r="AG2298" s="3"/>
      <c r="AN2298" s="54"/>
      <c r="AO2298" s="54"/>
      <c r="AP2298" s="54"/>
      <c r="AQ2298" s="54"/>
      <c r="AR2298" s="54"/>
      <c r="AS2298" s="54"/>
      <c r="AT2298" s="54"/>
      <c r="AU2298" s="54"/>
    </row>
    <row r="2299" spans="27:47" ht="12.95" customHeight="1" x14ac:dyDescent="0.2">
      <c r="AA2299" s="54"/>
      <c r="AB2299" s="54"/>
      <c r="AC2299" s="54"/>
      <c r="AD2299" s="54"/>
      <c r="AE2299" s="54"/>
      <c r="AF2299" s="139"/>
      <c r="AG2299" s="3"/>
      <c r="AN2299" s="54"/>
      <c r="AO2299" s="54"/>
      <c r="AP2299" s="54"/>
      <c r="AQ2299" s="54"/>
      <c r="AR2299" s="54"/>
      <c r="AS2299" s="54"/>
      <c r="AT2299" s="54"/>
      <c r="AU2299" s="54"/>
    </row>
    <row r="2300" spans="27:47" ht="12.95" customHeight="1" x14ac:dyDescent="0.2">
      <c r="AA2300" s="54"/>
      <c r="AB2300" s="54"/>
      <c r="AC2300" s="54"/>
      <c r="AD2300" s="54"/>
      <c r="AE2300" s="54"/>
      <c r="AF2300" s="139"/>
      <c r="AG2300" s="3"/>
      <c r="AN2300" s="54"/>
      <c r="AO2300" s="54"/>
      <c r="AP2300" s="54"/>
      <c r="AQ2300" s="54"/>
      <c r="AR2300" s="54"/>
      <c r="AS2300" s="54"/>
      <c r="AT2300" s="54"/>
      <c r="AU2300" s="54"/>
    </row>
    <row r="2301" spans="27:47" ht="12.95" customHeight="1" x14ac:dyDescent="0.2">
      <c r="AA2301" s="54"/>
      <c r="AB2301" s="54"/>
      <c r="AC2301" s="54"/>
      <c r="AD2301" s="54"/>
      <c r="AE2301" s="54"/>
      <c r="AF2301" s="139"/>
      <c r="AG2301" s="3"/>
      <c r="AN2301" s="54"/>
      <c r="AO2301" s="54"/>
      <c r="AP2301" s="54"/>
      <c r="AQ2301" s="54"/>
      <c r="AR2301" s="54"/>
      <c r="AS2301" s="54"/>
      <c r="AT2301" s="54"/>
      <c r="AU2301" s="54"/>
    </row>
    <row r="2302" spans="27:47" ht="12.95" customHeight="1" x14ac:dyDescent="0.2">
      <c r="AA2302" s="54"/>
      <c r="AB2302" s="54"/>
      <c r="AC2302" s="54"/>
      <c r="AD2302" s="54"/>
      <c r="AE2302" s="54"/>
      <c r="AF2302" s="139"/>
      <c r="AG2302" s="3"/>
      <c r="AN2302" s="54"/>
      <c r="AO2302" s="54"/>
      <c r="AP2302" s="54"/>
      <c r="AQ2302" s="54"/>
      <c r="AR2302" s="54"/>
      <c r="AS2302" s="54"/>
      <c r="AT2302" s="54"/>
      <c r="AU2302" s="54"/>
    </row>
    <row r="2303" spans="27:47" ht="12.95" customHeight="1" x14ac:dyDescent="0.2">
      <c r="AA2303" s="54"/>
      <c r="AB2303" s="54"/>
      <c r="AC2303" s="54"/>
      <c r="AD2303" s="54"/>
      <c r="AE2303" s="54"/>
      <c r="AF2303" s="139"/>
      <c r="AG2303" s="3"/>
      <c r="AN2303" s="54"/>
      <c r="AO2303" s="54"/>
      <c r="AP2303" s="54"/>
      <c r="AQ2303" s="54"/>
      <c r="AR2303" s="54"/>
      <c r="AS2303" s="54"/>
      <c r="AT2303" s="54"/>
      <c r="AU2303" s="54"/>
    </row>
    <row r="2304" spans="27:47" ht="12.95" customHeight="1" x14ac:dyDescent="0.2">
      <c r="AA2304" s="54"/>
      <c r="AB2304" s="54"/>
      <c r="AC2304" s="54"/>
      <c r="AD2304" s="54"/>
      <c r="AE2304" s="54"/>
      <c r="AF2304" s="139"/>
      <c r="AG2304" s="3"/>
      <c r="AN2304" s="54"/>
      <c r="AO2304" s="54"/>
      <c r="AP2304" s="54"/>
      <c r="AQ2304" s="54"/>
      <c r="AR2304" s="54"/>
      <c r="AS2304" s="54"/>
      <c r="AT2304" s="54"/>
      <c r="AU2304" s="54"/>
    </row>
    <row r="2305" spans="27:47" ht="12.95" customHeight="1" x14ac:dyDescent="0.2">
      <c r="AA2305" s="54"/>
      <c r="AB2305" s="54"/>
      <c r="AC2305" s="54"/>
      <c r="AD2305" s="54"/>
      <c r="AE2305" s="54"/>
      <c r="AF2305" s="139"/>
      <c r="AG2305" s="3"/>
      <c r="AN2305" s="54"/>
      <c r="AO2305" s="54"/>
      <c r="AP2305" s="54"/>
      <c r="AQ2305" s="54"/>
      <c r="AR2305" s="54"/>
      <c r="AS2305" s="54"/>
      <c r="AT2305" s="54"/>
      <c r="AU2305" s="54"/>
    </row>
    <row r="2306" spans="27:47" ht="12.95" customHeight="1" x14ac:dyDescent="0.2">
      <c r="AA2306" s="54"/>
      <c r="AB2306" s="54"/>
      <c r="AC2306" s="54"/>
      <c r="AD2306" s="54"/>
      <c r="AE2306" s="54"/>
      <c r="AF2306" s="139"/>
      <c r="AG2306" s="3"/>
      <c r="AN2306" s="54"/>
      <c r="AO2306" s="54"/>
      <c r="AP2306" s="54"/>
      <c r="AQ2306" s="54"/>
      <c r="AR2306" s="54"/>
      <c r="AS2306" s="54"/>
      <c r="AT2306" s="54"/>
      <c r="AU2306" s="54"/>
    </row>
    <row r="2307" spans="27:47" ht="12.95" customHeight="1" x14ac:dyDescent="0.2">
      <c r="AA2307" s="54"/>
      <c r="AB2307" s="54"/>
      <c r="AC2307" s="54"/>
      <c r="AD2307" s="54"/>
      <c r="AE2307" s="54"/>
      <c r="AF2307" s="139"/>
      <c r="AG2307" s="3"/>
      <c r="AN2307" s="54"/>
      <c r="AO2307" s="54"/>
      <c r="AP2307" s="54"/>
      <c r="AQ2307" s="54"/>
      <c r="AR2307" s="54"/>
      <c r="AS2307" s="54"/>
      <c r="AT2307" s="54"/>
      <c r="AU2307" s="54"/>
    </row>
    <row r="2308" spans="27:47" ht="12.95" customHeight="1" x14ac:dyDescent="0.2">
      <c r="AA2308" s="54"/>
      <c r="AB2308" s="54"/>
      <c r="AC2308" s="54"/>
      <c r="AD2308" s="54"/>
      <c r="AE2308" s="54"/>
      <c r="AF2308" s="139"/>
      <c r="AG2308" s="3"/>
      <c r="AN2308" s="54"/>
      <c r="AO2308" s="54"/>
      <c r="AP2308" s="54"/>
      <c r="AQ2308" s="54"/>
      <c r="AR2308" s="54"/>
      <c r="AS2308" s="54"/>
      <c r="AT2308" s="54"/>
      <c r="AU2308" s="54"/>
    </row>
    <row r="2309" spans="27:47" ht="12.95" customHeight="1" x14ac:dyDescent="0.2">
      <c r="AA2309" s="54"/>
      <c r="AB2309" s="54"/>
      <c r="AC2309" s="54"/>
      <c r="AD2309" s="54"/>
      <c r="AE2309" s="54"/>
      <c r="AF2309" s="139"/>
      <c r="AG2309" s="3"/>
      <c r="AN2309" s="54"/>
      <c r="AO2309" s="54"/>
      <c r="AP2309" s="54"/>
      <c r="AQ2309" s="54"/>
      <c r="AR2309" s="54"/>
      <c r="AS2309" s="54"/>
      <c r="AT2309" s="54"/>
      <c r="AU2309" s="54"/>
    </row>
    <row r="2310" spans="27:47" ht="12.95" customHeight="1" x14ac:dyDescent="0.2">
      <c r="AA2310" s="54"/>
      <c r="AB2310" s="54"/>
      <c r="AC2310" s="54"/>
      <c r="AD2310" s="54"/>
      <c r="AE2310" s="54"/>
      <c r="AF2310" s="139"/>
      <c r="AG2310" s="3"/>
      <c r="AN2310" s="54"/>
      <c r="AO2310" s="54"/>
      <c r="AP2310" s="54"/>
      <c r="AQ2310" s="54"/>
      <c r="AR2310" s="54"/>
      <c r="AS2310" s="54"/>
      <c r="AT2310" s="54"/>
      <c r="AU2310" s="54"/>
    </row>
    <row r="2311" spans="27:47" ht="12.95" customHeight="1" x14ac:dyDescent="0.2">
      <c r="AA2311" s="54"/>
      <c r="AB2311" s="54"/>
      <c r="AC2311" s="54"/>
      <c r="AD2311" s="54"/>
      <c r="AE2311" s="54"/>
      <c r="AF2311" s="139"/>
      <c r="AG2311" s="3"/>
      <c r="AN2311" s="54"/>
      <c r="AO2311" s="54"/>
      <c r="AP2311" s="54"/>
      <c r="AQ2311" s="54"/>
      <c r="AR2311" s="54"/>
      <c r="AS2311" s="54"/>
      <c r="AT2311" s="54"/>
      <c r="AU2311" s="54"/>
    </row>
    <row r="2312" spans="27:47" ht="12.95" customHeight="1" x14ac:dyDescent="0.2">
      <c r="AA2312" s="54"/>
      <c r="AB2312" s="54"/>
      <c r="AC2312" s="54"/>
      <c r="AD2312" s="54"/>
      <c r="AE2312" s="54"/>
      <c r="AF2312" s="139"/>
      <c r="AG2312" s="3"/>
      <c r="AN2312" s="54"/>
      <c r="AO2312" s="54"/>
      <c r="AP2312" s="54"/>
      <c r="AQ2312" s="54"/>
      <c r="AR2312" s="54"/>
      <c r="AS2312" s="54"/>
      <c r="AT2312" s="54"/>
      <c r="AU2312" s="54"/>
    </row>
    <row r="2313" spans="27:47" ht="12.95" customHeight="1" x14ac:dyDescent="0.2">
      <c r="AA2313" s="54"/>
      <c r="AB2313" s="54"/>
      <c r="AC2313" s="54"/>
      <c r="AD2313" s="54"/>
      <c r="AE2313" s="54"/>
      <c r="AF2313" s="139"/>
      <c r="AG2313" s="3"/>
      <c r="AN2313" s="54"/>
      <c r="AO2313" s="54"/>
      <c r="AP2313" s="54"/>
      <c r="AQ2313" s="54"/>
      <c r="AR2313" s="54"/>
      <c r="AS2313" s="54"/>
      <c r="AT2313" s="54"/>
      <c r="AU2313" s="54"/>
    </row>
    <row r="2314" spans="27:47" ht="12.95" customHeight="1" x14ac:dyDescent="0.2">
      <c r="AA2314" s="54"/>
      <c r="AB2314" s="54"/>
      <c r="AC2314" s="54"/>
      <c r="AD2314" s="54"/>
      <c r="AE2314" s="54"/>
      <c r="AF2314" s="139"/>
      <c r="AG2314" s="3"/>
      <c r="AN2314" s="54"/>
      <c r="AO2314" s="54"/>
      <c r="AP2314" s="54"/>
      <c r="AQ2314" s="54"/>
      <c r="AR2314" s="54"/>
      <c r="AS2314" s="54"/>
      <c r="AT2314" s="54"/>
      <c r="AU2314" s="54"/>
    </row>
    <row r="2315" spans="27:47" ht="12.95" customHeight="1" x14ac:dyDescent="0.2">
      <c r="AA2315" s="54"/>
      <c r="AB2315" s="54"/>
      <c r="AC2315" s="54"/>
      <c r="AD2315" s="54"/>
      <c r="AE2315" s="54"/>
      <c r="AF2315" s="139"/>
      <c r="AG2315" s="3"/>
      <c r="AN2315" s="54"/>
      <c r="AO2315" s="54"/>
      <c r="AP2315" s="54"/>
      <c r="AQ2315" s="54"/>
      <c r="AR2315" s="54"/>
      <c r="AS2315" s="54"/>
      <c r="AT2315" s="54"/>
      <c r="AU2315" s="54"/>
    </row>
    <row r="2316" spans="27:47" ht="12.95" customHeight="1" x14ac:dyDescent="0.2">
      <c r="AA2316" s="54"/>
      <c r="AB2316" s="54"/>
      <c r="AC2316" s="54"/>
      <c r="AD2316" s="54"/>
      <c r="AE2316" s="54"/>
      <c r="AF2316" s="139"/>
      <c r="AG2316" s="3"/>
      <c r="AN2316" s="54"/>
      <c r="AO2316" s="54"/>
      <c r="AP2316" s="54"/>
      <c r="AQ2316" s="54"/>
      <c r="AR2316" s="54"/>
      <c r="AS2316" s="54"/>
      <c r="AT2316" s="54"/>
      <c r="AU2316" s="54"/>
    </row>
    <row r="2317" spans="27:47" ht="12.95" customHeight="1" x14ac:dyDescent="0.2">
      <c r="AA2317" s="54"/>
      <c r="AB2317" s="54"/>
      <c r="AC2317" s="54"/>
      <c r="AD2317" s="54"/>
      <c r="AE2317" s="54"/>
      <c r="AF2317" s="139"/>
      <c r="AG2317" s="3"/>
      <c r="AN2317" s="54"/>
      <c r="AO2317" s="54"/>
      <c r="AP2317" s="54"/>
      <c r="AQ2317" s="54"/>
      <c r="AR2317" s="54"/>
      <c r="AS2317" s="54"/>
      <c r="AT2317" s="54"/>
      <c r="AU2317" s="54"/>
    </row>
    <row r="2318" spans="27:47" ht="12.95" customHeight="1" x14ac:dyDescent="0.2">
      <c r="AA2318" s="54"/>
      <c r="AB2318" s="54"/>
      <c r="AC2318" s="54"/>
      <c r="AD2318" s="54"/>
      <c r="AE2318" s="54"/>
      <c r="AF2318" s="139"/>
      <c r="AG2318" s="3"/>
      <c r="AN2318" s="54"/>
      <c r="AO2318" s="54"/>
      <c r="AP2318" s="54"/>
      <c r="AQ2318" s="54"/>
      <c r="AR2318" s="54"/>
      <c r="AS2318" s="54"/>
      <c r="AT2318" s="54"/>
      <c r="AU2318" s="54"/>
    </row>
    <row r="2319" spans="27:47" ht="12.95" customHeight="1" x14ac:dyDescent="0.2">
      <c r="AA2319" s="54"/>
      <c r="AB2319" s="54"/>
      <c r="AC2319" s="54"/>
      <c r="AD2319" s="54"/>
      <c r="AE2319" s="54"/>
      <c r="AF2319" s="139"/>
      <c r="AG2319" s="3"/>
      <c r="AN2319" s="54"/>
      <c r="AO2319" s="54"/>
      <c r="AP2319" s="54"/>
      <c r="AQ2319" s="54"/>
      <c r="AR2319" s="54"/>
      <c r="AS2319" s="54"/>
      <c r="AT2319" s="54"/>
      <c r="AU2319" s="54"/>
    </row>
    <row r="2320" spans="27:47" ht="12.95" customHeight="1" x14ac:dyDescent="0.2">
      <c r="AA2320" s="54"/>
      <c r="AB2320" s="54"/>
      <c r="AC2320" s="54"/>
      <c r="AD2320" s="54"/>
      <c r="AE2320" s="54"/>
      <c r="AF2320" s="139"/>
      <c r="AG2320" s="3"/>
      <c r="AN2320" s="54"/>
      <c r="AO2320" s="54"/>
      <c r="AP2320" s="54"/>
      <c r="AQ2320" s="54"/>
      <c r="AR2320" s="54"/>
      <c r="AS2320" s="54"/>
      <c r="AT2320" s="54"/>
      <c r="AU2320" s="54"/>
    </row>
    <row r="2321" spans="27:47" ht="12.95" customHeight="1" x14ac:dyDescent="0.2">
      <c r="AA2321" s="54"/>
      <c r="AB2321" s="54"/>
      <c r="AC2321" s="54"/>
      <c r="AD2321" s="54"/>
      <c r="AE2321" s="54"/>
      <c r="AF2321" s="139"/>
      <c r="AG2321" s="3"/>
      <c r="AN2321" s="54"/>
      <c r="AO2321" s="54"/>
      <c r="AP2321" s="54"/>
      <c r="AQ2321" s="54"/>
      <c r="AR2321" s="54"/>
      <c r="AS2321" s="54"/>
      <c r="AT2321" s="54"/>
      <c r="AU2321" s="54"/>
    </row>
    <row r="2322" spans="27:47" ht="12.95" customHeight="1" x14ac:dyDescent="0.2">
      <c r="AA2322" s="54"/>
      <c r="AB2322" s="54"/>
      <c r="AC2322" s="54"/>
      <c r="AD2322" s="54"/>
      <c r="AE2322" s="54"/>
      <c r="AF2322" s="139"/>
      <c r="AG2322" s="3"/>
      <c r="AN2322" s="54"/>
      <c r="AO2322" s="54"/>
      <c r="AP2322" s="54"/>
      <c r="AQ2322" s="54"/>
      <c r="AR2322" s="54"/>
      <c r="AS2322" s="54"/>
      <c r="AT2322" s="54"/>
      <c r="AU2322" s="54"/>
    </row>
    <row r="2323" spans="27:47" ht="12.95" customHeight="1" x14ac:dyDescent="0.2">
      <c r="AA2323" s="54"/>
      <c r="AB2323" s="54"/>
      <c r="AC2323" s="54"/>
      <c r="AD2323" s="54"/>
      <c r="AE2323" s="54"/>
      <c r="AF2323" s="139"/>
      <c r="AG2323" s="3"/>
      <c r="AN2323" s="54"/>
      <c r="AO2323" s="54"/>
      <c r="AP2323" s="54"/>
      <c r="AQ2323" s="54"/>
      <c r="AR2323" s="54"/>
      <c r="AS2323" s="54"/>
      <c r="AT2323" s="54"/>
      <c r="AU2323" s="54"/>
    </row>
    <row r="2324" spans="27:47" ht="12.95" customHeight="1" x14ac:dyDescent="0.2">
      <c r="AA2324" s="54"/>
      <c r="AB2324" s="54"/>
      <c r="AC2324" s="54"/>
      <c r="AD2324" s="54"/>
      <c r="AE2324" s="54"/>
      <c r="AF2324" s="139"/>
      <c r="AG2324" s="3"/>
      <c r="AN2324" s="54"/>
      <c r="AO2324" s="54"/>
      <c r="AP2324" s="54"/>
      <c r="AQ2324" s="54"/>
      <c r="AR2324" s="54"/>
      <c r="AS2324" s="54"/>
      <c r="AT2324" s="54"/>
      <c r="AU2324" s="54"/>
    </row>
    <row r="2325" spans="27:47" ht="12.95" customHeight="1" x14ac:dyDescent="0.2">
      <c r="AA2325" s="54"/>
      <c r="AB2325" s="54"/>
      <c r="AC2325" s="54"/>
      <c r="AD2325" s="54"/>
      <c r="AE2325" s="54"/>
      <c r="AF2325" s="139"/>
      <c r="AG2325" s="3"/>
      <c r="AN2325" s="54"/>
      <c r="AO2325" s="54"/>
      <c r="AP2325" s="54"/>
      <c r="AQ2325" s="54"/>
      <c r="AR2325" s="54"/>
      <c r="AS2325" s="54"/>
      <c r="AT2325" s="54"/>
      <c r="AU2325" s="54"/>
    </row>
    <row r="2326" spans="27:47" ht="12.95" customHeight="1" x14ac:dyDescent="0.2">
      <c r="AA2326" s="54"/>
      <c r="AB2326" s="54"/>
      <c r="AC2326" s="54"/>
      <c r="AD2326" s="54"/>
      <c r="AE2326" s="54"/>
      <c r="AF2326" s="139"/>
      <c r="AG2326" s="3"/>
      <c r="AN2326" s="54"/>
      <c r="AO2326" s="54"/>
      <c r="AP2326" s="54"/>
      <c r="AQ2326" s="54"/>
      <c r="AR2326" s="54"/>
      <c r="AS2326" s="54"/>
      <c r="AT2326" s="54"/>
      <c r="AU2326" s="54"/>
    </row>
    <row r="2327" spans="27:47" ht="12.95" customHeight="1" x14ac:dyDescent="0.2">
      <c r="AA2327" s="54"/>
      <c r="AB2327" s="54"/>
      <c r="AC2327" s="54"/>
      <c r="AD2327" s="54"/>
      <c r="AE2327" s="54"/>
      <c r="AF2327" s="139"/>
      <c r="AG2327" s="3"/>
      <c r="AN2327" s="54"/>
      <c r="AO2327" s="54"/>
      <c r="AP2327" s="54"/>
      <c r="AQ2327" s="54"/>
      <c r="AR2327" s="54"/>
      <c r="AS2327" s="54"/>
      <c r="AT2327" s="54"/>
      <c r="AU2327" s="54"/>
    </row>
    <row r="2328" spans="27:47" ht="12.95" customHeight="1" x14ac:dyDescent="0.2">
      <c r="AA2328" s="54"/>
      <c r="AB2328" s="54"/>
      <c r="AC2328" s="54"/>
      <c r="AD2328" s="54"/>
      <c r="AE2328" s="54"/>
      <c r="AF2328" s="139"/>
      <c r="AG2328" s="3"/>
      <c r="AN2328" s="54"/>
      <c r="AO2328" s="54"/>
      <c r="AP2328" s="54"/>
      <c r="AQ2328" s="54"/>
      <c r="AR2328" s="54"/>
      <c r="AS2328" s="54"/>
      <c r="AT2328" s="54"/>
      <c r="AU2328" s="54"/>
    </row>
    <row r="2329" spans="27:47" ht="12.95" customHeight="1" x14ac:dyDescent="0.2">
      <c r="AA2329" s="54"/>
      <c r="AB2329" s="54"/>
      <c r="AC2329" s="54"/>
      <c r="AD2329" s="54"/>
      <c r="AE2329" s="54"/>
      <c r="AF2329" s="139"/>
      <c r="AG2329" s="3"/>
      <c r="AN2329" s="54"/>
      <c r="AO2329" s="54"/>
      <c r="AP2329" s="54"/>
      <c r="AQ2329" s="54"/>
      <c r="AR2329" s="54"/>
      <c r="AS2329" s="54"/>
      <c r="AT2329" s="54"/>
      <c r="AU2329" s="54"/>
    </row>
    <row r="2330" spans="27:47" ht="12.95" customHeight="1" x14ac:dyDescent="0.2">
      <c r="AA2330" s="54"/>
      <c r="AB2330" s="54"/>
      <c r="AC2330" s="54"/>
      <c r="AD2330" s="54"/>
      <c r="AE2330" s="54"/>
      <c r="AF2330" s="139"/>
      <c r="AG2330" s="3"/>
      <c r="AN2330" s="54"/>
      <c r="AO2330" s="54"/>
      <c r="AP2330" s="54"/>
      <c r="AQ2330" s="54"/>
      <c r="AR2330" s="54"/>
      <c r="AS2330" s="54"/>
      <c r="AT2330" s="54"/>
      <c r="AU2330" s="54"/>
    </row>
    <row r="2331" spans="27:47" ht="12.95" customHeight="1" x14ac:dyDescent="0.2">
      <c r="AA2331" s="54"/>
      <c r="AB2331" s="54"/>
      <c r="AC2331" s="54"/>
      <c r="AD2331" s="54"/>
      <c r="AE2331" s="54"/>
      <c r="AF2331" s="139"/>
      <c r="AG2331" s="3"/>
      <c r="AN2331" s="54"/>
      <c r="AO2331" s="54"/>
      <c r="AP2331" s="54"/>
      <c r="AQ2331" s="54"/>
      <c r="AR2331" s="54"/>
      <c r="AS2331" s="54"/>
      <c r="AT2331" s="54"/>
      <c r="AU2331" s="54"/>
    </row>
    <row r="2332" spans="27:47" ht="12.95" customHeight="1" x14ac:dyDescent="0.2">
      <c r="AA2332" s="54"/>
      <c r="AB2332" s="54"/>
      <c r="AC2332" s="54"/>
      <c r="AD2332" s="54"/>
      <c r="AE2332" s="54"/>
      <c r="AF2332" s="139"/>
      <c r="AG2332" s="3"/>
      <c r="AN2332" s="54"/>
      <c r="AO2332" s="54"/>
      <c r="AP2332" s="54"/>
      <c r="AQ2332" s="54"/>
      <c r="AR2332" s="54"/>
      <c r="AS2332" s="54"/>
      <c r="AT2332" s="54"/>
      <c r="AU2332" s="54"/>
    </row>
    <row r="2333" spans="27:47" ht="12.95" customHeight="1" x14ac:dyDescent="0.2">
      <c r="AA2333" s="54"/>
      <c r="AB2333" s="54"/>
      <c r="AC2333" s="54"/>
      <c r="AD2333" s="54"/>
      <c r="AE2333" s="54"/>
      <c r="AF2333" s="139"/>
      <c r="AG2333" s="3"/>
      <c r="AN2333" s="54"/>
      <c r="AO2333" s="54"/>
      <c r="AP2333" s="54"/>
      <c r="AQ2333" s="54"/>
      <c r="AR2333" s="54"/>
      <c r="AS2333" s="54"/>
      <c r="AT2333" s="54"/>
      <c r="AU2333" s="54"/>
    </row>
    <row r="2334" spans="27:47" ht="12.95" customHeight="1" x14ac:dyDescent="0.2">
      <c r="AA2334" s="54"/>
      <c r="AB2334" s="54"/>
      <c r="AC2334" s="54"/>
      <c r="AD2334" s="54"/>
      <c r="AE2334" s="54"/>
      <c r="AF2334" s="139"/>
      <c r="AG2334" s="3"/>
      <c r="AN2334" s="54"/>
      <c r="AO2334" s="54"/>
      <c r="AP2334" s="54"/>
      <c r="AQ2334" s="54"/>
      <c r="AR2334" s="54"/>
      <c r="AS2334" s="54"/>
      <c r="AT2334" s="54"/>
      <c r="AU2334" s="54"/>
    </row>
    <row r="2335" spans="27:47" ht="12.95" customHeight="1" x14ac:dyDescent="0.2">
      <c r="AA2335" s="54"/>
      <c r="AB2335" s="54"/>
      <c r="AC2335" s="54"/>
      <c r="AD2335" s="54"/>
      <c r="AE2335" s="54"/>
      <c r="AF2335" s="139"/>
      <c r="AG2335" s="3"/>
      <c r="AN2335" s="54"/>
      <c r="AO2335" s="54"/>
      <c r="AP2335" s="54"/>
      <c r="AQ2335" s="54"/>
      <c r="AR2335" s="54"/>
      <c r="AS2335" s="54"/>
      <c r="AT2335" s="54"/>
      <c r="AU2335" s="54"/>
    </row>
    <row r="2336" spans="27:47" ht="12.95" customHeight="1" x14ac:dyDescent="0.2">
      <c r="AA2336" s="54"/>
      <c r="AB2336" s="54"/>
      <c r="AC2336" s="54"/>
      <c r="AD2336" s="54"/>
      <c r="AE2336" s="54"/>
      <c r="AF2336" s="139"/>
      <c r="AG2336" s="3"/>
      <c r="AN2336" s="54"/>
      <c r="AO2336" s="54"/>
      <c r="AP2336" s="54"/>
      <c r="AQ2336" s="54"/>
      <c r="AR2336" s="54"/>
      <c r="AS2336" s="54"/>
      <c r="AT2336" s="54"/>
      <c r="AU2336" s="54"/>
    </row>
    <row r="2337" spans="27:47" ht="12.95" customHeight="1" x14ac:dyDescent="0.2">
      <c r="AA2337" s="54"/>
      <c r="AB2337" s="54"/>
      <c r="AC2337" s="54"/>
      <c r="AD2337" s="54"/>
      <c r="AE2337" s="54"/>
      <c r="AF2337" s="139"/>
      <c r="AG2337" s="3"/>
      <c r="AN2337" s="54"/>
      <c r="AO2337" s="54"/>
      <c r="AP2337" s="54"/>
      <c r="AQ2337" s="54"/>
      <c r="AR2337" s="54"/>
      <c r="AS2337" s="54"/>
      <c r="AT2337" s="54"/>
      <c r="AU2337" s="54"/>
    </row>
    <row r="2338" spans="27:47" ht="12.95" customHeight="1" x14ac:dyDescent="0.2">
      <c r="AA2338" s="54"/>
      <c r="AB2338" s="54"/>
      <c r="AC2338" s="54"/>
      <c r="AD2338" s="54"/>
      <c r="AE2338" s="54"/>
      <c r="AF2338" s="139"/>
      <c r="AG2338" s="3"/>
      <c r="AN2338" s="54"/>
      <c r="AO2338" s="54"/>
      <c r="AP2338" s="54"/>
      <c r="AQ2338" s="54"/>
      <c r="AR2338" s="54"/>
      <c r="AS2338" s="54"/>
      <c r="AT2338" s="54"/>
      <c r="AU2338" s="54"/>
    </row>
    <row r="2339" spans="27:47" ht="12.95" customHeight="1" x14ac:dyDescent="0.2">
      <c r="AA2339" s="54"/>
      <c r="AB2339" s="54"/>
      <c r="AC2339" s="54"/>
      <c r="AD2339" s="54"/>
      <c r="AE2339" s="54"/>
      <c r="AF2339" s="139"/>
      <c r="AG2339" s="3"/>
      <c r="AN2339" s="54"/>
      <c r="AO2339" s="54"/>
      <c r="AP2339" s="54"/>
      <c r="AQ2339" s="54"/>
      <c r="AR2339" s="54"/>
      <c r="AS2339" s="54"/>
      <c r="AT2339" s="54"/>
      <c r="AU2339" s="54"/>
    </row>
    <row r="2340" spans="27:47" ht="12.95" customHeight="1" x14ac:dyDescent="0.2">
      <c r="AA2340" s="54"/>
      <c r="AB2340" s="54"/>
      <c r="AC2340" s="54"/>
      <c r="AD2340" s="54"/>
      <c r="AE2340" s="54"/>
      <c r="AF2340" s="139"/>
      <c r="AG2340" s="3"/>
      <c r="AN2340" s="54"/>
      <c r="AO2340" s="54"/>
      <c r="AP2340" s="54"/>
      <c r="AQ2340" s="54"/>
      <c r="AR2340" s="54"/>
      <c r="AS2340" s="54"/>
      <c r="AT2340" s="54"/>
      <c r="AU2340" s="54"/>
    </row>
    <row r="2341" spans="27:47" ht="12.95" customHeight="1" x14ac:dyDescent="0.2">
      <c r="AA2341" s="54"/>
      <c r="AB2341" s="54"/>
      <c r="AC2341" s="54"/>
      <c r="AD2341" s="54"/>
      <c r="AE2341" s="54"/>
      <c r="AF2341" s="139"/>
      <c r="AG2341" s="3"/>
      <c r="AN2341" s="54"/>
      <c r="AO2341" s="54"/>
      <c r="AP2341" s="54"/>
      <c r="AQ2341" s="54"/>
      <c r="AR2341" s="54"/>
      <c r="AS2341" s="54"/>
      <c r="AT2341" s="54"/>
      <c r="AU2341" s="54"/>
    </row>
    <row r="2342" spans="27:47" ht="12.95" customHeight="1" x14ac:dyDescent="0.2">
      <c r="AA2342" s="54"/>
      <c r="AB2342" s="54"/>
      <c r="AC2342" s="54"/>
      <c r="AD2342" s="54"/>
      <c r="AE2342" s="54"/>
      <c r="AF2342" s="139"/>
      <c r="AG2342" s="3"/>
      <c r="AN2342" s="54"/>
      <c r="AO2342" s="54"/>
      <c r="AP2342" s="54"/>
      <c r="AQ2342" s="54"/>
      <c r="AR2342" s="54"/>
      <c r="AS2342" s="54"/>
      <c r="AT2342" s="54"/>
      <c r="AU2342" s="54"/>
    </row>
    <row r="2343" spans="27:47" ht="12.95" customHeight="1" x14ac:dyDescent="0.2">
      <c r="AA2343" s="54"/>
      <c r="AB2343" s="54"/>
      <c r="AC2343" s="54"/>
      <c r="AD2343" s="54"/>
      <c r="AE2343" s="54"/>
      <c r="AF2343" s="139"/>
      <c r="AG2343" s="3"/>
      <c r="AN2343" s="54"/>
      <c r="AO2343" s="54"/>
      <c r="AP2343" s="54"/>
      <c r="AQ2343" s="54"/>
      <c r="AR2343" s="54"/>
      <c r="AS2343" s="54"/>
      <c r="AT2343" s="54"/>
      <c r="AU2343" s="54"/>
    </row>
    <row r="2344" spans="27:47" ht="12.95" customHeight="1" x14ac:dyDescent="0.2">
      <c r="AA2344" s="54"/>
      <c r="AB2344" s="54"/>
      <c r="AC2344" s="54"/>
      <c r="AD2344" s="54"/>
      <c r="AE2344" s="54"/>
      <c r="AF2344" s="139"/>
      <c r="AG2344" s="3"/>
      <c r="AN2344" s="54"/>
      <c r="AO2344" s="54"/>
      <c r="AP2344" s="54"/>
      <c r="AQ2344" s="54"/>
      <c r="AR2344" s="54"/>
      <c r="AS2344" s="54"/>
      <c r="AT2344" s="54"/>
      <c r="AU2344" s="54"/>
    </row>
    <row r="2345" spans="27:47" ht="12.95" customHeight="1" x14ac:dyDescent="0.2">
      <c r="AA2345" s="54"/>
      <c r="AB2345" s="54"/>
      <c r="AC2345" s="54"/>
      <c r="AD2345" s="54"/>
      <c r="AE2345" s="54"/>
      <c r="AF2345" s="139"/>
      <c r="AG2345" s="3"/>
      <c r="AN2345" s="54"/>
      <c r="AO2345" s="54"/>
      <c r="AP2345" s="54"/>
      <c r="AQ2345" s="54"/>
      <c r="AR2345" s="54"/>
      <c r="AS2345" s="54"/>
      <c r="AT2345" s="54"/>
      <c r="AU2345" s="54"/>
    </row>
    <row r="2346" spans="27:47" ht="12.95" customHeight="1" x14ac:dyDescent="0.2">
      <c r="AA2346" s="54"/>
      <c r="AB2346" s="54"/>
      <c r="AC2346" s="54"/>
      <c r="AD2346" s="54"/>
      <c r="AE2346" s="54"/>
      <c r="AF2346" s="139"/>
      <c r="AG2346" s="3"/>
      <c r="AN2346" s="54"/>
      <c r="AO2346" s="54"/>
      <c r="AP2346" s="54"/>
      <c r="AQ2346" s="54"/>
      <c r="AR2346" s="54"/>
      <c r="AS2346" s="54"/>
      <c r="AT2346" s="54"/>
      <c r="AU2346" s="54"/>
    </row>
    <row r="2347" spans="27:47" ht="12.95" customHeight="1" x14ac:dyDescent="0.2">
      <c r="AA2347" s="54"/>
      <c r="AB2347" s="54"/>
      <c r="AC2347" s="54"/>
      <c r="AD2347" s="54"/>
      <c r="AE2347" s="54"/>
      <c r="AF2347" s="139"/>
      <c r="AG2347" s="3"/>
      <c r="AN2347" s="54"/>
      <c r="AO2347" s="54"/>
      <c r="AP2347" s="54"/>
      <c r="AQ2347" s="54"/>
      <c r="AR2347" s="54"/>
      <c r="AS2347" s="54"/>
      <c r="AT2347" s="54"/>
      <c r="AU2347" s="54"/>
    </row>
    <row r="2348" spans="27:47" ht="12.95" customHeight="1" x14ac:dyDescent="0.2">
      <c r="AA2348" s="54"/>
      <c r="AB2348" s="54"/>
      <c r="AC2348" s="54"/>
      <c r="AD2348" s="54"/>
      <c r="AE2348" s="54"/>
      <c r="AF2348" s="139"/>
      <c r="AG2348" s="3"/>
      <c r="AN2348" s="54"/>
      <c r="AO2348" s="54"/>
      <c r="AP2348" s="54"/>
      <c r="AQ2348" s="54"/>
      <c r="AR2348" s="54"/>
      <c r="AS2348" s="54"/>
      <c r="AT2348" s="54"/>
      <c r="AU2348" s="54"/>
    </row>
    <row r="2349" spans="27:47" ht="12.95" customHeight="1" x14ac:dyDescent="0.2">
      <c r="AA2349" s="54"/>
      <c r="AB2349" s="54"/>
      <c r="AC2349" s="54"/>
      <c r="AD2349" s="54"/>
      <c r="AE2349" s="54"/>
      <c r="AF2349" s="139"/>
      <c r="AG2349" s="3"/>
      <c r="AN2349" s="54"/>
      <c r="AO2349" s="54"/>
      <c r="AP2349" s="54"/>
      <c r="AQ2349" s="54"/>
      <c r="AR2349" s="54"/>
      <c r="AS2349" s="54"/>
      <c r="AT2349" s="54"/>
      <c r="AU2349" s="54"/>
    </row>
    <row r="2350" spans="27:47" ht="12.95" customHeight="1" x14ac:dyDescent="0.2">
      <c r="AA2350" s="54"/>
      <c r="AB2350" s="54"/>
      <c r="AC2350" s="54"/>
      <c r="AD2350" s="54"/>
      <c r="AE2350" s="54"/>
      <c r="AF2350" s="139"/>
      <c r="AG2350" s="3"/>
      <c r="AN2350" s="54"/>
      <c r="AO2350" s="54"/>
      <c r="AP2350" s="54"/>
      <c r="AQ2350" s="54"/>
      <c r="AR2350" s="54"/>
      <c r="AS2350" s="54"/>
      <c r="AT2350" s="54"/>
      <c r="AU2350" s="54"/>
    </row>
    <row r="2351" spans="27:47" ht="12.95" customHeight="1" x14ac:dyDescent="0.2">
      <c r="AA2351" s="54"/>
      <c r="AB2351" s="54"/>
      <c r="AC2351" s="54"/>
      <c r="AD2351" s="54"/>
      <c r="AE2351" s="54"/>
      <c r="AF2351" s="139"/>
      <c r="AG2351" s="3"/>
      <c r="AN2351" s="54"/>
      <c r="AO2351" s="54"/>
      <c r="AP2351" s="54"/>
      <c r="AQ2351" s="54"/>
      <c r="AR2351" s="54"/>
      <c r="AS2351" s="54"/>
      <c r="AT2351" s="54"/>
      <c r="AU2351" s="54"/>
    </row>
    <row r="2352" spans="27:47" ht="12.95" customHeight="1" x14ac:dyDescent="0.2">
      <c r="AA2352" s="54"/>
      <c r="AB2352" s="54"/>
      <c r="AC2352" s="54"/>
      <c r="AD2352" s="54"/>
      <c r="AE2352" s="54"/>
      <c r="AF2352" s="139"/>
      <c r="AG2352" s="3"/>
      <c r="AN2352" s="54"/>
      <c r="AO2352" s="54"/>
      <c r="AP2352" s="54"/>
      <c r="AQ2352" s="54"/>
      <c r="AR2352" s="54"/>
      <c r="AS2352" s="54"/>
      <c r="AT2352" s="54"/>
      <c r="AU2352" s="54"/>
    </row>
    <row r="2353" spans="27:47" ht="12.95" customHeight="1" x14ac:dyDescent="0.2">
      <c r="AA2353" s="54"/>
      <c r="AB2353" s="54"/>
      <c r="AC2353" s="54"/>
      <c r="AD2353" s="54"/>
      <c r="AE2353" s="54"/>
      <c r="AF2353" s="139"/>
      <c r="AG2353" s="3"/>
      <c r="AN2353" s="54"/>
      <c r="AO2353" s="54"/>
      <c r="AP2353" s="54"/>
      <c r="AQ2353" s="54"/>
      <c r="AR2353" s="54"/>
      <c r="AS2353" s="54"/>
      <c r="AT2353" s="54"/>
      <c r="AU2353" s="54"/>
    </row>
    <row r="2354" spans="27:47" ht="12.95" customHeight="1" x14ac:dyDescent="0.2">
      <c r="AA2354" s="54"/>
      <c r="AB2354" s="54"/>
      <c r="AC2354" s="54"/>
      <c r="AD2354" s="54"/>
      <c r="AE2354" s="54"/>
      <c r="AF2354" s="139"/>
      <c r="AG2354" s="3"/>
      <c r="AN2354" s="54"/>
      <c r="AO2354" s="54"/>
      <c r="AP2354" s="54"/>
      <c r="AQ2354" s="54"/>
      <c r="AR2354" s="54"/>
      <c r="AS2354" s="54"/>
      <c r="AT2354" s="54"/>
      <c r="AU2354" s="54"/>
    </row>
    <row r="2355" spans="27:47" ht="12.95" customHeight="1" x14ac:dyDescent="0.2">
      <c r="AA2355" s="54"/>
      <c r="AB2355" s="54"/>
      <c r="AC2355" s="54"/>
      <c r="AD2355" s="54"/>
      <c r="AE2355" s="54"/>
      <c r="AF2355" s="139"/>
      <c r="AG2355" s="3"/>
      <c r="AN2355" s="54"/>
      <c r="AO2355" s="54"/>
      <c r="AP2355" s="54"/>
      <c r="AQ2355" s="54"/>
      <c r="AR2355" s="54"/>
      <c r="AS2355" s="54"/>
      <c r="AT2355" s="54"/>
      <c r="AU2355" s="54"/>
    </row>
    <row r="2356" spans="27:47" ht="12.95" customHeight="1" x14ac:dyDescent="0.2">
      <c r="AA2356" s="54"/>
      <c r="AB2356" s="54"/>
      <c r="AC2356" s="54"/>
      <c r="AD2356" s="54"/>
      <c r="AE2356" s="54"/>
      <c r="AF2356" s="139"/>
      <c r="AG2356" s="3"/>
      <c r="AN2356" s="54"/>
      <c r="AO2356" s="54"/>
      <c r="AP2356" s="54"/>
      <c r="AQ2356" s="54"/>
      <c r="AR2356" s="54"/>
      <c r="AS2356" s="54"/>
      <c r="AT2356" s="54"/>
      <c r="AU2356" s="54"/>
    </row>
    <row r="2357" spans="27:47" ht="12.95" customHeight="1" x14ac:dyDescent="0.2">
      <c r="AA2357" s="54"/>
      <c r="AB2357" s="54"/>
      <c r="AC2357" s="54"/>
      <c r="AD2357" s="54"/>
      <c r="AE2357" s="54"/>
      <c r="AF2357" s="139"/>
      <c r="AG2357" s="3"/>
      <c r="AN2357" s="54"/>
      <c r="AO2357" s="54"/>
      <c r="AP2357" s="54"/>
      <c r="AQ2357" s="54"/>
      <c r="AR2357" s="54"/>
      <c r="AS2357" s="54"/>
      <c r="AT2357" s="54"/>
      <c r="AU2357" s="54"/>
    </row>
    <row r="2358" spans="27:47" ht="12.95" customHeight="1" x14ac:dyDescent="0.2">
      <c r="AA2358" s="54"/>
      <c r="AB2358" s="54"/>
      <c r="AC2358" s="54"/>
      <c r="AD2358" s="54"/>
      <c r="AE2358" s="54"/>
      <c r="AF2358" s="139"/>
      <c r="AG2358" s="3"/>
      <c r="AN2358" s="54"/>
      <c r="AO2358" s="54"/>
      <c r="AP2358" s="54"/>
      <c r="AQ2358" s="54"/>
      <c r="AR2358" s="54"/>
      <c r="AS2358" s="54"/>
      <c r="AT2358" s="54"/>
      <c r="AU2358" s="54"/>
    </row>
    <row r="2359" spans="27:47" ht="12.95" customHeight="1" x14ac:dyDescent="0.2">
      <c r="AA2359" s="54"/>
      <c r="AB2359" s="54"/>
      <c r="AC2359" s="54"/>
      <c r="AD2359" s="54"/>
      <c r="AE2359" s="54"/>
      <c r="AF2359" s="139"/>
      <c r="AG2359" s="3"/>
      <c r="AN2359" s="54"/>
      <c r="AO2359" s="54"/>
      <c r="AP2359" s="54"/>
      <c r="AQ2359" s="54"/>
      <c r="AR2359" s="54"/>
      <c r="AS2359" s="54"/>
      <c r="AT2359" s="54"/>
      <c r="AU2359" s="54"/>
    </row>
    <row r="2360" spans="27:47" ht="12.95" customHeight="1" x14ac:dyDescent="0.2">
      <c r="AA2360" s="54"/>
      <c r="AB2360" s="54"/>
      <c r="AC2360" s="54"/>
      <c r="AD2360" s="54"/>
      <c r="AE2360" s="54"/>
      <c r="AF2360" s="139"/>
      <c r="AG2360" s="3"/>
      <c r="AN2360" s="54"/>
      <c r="AO2360" s="54"/>
      <c r="AP2360" s="54"/>
      <c r="AQ2360" s="54"/>
      <c r="AR2360" s="54"/>
      <c r="AS2360" s="54"/>
      <c r="AT2360" s="54"/>
      <c r="AU2360" s="54"/>
    </row>
    <row r="2361" spans="27:47" ht="12.95" customHeight="1" x14ac:dyDescent="0.2">
      <c r="AA2361" s="54"/>
      <c r="AB2361" s="54"/>
      <c r="AC2361" s="54"/>
      <c r="AD2361" s="54"/>
      <c r="AE2361" s="54"/>
      <c r="AF2361" s="139"/>
      <c r="AG2361" s="3"/>
      <c r="AN2361" s="54"/>
      <c r="AO2361" s="54"/>
      <c r="AP2361" s="54"/>
      <c r="AQ2361" s="54"/>
      <c r="AR2361" s="54"/>
      <c r="AS2361" s="54"/>
      <c r="AT2361" s="54"/>
      <c r="AU2361" s="54"/>
    </row>
    <row r="2362" spans="27:47" ht="12.95" customHeight="1" x14ac:dyDescent="0.2">
      <c r="AA2362" s="54"/>
      <c r="AB2362" s="54"/>
      <c r="AC2362" s="54"/>
      <c r="AD2362" s="54"/>
      <c r="AE2362" s="54"/>
      <c r="AF2362" s="139"/>
      <c r="AG2362" s="3"/>
      <c r="AN2362" s="54"/>
      <c r="AO2362" s="54"/>
      <c r="AP2362" s="54"/>
      <c r="AQ2362" s="54"/>
      <c r="AR2362" s="54"/>
      <c r="AS2362" s="54"/>
      <c r="AT2362" s="54"/>
      <c r="AU2362" s="54"/>
    </row>
    <row r="2363" spans="27:47" ht="12.95" customHeight="1" x14ac:dyDescent="0.2">
      <c r="AA2363" s="54"/>
      <c r="AB2363" s="54"/>
      <c r="AC2363" s="54"/>
      <c r="AD2363" s="54"/>
      <c r="AE2363" s="54"/>
      <c r="AF2363" s="139"/>
      <c r="AG2363" s="3"/>
      <c r="AN2363" s="54"/>
      <c r="AO2363" s="54"/>
      <c r="AP2363" s="54"/>
      <c r="AQ2363" s="54"/>
      <c r="AR2363" s="54"/>
      <c r="AS2363" s="54"/>
      <c r="AT2363" s="54"/>
      <c r="AU2363" s="54"/>
    </row>
    <row r="2364" spans="27:47" ht="12.95" customHeight="1" x14ac:dyDescent="0.2">
      <c r="AA2364" s="54"/>
      <c r="AB2364" s="54"/>
      <c r="AC2364" s="54"/>
      <c r="AD2364" s="54"/>
      <c r="AE2364" s="54"/>
      <c r="AF2364" s="139"/>
      <c r="AG2364" s="3"/>
      <c r="AN2364" s="54"/>
      <c r="AO2364" s="54"/>
      <c r="AP2364" s="54"/>
      <c r="AQ2364" s="54"/>
      <c r="AR2364" s="54"/>
      <c r="AS2364" s="54"/>
      <c r="AT2364" s="54"/>
      <c r="AU2364" s="54"/>
    </row>
    <row r="2365" spans="27:47" ht="12.95" customHeight="1" x14ac:dyDescent="0.2">
      <c r="AA2365" s="54"/>
      <c r="AB2365" s="54"/>
      <c r="AC2365" s="54"/>
      <c r="AD2365" s="54"/>
      <c r="AE2365" s="54"/>
      <c r="AF2365" s="139"/>
      <c r="AG2365" s="3"/>
      <c r="AN2365" s="54"/>
      <c r="AO2365" s="54"/>
      <c r="AP2365" s="54"/>
      <c r="AQ2365" s="54"/>
      <c r="AR2365" s="54"/>
      <c r="AS2365" s="54"/>
      <c r="AT2365" s="54"/>
      <c r="AU2365" s="54"/>
    </row>
    <row r="2366" spans="27:47" ht="12.95" customHeight="1" x14ac:dyDescent="0.2">
      <c r="AA2366" s="54"/>
      <c r="AB2366" s="54"/>
      <c r="AC2366" s="54"/>
      <c r="AD2366" s="54"/>
      <c r="AE2366" s="54"/>
      <c r="AF2366" s="139"/>
      <c r="AG2366" s="3"/>
      <c r="AN2366" s="54"/>
      <c r="AO2366" s="54"/>
      <c r="AP2366" s="54"/>
      <c r="AQ2366" s="54"/>
      <c r="AR2366" s="54"/>
      <c r="AS2366" s="54"/>
      <c r="AT2366" s="54"/>
      <c r="AU2366" s="54"/>
    </row>
    <row r="2367" spans="27:47" ht="12.95" customHeight="1" x14ac:dyDescent="0.2">
      <c r="AA2367" s="54"/>
      <c r="AB2367" s="54"/>
      <c r="AC2367" s="54"/>
      <c r="AD2367" s="54"/>
      <c r="AE2367" s="54"/>
      <c r="AF2367" s="139"/>
      <c r="AG2367" s="3"/>
      <c r="AN2367" s="54"/>
      <c r="AO2367" s="54"/>
      <c r="AP2367" s="54"/>
      <c r="AQ2367" s="54"/>
      <c r="AR2367" s="54"/>
      <c r="AS2367" s="54"/>
      <c r="AT2367" s="54"/>
      <c r="AU2367" s="54"/>
    </row>
    <row r="2368" spans="27:47" ht="12.95" customHeight="1" x14ac:dyDescent="0.2">
      <c r="AA2368" s="54"/>
      <c r="AB2368" s="54"/>
      <c r="AC2368" s="54"/>
      <c r="AD2368" s="54"/>
      <c r="AE2368" s="54"/>
      <c r="AF2368" s="139"/>
      <c r="AG2368" s="3"/>
      <c r="AN2368" s="54"/>
      <c r="AO2368" s="54"/>
      <c r="AP2368" s="54"/>
      <c r="AQ2368" s="54"/>
      <c r="AR2368" s="54"/>
      <c r="AS2368" s="54"/>
      <c r="AT2368" s="54"/>
      <c r="AU2368" s="54"/>
    </row>
    <row r="2369" spans="27:47" ht="12.95" customHeight="1" x14ac:dyDescent="0.2">
      <c r="AA2369" s="54"/>
      <c r="AB2369" s="54"/>
      <c r="AC2369" s="54"/>
      <c r="AD2369" s="54"/>
      <c r="AE2369" s="54"/>
      <c r="AF2369" s="139"/>
      <c r="AG2369" s="3"/>
      <c r="AN2369" s="54"/>
      <c r="AO2369" s="54"/>
      <c r="AP2369" s="54"/>
      <c r="AQ2369" s="54"/>
      <c r="AR2369" s="54"/>
      <c r="AS2369" s="54"/>
      <c r="AT2369" s="54"/>
      <c r="AU2369" s="54"/>
    </row>
    <row r="2370" spans="27:47" ht="12.95" customHeight="1" x14ac:dyDescent="0.2">
      <c r="AA2370" s="54"/>
      <c r="AB2370" s="54"/>
      <c r="AC2370" s="54"/>
      <c r="AD2370" s="54"/>
      <c r="AE2370" s="54"/>
      <c r="AF2370" s="139"/>
      <c r="AG2370" s="3"/>
      <c r="AN2370" s="54"/>
      <c r="AO2370" s="54"/>
      <c r="AP2370" s="54"/>
      <c r="AQ2370" s="54"/>
      <c r="AR2370" s="54"/>
      <c r="AS2370" s="54"/>
      <c r="AT2370" s="54"/>
      <c r="AU2370" s="54"/>
    </row>
    <row r="2371" spans="27:47" ht="12.95" customHeight="1" x14ac:dyDescent="0.2">
      <c r="AA2371" s="54"/>
      <c r="AB2371" s="54"/>
      <c r="AC2371" s="54"/>
      <c r="AD2371" s="54"/>
      <c r="AE2371" s="54"/>
      <c r="AF2371" s="139"/>
      <c r="AG2371" s="3"/>
      <c r="AN2371" s="54"/>
      <c r="AO2371" s="54"/>
      <c r="AP2371" s="54"/>
      <c r="AQ2371" s="54"/>
      <c r="AR2371" s="54"/>
      <c r="AS2371" s="54"/>
      <c r="AT2371" s="54"/>
      <c r="AU2371" s="54"/>
    </row>
    <row r="2372" spans="27:47" ht="12.95" customHeight="1" x14ac:dyDescent="0.2">
      <c r="AA2372" s="54"/>
      <c r="AB2372" s="54"/>
      <c r="AC2372" s="54"/>
      <c r="AD2372" s="54"/>
      <c r="AE2372" s="54"/>
      <c r="AF2372" s="139"/>
      <c r="AG2372" s="3"/>
      <c r="AN2372" s="54"/>
      <c r="AO2372" s="54"/>
      <c r="AP2372" s="54"/>
      <c r="AQ2372" s="54"/>
      <c r="AR2372" s="54"/>
      <c r="AS2372" s="54"/>
      <c r="AT2372" s="54"/>
      <c r="AU2372" s="54"/>
    </row>
    <row r="2373" spans="27:47" ht="12.95" customHeight="1" x14ac:dyDescent="0.2">
      <c r="AA2373" s="54"/>
      <c r="AB2373" s="54"/>
      <c r="AC2373" s="54"/>
      <c r="AD2373" s="54"/>
      <c r="AE2373" s="54"/>
      <c r="AF2373" s="139"/>
      <c r="AG2373" s="3"/>
      <c r="AN2373" s="54"/>
      <c r="AO2373" s="54"/>
      <c r="AP2373" s="54"/>
      <c r="AQ2373" s="54"/>
      <c r="AR2373" s="54"/>
      <c r="AS2373" s="54"/>
      <c r="AT2373" s="54"/>
      <c r="AU2373" s="54"/>
    </row>
    <row r="2374" spans="27:47" ht="12.95" customHeight="1" x14ac:dyDescent="0.2">
      <c r="AA2374" s="54"/>
      <c r="AB2374" s="54"/>
      <c r="AC2374" s="54"/>
      <c r="AD2374" s="54"/>
      <c r="AE2374" s="54"/>
      <c r="AF2374" s="139"/>
      <c r="AG2374" s="3"/>
      <c r="AN2374" s="54"/>
      <c r="AO2374" s="54"/>
      <c r="AP2374" s="54"/>
      <c r="AQ2374" s="54"/>
      <c r="AR2374" s="54"/>
      <c r="AS2374" s="54"/>
      <c r="AT2374" s="54"/>
      <c r="AU2374" s="54"/>
    </row>
    <row r="2375" spans="27:47" ht="12.95" customHeight="1" x14ac:dyDescent="0.2">
      <c r="AA2375" s="54"/>
      <c r="AB2375" s="54"/>
      <c r="AC2375" s="54"/>
      <c r="AD2375" s="54"/>
      <c r="AE2375" s="54"/>
      <c r="AF2375" s="139"/>
      <c r="AG2375" s="3"/>
      <c r="AN2375" s="54"/>
      <c r="AO2375" s="54"/>
      <c r="AP2375" s="54"/>
      <c r="AQ2375" s="54"/>
      <c r="AR2375" s="54"/>
      <c r="AS2375" s="54"/>
      <c r="AT2375" s="54"/>
      <c r="AU2375" s="54"/>
    </row>
    <row r="2376" spans="27:47" ht="12.95" customHeight="1" x14ac:dyDescent="0.2">
      <c r="AA2376" s="54"/>
      <c r="AB2376" s="54"/>
      <c r="AC2376" s="54"/>
      <c r="AD2376" s="54"/>
      <c r="AE2376" s="54"/>
      <c r="AF2376" s="139"/>
      <c r="AG2376" s="3"/>
      <c r="AN2376" s="54"/>
      <c r="AO2376" s="54"/>
      <c r="AP2376" s="54"/>
      <c r="AQ2376" s="54"/>
      <c r="AR2376" s="54"/>
      <c r="AS2376" s="54"/>
      <c r="AT2376" s="54"/>
      <c r="AU2376" s="54"/>
    </row>
    <row r="2377" spans="27:47" ht="12.95" customHeight="1" x14ac:dyDescent="0.2">
      <c r="AA2377" s="54"/>
      <c r="AB2377" s="54"/>
      <c r="AC2377" s="54"/>
      <c r="AD2377" s="54"/>
      <c r="AE2377" s="54"/>
      <c r="AF2377" s="139"/>
      <c r="AG2377" s="3"/>
      <c r="AN2377" s="54"/>
      <c r="AO2377" s="54"/>
      <c r="AP2377" s="54"/>
      <c r="AQ2377" s="54"/>
      <c r="AR2377" s="54"/>
      <c r="AS2377" s="54"/>
      <c r="AT2377" s="54"/>
      <c r="AU2377" s="54"/>
    </row>
    <row r="2378" spans="27:47" ht="12.95" customHeight="1" x14ac:dyDescent="0.2">
      <c r="AA2378" s="54"/>
      <c r="AB2378" s="54"/>
      <c r="AC2378" s="54"/>
      <c r="AD2378" s="54"/>
      <c r="AE2378" s="54"/>
      <c r="AF2378" s="139"/>
      <c r="AG2378" s="3"/>
      <c r="AN2378" s="54"/>
      <c r="AO2378" s="54"/>
      <c r="AP2378" s="54"/>
      <c r="AQ2378" s="54"/>
      <c r="AR2378" s="54"/>
      <c r="AS2378" s="54"/>
      <c r="AT2378" s="54"/>
      <c r="AU2378" s="54"/>
    </row>
    <row r="2379" spans="27:47" ht="12.95" customHeight="1" x14ac:dyDescent="0.2">
      <c r="AA2379" s="54"/>
      <c r="AB2379" s="54"/>
      <c r="AC2379" s="54"/>
      <c r="AD2379" s="54"/>
      <c r="AE2379" s="54"/>
      <c r="AF2379" s="139"/>
      <c r="AG2379" s="3"/>
      <c r="AN2379" s="54"/>
      <c r="AO2379" s="54"/>
      <c r="AP2379" s="54"/>
      <c r="AQ2379" s="54"/>
      <c r="AR2379" s="54"/>
      <c r="AS2379" s="54"/>
      <c r="AT2379" s="54"/>
      <c r="AU2379" s="54"/>
    </row>
    <row r="2380" spans="27:47" ht="12.95" customHeight="1" x14ac:dyDescent="0.2">
      <c r="AA2380" s="54"/>
      <c r="AB2380" s="54"/>
      <c r="AC2380" s="54"/>
      <c r="AD2380" s="54"/>
      <c r="AE2380" s="54"/>
      <c r="AF2380" s="139"/>
      <c r="AG2380" s="3"/>
      <c r="AN2380" s="54"/>
      <c r="AO2380" s="54"/>
      <c r="AP2380" s="54"/>
      <c r="AQ2380" s="54"/>
      <c r="AR2380" s="54"/>
      <c r="AS2380" s="54"/>
      <c r="AT2380" s="54"/>
      <c r="AU2380" s="54"/>
    </row>
    <row r="2381" spans="27:47" ht="12.95" customHeight="1" x14ac:dyDescent="0.2">
      <c r="AA2381" s="54"/>
      <c r="AB2381" s="54"/>
      <c r="AC2381" s="54"/>
      <c r="AD2381" s="54"/>
      <c r="AE2381" s="54"/>
      <c r="AF2381" s="139"/>
      <c r="AG2381" s="3"/>
      <c r="AN2381" s="54"/>
      <c r="AO2381" s="54"/>
      <c r="AP2381" s="54"/>
      <c r="AQ2381" s="54"/>
      <c r="AR2381" s="54"/>
      <c r="AS2381" s="54"/>
      <c r="AT2381" s="54"/>
      <c r="AU2381" s="54"/>
    </row>
    <row r="2382" spans="27:47" ht="12.95" customHeight="1" x14ac:dyDescent="0.2">
      <c r="AA2382" s="54"/>
      <c r="AB2382" s="54"/>
      <c r="AC2382" s="54"/>
      <c r="AD2382" s="54"/>
      <c r="AE2382" s="54"/>
      <c r="AF2382" s="139"/>
      <c r="AG2382" s="3"/>
      <c r="AN2382" s="54"/>
      <c r="AO2382" s="54"/>
      <c r="AP2382" s="54"/>
      <c r="AQ2382" s="54"/>
      <c r="AR2382" s="54"/>
      <c r="AS2382" s="54"/>
      <c r="AT2382" s="54"/>
      <c r="AU2382" s="54"/>
    </row>
    <row r="2383" spans="27:47" ht="12.95" customHeight="1" x14ac:dyDescent="0.2">
      <c r="AA2383" s="54"/>
      <c r="AB2383" s="54"/>
      <c r="AC2383" s="54"/>
      <c r="AD2383" s="54"/>
      <c r="AE2383" s="54"/>
      <c r="AF2383" s="139"/>
      <c r="AG2383" s="3"/>
      <c r="AN2383" s="54"/>
      <c r="AO2383" s="54"/>
      <c r="AP2383" s="54"/>
      <c r="AQ2383" s="54"/>
      <c r="AR2383" s="54"/>
      <c r="AS2383" s="54"/>
      <c r="AT2383" s="54"/>
      <c r="AU2383" s="54"/>
    </row>
    <row r="2384" spans="27:47" ht="12.95" customHeight="1" x14ac:dyDescent="0.2">
      <c r="AA2384" s="54"/>
      <c r="AB2384" s="54"/>
      <c r="AC2384" s="54"/>
      <c r="AD2384" s="54"/>
      <c r="AE2384" s="54"/>
      <c r="AF2384" s="139"/>
      <c r="AG2384" s="3"/>
      <c r="AN2384" s="54"/>
      <c r="AO2384" s="54"/>
      <c r="AP2384" s="54"/>
      <c r="AQ2384" s="54"/>
      <c r="AR2384" s="54"/>
      <c r="AS2384" s="54"/>
      <c r="AT2384" s="54"/>
      <c r="AU2384" s="54"/>
    </row>
    <row r="2385" spans="27:47" ht="12.95" customHeight="1" x14ac:dyDescent="0.2">
      <c r="AA2385" s="54"/>
      <c r="AB2385" s="54"/>
      <c r="AC2385" s="54"/>
      <c r="AD2385" s="54"/>
      <c r="AE2385" s="54"/>
      <c r="AF2385" s="139"/>
      <c r="AG2385" s="3"/>
      <c r="AN2385" s="54"/>
      <c r="AO2385" s="54"/>
      <c r="AP2385" s="54"/>
      <c r="AQ2385" s="54"/>
      <c r="AR2385" s="54"/>
      <c r="AS2385" s="54"/>
      <c r="AT2385" s="54"/>
      <c r="AU2385" s="54"/>
    </row>
    <row r="2386" spans="27:47" ht="12.95" customHeight="1" x14ac:dyDescent="0.2">
      <c r="AA2386" s="54"/>
      <c r="AB2386" s="54"/>
      <c r="AC2386" s="54"/>
      <c r="AD2386" s="54"/>
      <c r="AE2386" s="54"/>
      <c r="AF2386" s="139"/>
      <c r="AG2386" s="3"/>
      <c r="AN2386" s="54"/>
      <c r="AO2386" s="54"/>
      <c r="AP2386" s="54"/>
      <c r="AQ2386" s="54"/>
      <c r="AR2386" s="54"/>
      <c r="AS2386" s="54"/>
      <c r="AT2386" s="54"/>
      <c r="AU2386" s="54"/>
    </row>
    <row r="2387" spans="27:47" ht="12.95" customHeight="1" x14ac:dyDescent="0.2">
      <c r="AA2387" s="54"/>
      <c r="AB2387" s="54"/>
      <c r="AC2387" s="54"/>
      <c r="AD2387" s="54"/>
      <c r="AE2387" s="54"/>
      <c r="AF2387" s="139"/>
      <c r="AG2387" s="3"/>
      <c r="AN2387" s="54"/>
      <c r="AO2387" s="54"/>
      <c r="AP2387" s="54"/>
      <c r="AQ2387" s="54"/>
      <c r="AR2387" s="54"/>
      <c r="AS2387" s="54"/>
      <c r="AT2387" s="54"/>
      <c r="AU2387" s="54"/>
    </row>
    <row r="2388" spans="27:47" ht="12.95" customHeight="1" x14ac:dyDescent="0.2">
      <c r="AA2388" s="54"/>
      <c r="AB2388" s="54"/>
      <c r="AC2388" s="54"/>
      <c r="AD2388" s="54"/>
      <c r="AE2388" s="54"/>
      <c r="AF2388" s="139"/>
      <c r="AG2388" s="3"/>
      <c r="AN2388" s="54"/>
      <c r="AO2388" s="54"/>
      <c r="AP2388" s="54"/>
      <c r="AQ2388" s="54"/>
      <c r="AR2388" s="54"/>
      <c r="AS2388" s="54"/>
      <c r="AT2388" s="54"/>
      <c r="AU2388" s="54"/>
    </row>
    <row r="2389" spans="27:47" ht="12.95" customHeight="1" x14ac:dyDescent="0.2">
      <c r="AA2389" s="54"/>
      <c r="AB2389" s="54"/>
      <c r="AC2389" s="54"/>
      <c r="AD2389" s="54"/>
      <c r="AE2389" s="54"/>
      <c r="AF2389" s="139"/>
      <c r="AG2389" s="3"/>
      <c r="AN2389" s="54"/>
      <c r="AO2389" s="54"/>
      <c r="AP2389" s="54"/>
      <c r="AQ2389" s="54"/>
      <c r="AR2389" s="54"/>
      <c r="AS2389" s="54"/>
      <c r="AT2389" s="54"/>
      <c r="AU2389" s="54"/>
    </row>
    <row r="2390" spans="27:47" ht="12.95" customHeight="1" x14ac:dyDescent="0.2">
      <c r="AA2390" s="54"/>
      <c r="AB2390" s="54"/>
      <c r="AC2390" s="54"/>
      <c r="AD2390" s="54"/>
      <c r="AE2390" s="54"/>
      <c r="AF2390" s="139"/>
      <c r="AG2390" s="3"/>
      <c r="AN2390" s="54"/>
      <c r="AO2390" s="54"/>
      <c r="AP2390" s="54"/>
      <c r="AQ2390" s="54"/>
      <c r="AR2390" s="54"/>
      <c r="AS2390" s="54"/>
      <c r="AT2390" s="54"/>
      <c r="AU2390" s="54"/>
    </row>
    <row r="2391" spans="27:47" ht="12.95" customHeight="1" x14ac:dyDescent="0.2">
      <c r="AA2391" s="54"/>
      <c r="AB2391" s="54"/>
      <c r="AC2391" s="54"/>
      <c r="AD2391" s="54"/>
      <c r="AE2391" s="54"/>
      <c r="AF2391" s="139"/>
      <c r="AG2391" s="3"/>
      <c r="AN2391" s="54"/>
      <c r="AO2391" s="54"/>
      <c r="AP2391" s="54"/>
      <c r="AQ2391" s="54"/>
      <c r="AR2391" s="54"/>
      <c r="AS2391" s="54"/>
      <c r="AT2391" s="54"/>
      <c r="AU2391" s="54"/>
    </row>
    <row r="2392" spans="27:47" ht="12.95" customHeight="1" x14ac:dyDescent="0.2">
      <c r="AA2392" s="54"/>
      <c r="AB2392" s="54"/>
      <c r="AC2392" s="54"/>
      <c r="AD2392" s="54"/>
      <c r="AE2392" s="54"/>
      <c r="AF2392" s="139"/>
      <c r="AG2392" s="3"/>
      <c r="AN2392" s="54"/>
      <c r="AO2392" s="54"/>
      <c r="AP2392" s="54"/>
      <c r="AQ2392" s="54"/>
      <c r="AR2392" s="54"/>
      <c r="AS2392" s="54"/>
      <c r="AT2392" s="54"/>
      <c r="AU2392" s="54"/>
    </row>
    <row r="2393" spans="27:47" ht="12.95" customHeight="1" x14ac:dyDescent="0.2">
      <c r="AA2393" s="54"/>
      <c r="AB2393" s="54"/>
      <c r="AC2393" s="54"/>
      <c r="AD2393" s="54"/>
      <c r="AE2393" s="54"/>
      <c r="AF2393" s="139"/>
      <c r="AG2393" s="3"/>
      <c r="AN2393" s="54"/>
      <c r="AO2393" s="54"/>
      <c r="AP2393" s="54"/>
      <c r="AQ2393" s="54"/>
      <c r="AR2393" s="54"/>
      <c r="AS2393" s="54"/>
      <c r="AT2393" s="54"/>
      <c r="AU2393" s="54"/>
    </row>
    <row r="2394" spans="27:47" ht="12.95" customHeight="1" x14ac:dyDescent="0.2">
      <c r="AA2394" s="54"/>
      <c r="AB2394" s="54"/>
      <c r="AC2394" s="54"/>
      <c r="AD2394" s="54"/>
      <c r="AE2394" s="54"/>
      <c r="AF2394" s="139"/>
      <c r="AG2394" s="3"/>
      <c r="AN2394" s="54"/>
      <c r="AO2394" s="54"/>
      <c r="AP2394" s="54"/>
      <c r="AQ2394" s="54"/>
      <c r="AR2394" s="54"/>
      <c r="AS2394" s="54"/>
      <c r="AT2394" s="54"/>
      <c r="AU2394" s="54"/>
    </row>
    <row r="2395" spans="27:47" ht="12.95" customHeight="1" x14ac:dyDescent="0.2">
      <c r="AA2395" s="54"/>
      <c r="AB2395" s="54"/>
      <c r="AC2395" s="54"/>
      <c r="AD2395" s="54"/>
      <c r="AE2395" s="54"/>
      <c r="AF2395" s="139"/>
      <c r="AG2395" s="3"/>
      <c r="AN2395" s="54"/>
      <c r="AO2395" s="54"/>
      <c r="AP2395" s="54"/>
      <c r="AQ2395" s="54"/>
      <c r="AR2395" s="54"/>
      <c r="AS2395" s="54"/>
      <c r="AT2395" s="54"/>
      <c r="AU2395" s="54"/>
    </row>
    <row r="2396" spans="27:47" ht="12.95" customHeight="1" x14ac:dyDescent="0.2">
      <c r="AA2396" s="54"/>
      <c r="AB2396" s="54"/>
      <c r="AC2396" s="54"/>
      <c r="AD2396" s="54"/>
      <c r="AE2396" s="54"/>
      <c r="AF2396" s="139"/>
      <c r="AG2396" s="3"/>
      <c r="AN2396" s="54"/>
      <c r="AO2396" s="54"/>
      <c r="AP2396" s="54"/>
      <c r="AQ2396" s="54"/>
      <c r="AR2396" s="54"/>
      <c r="AS2396" s="54"/>
      <c r="AT2396" s="54"/>
      <c r="AU2396" s="54"/>
    </row>
    <row r="2397" spans="27:47" ht="12.95" customHeight="1" x14ac:dyDescent="0.2">
      <c r="AA2397" s="54"/>
      <c r="AB2397" s="54"/>
      <c r="AC2397" s="54"/>
      <c r="AD2397" s="54"/>
      <c r="AE2397" s="54"/>
      <c r="AF2397" s="139"/>
      <c r="AG2397" s="3"/>
      <c r="AN2397" s="54"/>
      <c r="AO2397" s="54"/>
      <c r="AP2397" s="54"/>
      <c r="AQ2397" s="54"/>
      <c r="AR2397" s="54"/>
      <c r="AS2397" s="54"/>
      <c r="AT2397" s="54"/>
      <c r="AU2397" s="54"/>
    </row>
    <row r="2398" spans="27:47" ht="12.95" customHeight="1" x14ac:dyDescent="0.2">
      <c r="AA2398" s="54"/>
      <c r="AB2398" s="54"/>
      <c r="AC2398" s="54"/>
      <c r="AD2398" s="54"/>
      <c r="AE2398" s="54"/>
      <c r="AF2398" s="139"/>
      <c r="AG2398" s="3"/>
      <c r="AN2398" s="54"/>
      <c r="AO2398" s="54"/>
      <c r="AP2398" s="54"/>
      <c r="AQ2398" s="54"/>
      <c r="AR2398" s="54"/>
      <c r="AS2398" s="54"/>
      <c r="AT2398" s="54"/>
      <c r="AU2398" s="54"/>
    </row>
    <row r="2399" spans="27:47" ht="12.95" customHeight="1" x14ac:dyDescent="0.2">
      <c r="AA2399" s="54"/>
      <c r="AB2399" s="54"/>
      <c r="AC2399" s="54"/>
      <c r="AD2399" s="54"/>
      <c r="AE2399" s="54"/>
      <c r="AF2399" s="139"/>
      <c r="AG2399" s="3"/>
      <c r="AN2399" s="54"/>
      <c r="AO2399" s="54"/>
      <c r="AP2399" s="54"/>
      <c r="AQ2399" s="54"/>
      <c r="AR2399" s="54"/>
      <c r="AS2399" s="54"/>
      <c r="AT2399" s="54"/>
      <c r="AU2399" s="54"/>
    </row>
    <row r="2400" spans="27:47" ht="12.95" customHeight="1" x14ac:dyDescent="0.2">
      <c r="AA2400" s="54"/>
      <c r="AB2400" s="54"/>
      <c r="AC2400" s="54"/>
      <c r="AD2400" s="54"/>
      <c r="AE2400" s="54"/>
      <c r="AF2400" s="139"/>
      <c r="AG2400" s="3"/>
      <c r="AN2400" s="54"/>
      <c r="AO2400" s="54"/>
      <c r="AP2400" s="54"/>
      <c r="AQ2400" s="54"/>
      <c r="AR2400" s="54"/>
      <c r="AS2400" s="54"/>
      <c r="AT2400" s="54"/>
      <c r="AU2400" s="54"/>
    </row>
    <row r="2401" spans="27:47" ht="12.95" customHeight="1" x14ac:dyDescent="0.2">
      <c r="AA2401" s="54"/>
      <c r="AB2401" s="54"/>
      <c r="AC2401" s="54"/>
      <c r="AD2401" s="54"/>
      <c r="AE2401" s="54"/>
      <c r="AF2401" s="139"/>
      <c r="AG2401" s="3"/>
      <c r="AN2401" s="54"/>
      <c r="AO2401" s="54"/>
      <c r="AP2401" s="54"/>
      <c r="AQ2401" s="54"/>
      <c r="AR2401" s="54"/>
      <c r="AS2401" s="54"/>
      <c r="AT2401" s="54"/>
      <c r="AU2401" s="54"/>
    </row>
    <row r="2402" spans="27:47" ht="12.95" customHeight="1" x14ac:dyDescent="0.2">
      <c r="AA2402" s="54"/>
      <c r="AB2402" s="54"/>
      <c r="AC2402" s="54"/>
      <c r="AD2402" s="54"/>
      <c r="AE2402" s="54"/>
      <c r="AF2402" s="139"/>
      <c r="AG2402" s="3"/>
      <c r="AN2402" s="54"/>
      <c r="AO2402" s="54"/>
      <c r="AP2402" s="54"/>
      <c r="AQ2402" s="54"/>
      <c r="AR2402" s="54"/>
      <c r="AS2402" s="54"/>
      <c r="AT2402" s="54"/>
      <c r="AU2402" s="54"/>
    </row>
    <row r="2403" spans="27:47" ht="12.95" customHeight="1" x14ac:dyDescent="0.2">
      <c r="AA2403" s="54"/>
      <c r="AB2403" s="54"/>
      <c r="AC2403" s="54"/>
      <c r="AD2403" s="54"/>
      <c r="AE2403" s="54"/>
      <c r="AF2403" s="139"/>
      <c r="AG2403" s="3"/>
      <c r="AN2403" s="54"/>
      <c r="AO2403" s="54"/>
      <c r="AP2403" s="54"/>
      <c r="AQ2403" s="54"/>
      <c r="AR2403" s="54"/>
      <c r="AS2403" s="54"/>
      <c r="AT2403" s="54"/>
      <c r="AU2403" s="54"/>
    </row>
    <row r="2404" spans="27:47" ht="12.95" customHeight="1" x14ac:dyDescent="0.2">
      <c r="AA2404" s="54"/>
      <c r="AB2404" s="54"/>
      <c r="AC2404" s="54"/>
      <c r="AD2404" s="54"/>
      <c r="AE2404" s="54"/>
      <c r="AF2404" s="139"/>
      <c r="AG2404" s="3"/>
      <c r="AN2404" s="54"/>
      <c r="AO2404" s="54"/>
      <c r="AP2404" s="54"/>
      <c r="AQ2404" s="54"/>
      <c r="AR2404" s="54"/>
      <c r="AS2404" s="54"/>
      <c r="AT2404" s="54"/>
      <c r="AU2404" s="54"/>
    </row>
    <row r="2405" spans="27:47" ht="12.95" customHeight="1" x14ac:dyDescent="0.2">
      <c r="AA2405" s="54"/>
      <c r="AB2405" s="54"/>
      <c r="AC2405" s="54"/>
      <c r="AD2405" s="54"/>
      <c r="AE2405" s="54"/>
      <c r="AF2405" s="139"/>
      <c r="AG2405" s="3"/>
      <c r="AN2405" s="54"/>
      <c r="AO2405" s="54"/>
      <c r="AP2405" s="54"/>
      <c r="AQ2405" s="54"/>
      <c r="AR2405" s="54"/>
      <c r="AS2405" s="54"/>
      <c r="AT2405" s="54"/>
      <c r="AU2405" s="54"/>
    </row>
    <row r="2406" spans="27:47" ht="12.95" customHeight="1" x14ac:dyDescent="0.2">
      <c r="AA2406" s="54"/>
      <c r="AB2406" s="54"/>
      <c r="AC2406" s="54"/>
      <c r="AD2406" s="54"/>
      <c r="AE2406" s="54"/>
      <c r="AF2406" s="139"/>
      <c r="AG2406" s="3"/>
      <c r="AN2406" s="54"/>
      <c r="AO2406" s="54"/>
      <c r="AP2406" s="54"/>
      <c r="AQ2406" s="54"/>
      <c r="AR2406" s="54"/>
      <c r="AS2406" s="54"/>
      <c r="AT2406" s="54"/>
      <c r="AU2406" s="54"/>
    </row>
    <row r="2407" spans="27:47" ht="12.95" customHeight="1" x14ac:dyDescent="0.2">
      <c r="AA2407" s="54"/>
      <c r="AB2407" s="54"/>
      <c r="AC2407" s="54"/>
      <c r="AD2407" s="54"/>
      <c r="AE2407" s="54"/>
      <c r="AF2407" s="139"/>
      <c r="AG2407" s="3"/>
      <c r="AN2407" s="54"/>
      <c r="AO2407" s="54"/>
      <c r="AP2407" s="54"/>
      <c r="AQ2407" s="54"/>
      <c r="AR2407" s="54"/>
      <c r="AS2407" s="54"/>
      <c r="AT2407" s="54"/>
      <c r="AU2407" s="54"/>
    </row>
    <row r="2408" spans="27:47" ht="12.95" customHeight="1" x14ac:dyDescent="0.2">
      <c r="AA2408" s="54"/>
      <c r="AB2408" s="54"/>
      <c r="AC2408" s="54"/>
      <c r="AD2408" s="54"/>
      <c r="AE2408" s="54"/>
      <c r="AF2408" s="139"/>
      <c r="AG2408" s="3"/>
      <c r="AN2408" s="54"/>
      <c r="AO2408" s="54"/>
      <c r="AP2408" s="54"/>
      <c r="AQ2408" s="54"/>
      <c r="AR2408" s="54"/>
      <c r="AS2408" s="54"/>
      <c r="AT2408" s="54"/>
      <c r="AU2408" s="54"/>
    </row>
    <row r="2409" spans="27:47" ht="12.95" customHeight="1" x14ac:dyDescent="0.2">
      <c r="AA2409" s="54"/>
      <c r="AB2409" s="54"/>
      <c r="AC2409" s="54"/>
      <c r="AD2409" s="54"/>
      <c r="AE2409" s="54"/>
      <c r="AF2409" s="139"/>
      <c r="AG2409" s="3"/>
      <c r="AN2409" s="54"/>
      <c r="AO2409" s="54"/>
      <c r="AP2409" s="54"/>
      <c r="AQ2409" s="54"/>
      <c r="AR2409" s="54"/>
      <c r="AS2409" s="54"/>
      <c r="AT2409" s="54"/>
      <c r="AU2409" s="54"/>
    </row>
    <row r="2410" spans="27:47" ht="12.95" customHeight="1" x14ac:dyDescent="0.2">
      <c r="AA2410" s="54"/>
      <c r="AB2410" s="54"/>
      <c r="AC2410" s="54"/>
      <c r="AD2410" s="54"/>
      <c r="AE2410" s="54"/>
      <c r="AF2410" s="139"/>
      <c r="AG2410" s="3"/>
      <c r="AN2410" s="54"/>
      <c r="AO2410" s="54"/>
      <c r="AP2410" s="54"/>
      <c r="AQ2410" s="54"/>
      <c r="AR2410" s="54"/>
      <c r="AS2410" s="54"/>
      <c r="AT2410" s="54"/>
      <c r="AU2410" s="54"/>
    </row>
    <row r="2411" spans="27:47" ht="12.95" customHeight="1" x14ac:dyDescent="0.2">
      <c r="AA2411" s="54"/>
      <c r="AB2411" s="54"/>
      <c r="AC2411" s="54"/>
      <c r="AD2411" s="54"/>
      <c r="AE2411" s="54"/>
      <c r="AF2411" s="139"/>
      <c r="AG2411" s="3"/>
      <c r="AN2411" s="54"/>
      <c r="AO2411" s="54"/>
      <c r="AP2411" s="54"/>
      <c r="AQ2411" s="54"/>
      <c r="AR2411" s="54"/>
      <c r="AS2411" s="54"/>
      <c r="AT2411" s="54"/>
      <c r="AU2411" s="54"/>
    </row>
    <row r="2412" spans="27:47" ht="12.95" customHeight="1" x14ac:dyDescent="0.2">
      <c r="AA2412" s="54"/>
      <c r="AB2412" s="54"/>
      <c r="AC2412" s="54"/>
      <c r="AD2412" s="54"/>
      <c r="AE2412" s="54"/>
      <c r="AF2412" s="139"/>
      <c r="AG2412" s="3"/>
      <c r="AN2412" s="54"/>
      <c r="AO2412" s="54"/>
      <c r="AP2412" s="54"/>
      <c r="AQ2412" s="54"/>
      <c r="AR2412" s="54"/>
      <c r="AS2412" s="54"/>
      <c r="AT2412" s="54"/>
      <c r="AU2412" s="54"/>
    </row>
    <row r="2413" spans="27:47" ht="12.95" customHeight="1" x14ac:dyDescent="0.2">
      <c r="AA2413" s="54"/>
      <c r="AB2413" s="54"/>
      <c r="AC2413" s="54"/>
      <c r="AD2413" s="54"/>
      <c r="AE2413" s="54"/>
      <c r="AF2413" s="139"/>
      <c r="AG2413" s="3"/>
      <c r="AN2413" s="54"/>
      <c r="AO2413" s="54"/>
      <c r="AP2413" s="54"/>
      <c r="AQ2413" s="54"/>
      <c r="AR2413" s="54"/>
      <c r="AS2413" s="54"/>
      <c r="AT2413" s="54"/>
      <c r="AU2413" s="54"/>
    </row>
    <row r="2414" spans="27:47" ht="12.95" customHeight="1" x14ac:dyDescent="0.2">
      <c r="AA2414" s="54"/>
      <c r="AB2414" s="54"/>
      <c r="AC2414" s="54"/>
      <c r="AD2414" s="54"/>
      <c r="AE2414" s="54"/>
      <c r="AF2414" s="139"/>
      <c r="AG2414" s="3"/>
      <c r="AN2414" s="54"/>
      <c r="AO2414" s="54"/>
      <c r="AP2414" s="54"/>
      <c r="AQ2414" s="54"/>
      <c r="AR2414" s="54"/>
      <c r="AS2414" s="54"/>
      <c r="AT2414" s="54"/>
      <c r="AU2414" s="54"/>
    </row>
    <row r="2415" spans="27:47" ht="12.95" customHeight="1" x14ac:dyDescent="0.2">
      <c r="AA2415" s="54"/>
      <c r="AB2415" s="54"/>
      <c r="AC2415" s="54"/>
      <c r="AD2415" s="54"/>
      <c r="AE2415" s="54"/>
      <c r="AF2415" s="139"/>
      <c r="AG2415" s="3"/>
      <c r="AN2415" s="54"/>
      <c r="AO2415" s="54"/>
      <c r="AP2415" s="54"/>
      <c r="AQ2415" s="54"/>
      <c r="AR2415" s="54"/>
      <c r="AS2415" s="54"/>
      <c r="AT2415" s="54"/>
      <c r="AU2415" s="54"/>
    </row>
    <row r="2416" spans="27:47" ht="12.95" customHeight="1" x14ac:dyDescent="0.2">
      <c r="AA2416" s="54"/>
      <c r="AB2416" s="54"/>
      <c r="AC2416" s="54"/>
      <c r="AD2416" s="54"/>
      <c r="AE2416" s="54"/>
      <c r="AF2416" s="139"/>
      <c r="AG2416" s="3"/>
      <c r="AN2416" s="54"/>
      <c r="AO2416" s="54"/>
      <c r="AP2416" s="54"/>
      <c r="AQ2416" s="54"/>
      <c r="AR2416" s="54"/>
      <c r="AS2416" s="54"/>
      <c r="AT2416" s="54"/>
      <c r="AU2416" s="54"/>
    </row>
    <row r="2417" spans="27:47" ht="12.95" customHeight="1" x14ac:dyDescent="0.2">
      <c r="AA2417" s="54"/>
      <c r="AB2417" s="54"/>
      <c r="AC2417" s="54"/>
      <c r="AD2417" s="54"/>
      <c r="AE2417" s="54"/>
      <c r="AF2417" s="139"/>
      <c r="AG2417" s="3"/>
      <c r="AN2417" s="54"/>
      <c r="AO2417" s="54"/>
      <c r="AP2417" s="54"/>
      <c r="AQ2417" s="54"/>
      <c r="AR2417" s="54"/>
      <c r="AS2417" s="54"/>
      <c r="AT2417" s="54"/>
      <c r="AU2417" s="54"/>
    </row>
    <row r="2418" spans="27:47" ht="12.95" customHeight="1" x14ac:dyDescent="0.2">
      <c r="AA2418" s="54"/>
      <c r="AB2418" s="54"/>
      <c r="AC2418" s="54"/>
      <c r="AD2418" s="54"/>
      <c r="AE2418" s="54"/>
      <c r="AF2418" s="139"/>
      <c r="AG2418" s="3"/>
      <c r="AN2418" s="54"/>
      <c r="AO2418" s="54"/>
      <c r="AP2418" s="54"/>
      <c r="AQ2418" s="54"/>
      <c r="AR2418" s="54"/>
      <c r="AS2418" s="54"/>
      <c r="AT2418" s="54"/>
      <c r="AU2418" s="54"/>
    </row>
    <row r="2419" spans="27:47" ht="12.95" customHeight="1" x14ac:dyDescent="0.2">
      <c r="AA2419" s="54"/>
      <c r="AB2419" s="54"/>
      <c r="AC2419" s="54"/>
      <c r="AD2419" s="54"/>
      <c r="AE2419" s="54"/>
      <c r="AF2419" s="139"/>
      <c r="AG2419" s="3"/>
      <c r="AN2419" s="54"/>
      <c r="AO2419" s="54"/>
      <c r="AP2419" s="54"/>
      <c r="AQ2419" s="54"/>
      <c r="AR2419" s="54"/>
      <c r="AS2419" s="54"/>
      <c r="AT2419" s="54"/>
      <c r="AU2419" s="54"/>
    </row>
    <row r="2420" spans="27:47" ht="12.95" customHeight="1" x14ac:dyDescent="0.2">
      <c r="AA2420" s="54"/>
      <c r="AB2420" s="54"/>
      <c r="AC2420" s="54"/>
      <c r="AD2420" s="54"/>
      <c r="AE2420" s="54"/>
      <c r="AF2420" s="139"/>
      <c r="AG2420" s="3"/>
      <c r="AN2420" s="54"/>
      <c r="AO2420" s="54"/>
      <c r="AP2420" s="54"/>
      <c r="AQ2420" s="54"/>
      <c r="AR2420" s="54"/>
      <c r="AS2420" s="54"/>
      <c r="AT2420" s="54"/>
      <c r="AU2420" s="54"/>
    </row>
    <row r="2421" spans="27:47" ht="12.95" customHeight="1" x14ac:dyDescent="0.2">
      <c r="AA2421" s="54"/>
      <c r="AB2421" s="54"/>
      <c r="AC2421" s="54"/>
      <c r="AD2421" s="54"/>
      <c r="AE2421" s="54"/>
      <c r="AF2421" s="139"/>
      <c r="AG2421" s="3"/>
      <c r="AN2421" s="54"/>
      <c r="AO2421" s="54"/>
      <c r="AP2421" s="54"/>
      <c r="AQ2421" s="54"/>
      <c r="AR2421" s="54"/>
      <c r="AS2421" s="54"/>
      <c r="AT2421" s="54"/>
      <c r="AU2421" s="54"/>
    </row>
    <row r="2422" spans="27:47" ht="12.95" customHeight="1" x14ac:dyDescent="0.2">
      <c r="AA2422" s="54"/>
      <c r="AB2422" s="54"/>
      <c r="AC2422" s="54"/>
      <c r="AD2422" s="54"/>
      <c r="AE2422" s="54"/>
      <c r="AF2422" s="139"/>
      <c r="AG2422" s="3"/>
      <c r="AN2422" s="54"/>
      <c r="AO2422" s="54"/>
      <c r="AP2422" s="54"/>
      <c r="AQ2422" s="54"/>
      <c r="AR2422" s="54"/>
      <c r="AS2422" s="54"/>
      <c r="AT2422" s="54"/>
      <c r="AU2422" s="54"/>
    </row>
    <row r="2423" spans="27:47" ht="12.95" customHeight="1" x14ac:dyDescent="0.2">
      <c r="AA2423" s="54"/>
      <c r="AB2423" s="54"/>
      <c r="AC2423" s="54"/>
      <c r="AD2423" s="54"/>
      <c r="AE2423" s="54"/>
      <c r="AF2423" s="139"/>
      <c r="AG2423" s="3"/>
      <c r="AN2423" s="54"/>
      <c r="AO2423" s="54"/>
      <c r="AP2423" s="54"/>
      <c r="AQ2423" s="54"/>
      <c r="AR2423" s="54"/>
      <c r="AS2423" s="54"/>
      <c r="AT2423" s="54"/>
      <c r="AU2423" s="54"/>
    </row>
    <row r="2424" spans="27:47" ht="12.95" customHeight="1" x14ac:dyDescent="0.2">
      <c r="AA2424" s="54"/>
      <c r="AB2424" s="54"/>
      <c r="AC2424" s="54"/>
      <c r="AD2424" s="54"/>
      <c r="AE2424" s="54"/>
      <c r="AF2424" s="139"/>
      <c r="AG2424" s="3"/>
      <c r="AN2424" s="54"/>
      <c r="AO2424" s="54"/>
      <c r="AP2424" s="54"/>
      <c r="AQ2424" s="54"/>
      <c r="AR2424" s="54"/>
      <c r="AS2424" s="54"/>
      <c r="AT2424" s="54"/>
      <c r="AU2424" s="54"/>
    </row>
    <row r="2425" spans="27:47" ht="12.95" customHeight="1" x14ac:dyDescent="0.2">
      <c r="AA2425" s="54"/>
      <c r="AB2425" s="54"/>
      <c r="AC2425" s="54"/>
      <c r="AD2425" s="54"/>
      <c r="AE2425" s="54"/>
      <c r="AF2425" s="139"/>
      <c r="AG2425" s="3"/>
      <c r="AN2425" s="54"/>
      <c r="AO2425" s="54"/>
      <c r="AP2425" s="54"/>
      <c r="AQ2425" s="54"/>
      <c r="AR2425" s="54"/>
      <c r="AS2425" s="54"/>
      <c r="AT2425" s="54"/>
      <c r="AU2425" s="54"/>
    </row>
    <row r="2426" spans="27:47" ht="12.95" customHeight="1" x14ac:dyDescent="0.2">
      <c r="AA2426" s="54"/>
      <c r="AB2426" s="54"/>
      <c r="AC2426" s="54"/>
      <c r="AD2426" s="54"/>
      <c r="AE2426" s="54"/>
      <c r="AF2426" s="139"/>
      <c r="AG2426" s="3"/>
      <c r="AN2426" s="54"/>
      <c r="AO2426" s="54"/>
      <c r="AP2426" s="54"/>
      <c r="AQ2426" s="54"/>
      <c r="AR2426" s="54"/>
      <c r="AS2426" s="54"/>
      <c r="AT2426" s="54"/>
      <c r="AU2426" s="54"/>
    </row>
    <row r="2427" spans="27:47" ht="12.95" customHeight="1" x14ac:dyDescent="0.2">
      <c r="AA2427" s="54"/>
      <c r="AB2427" s="54"/>
      <c r="AC2427" s="54"/>
      <c r="AD2427" s="54"/>
      <c r="AE2427" s="54"/>
      <c r="AF2427" s="139"/>
      <c r="AG2427" s="3"/>
      <c r="AN2427" s="54"/>
      <c r="AO2427" s="54"/>
      <c r="AP2427" s="54"/>
      <c r="AQ2427" s="54"/>
      <c r="AR2427" s="54"/>
      <c r="AS2427" s="54"/>
      <c r="AT2427" s="54"/>
      <c r="AU2427" s="54"/>
    </row>
    <row r="2428" spans="27:47" ht="12.95" customHeight="1" x14ac:dyDescent="0.2">
      <c r="AA2428" s="54"/>
      <c r="AB2428" s="54"/>
      <c r="AC2428" s="54"/>
      <c r="AD2428" s="54"/>
      <c r="AE2428" s="54"/>
      <c r="AF2428" s="139"/>
      <c r="AG2428" s="3"/>
      <c r="AN2428" s="54"/>
      <c r="AO2428" s="54"/>
      <c r="AP2428" s="54"/>
      <c r="AQ2428" s="54"/>
      <c r="AR2428" s="54"/>
      <c r="AS2428" s="54"/>
      <c r="AT2428" s="54"/>
      <c r="AU2428" s="54"/>
    </row>
    <row r="2429" spans="27:47" ht="12.95" customHeight="1" x14ac:dyDescent="0.2">
      <c r="AA2429" s="54"/>
      <c r="AB2429" s="54"/>
      <c r="AC2429" s="54"/>
      <c r="AD2429" s="54"/>
      <c r="AE2429" s="54"/>
      <c r="AF2429" s="139"/>
      <c r="AG2429" s="3"/>
      <c r="AN2429" s="54"/>
      <c r="AO2429" s="54"/>
      <c r="AP2429" s="54"/>
      <c r="AQ2429" s="54"/>
      <c r="AR2429" s="54"/>
      <c r="AS2429" s="54"/>
      <c r="AT2429" s="54"/>
      <c r="AU2429" s="54"/>
    </row>
    <row r="2430" spans="27:47" ht="12.95" customHeight="1" x14ac:dyDescent="0.2">
      <c r="AA2430" s="54"/>
      <c r="AB2430" s="54"/>
      <c r="AC2430" s="54"/>
      <c r="AD2430" s="54"/>
      <c r="AE2430" s="54"/>
      <c r="AF2430" s="139"/>
      <c r="AG2430" s="3"/>
      <c r="AN2430" s="54"/>
      <c r="AO2430" s="54"/>
      <c r="AP2430" s="54"/>
      <c r="AQ2430" s="54"/>
      <c r="AR2430" s="54"/>
      <c r="AS2430" s="54"/>
      <c r="AT2430" s="54"/>
      <c r="AU2430" s="54"/>
    </row>
    <row r="2431" spans="27:47" ht="12.95" customHeight="1" x14ac:dyDescent="0.2">
      <c r="AA2431" s="54"/>
      <c r="AB2431" s="54"/>
      <c r="AC2431" s="54"/>
      <c r="AD2431" s="54"/>
      <c r="AE2431" s="54"/>
      <c r="AF2431" s="139"/>
      <c r="AG2431" s="3"/>
      <c r="AN2431" s="54"/>
      <c r="AO2431" s="54"/>
      <c r="AP2431" s="54"/>
      <c r="AQ2431" s="54"/>
      <c r="AR2431" s="54"/>
      <c r="AS2431" s="54"/>
      <c r="AT2431" s="54"/>
      <c r="AU2431" s="54"/>
    </row>
    <row r="2432" spans="27:47" ht="12.95" customHeight="1" x14ac:dyDescent="0.2">
      <c r="AA2432" s="54"/>
      <c r="AB2432" s="54"/>
      <c r="AC2432" s="54"/>
      <c r="AD2432" s="54"/>
      <c r="AE2432" s="54"/>
      <c r="AF2432" s="139"/>
      <c r="AG2432" s="3"/>
      <c r="AN2432" s="54"/>
      <c r="AO2432" s="54"/>
      <c r="AP2432" s="54"/>
      <c r="AQ2432" s="54"/>
      <c r="AR2432" s="54"/>
      <c r="AS2432" s="54"/>
      <c r="AT2432" s="54"/>
      <c r="AU2432" s="54"/>
    </row>
    <row r="2433" spans="27:47" ht="12.95" customHeight="1" x14ac:dyDescent="0.2">
      <c r="AA2433" s="54"/>
      <c r="AB2433" s="54"/>
      <c r="AC2433" s="54"/>
      <c r="AD2433" s="54"/>
      <c r="AE2433" s="54"/>
      <c r="AF2433" s="139"/>
      <c r="AG2433" s="3"/>
      <c r="AN2433" s="54"/>
      <c r="AO2433" s="54"/>
      <c r="AP2433" s="54"/>
      <c r="AQ2433" s="54"/>
      <c r="AR2433" s="54"/>
      <c r="AS2433" s="54"/>
      <c r="AT2433" s="54"/>
      <c r="AU2433" s="54"/>
    </row>
    <row r="2434" spans="27:47" ht="12.95" customHeight="1" x14ac:dyDescent="0.2">
      <c r="AA2434" s="54"/>
      <c r="AB2434" s="54"/>
      <c r="AC2434" s="54"/>
      <c r="AD2434" s="54"/>
      <c r="AE2434" s="54"/>
      <c r="AF2434" s="139"/>
      <c r="AG2434" s="3"/>
      <c r="AN2434" s="54"/>
      <c r="AO2434" s="54"/>
      <c r="AP2434" s="54"/>
      <c r="AQ2434" s="54"/>
      <c r="AR2434" s="54"/>
      <c r="AS2434" s="54"/>
      <c r="AT2434" s="54"/>
      <c r="AU2434" s="54"/>
    </row>
    <row r="2435" spans="27:47" ht="12.95" customHeight="1" x14ac:dyDescent="0.2">
      <c r="AA2435" s="54"/>
      <c r="AB2435" s="54"/>
      <c r="AC2435" s="54"/>
      <c r="AD2435" s="54"/>
      <c r="AE2435" s="54"/>
      <c r="AF2435" s="139"/>
      <c r="AG2435" s="3"/>
      <c r="AN2435" s="54"/>
      <c r="AO2435" s="54"/>
      <c r="AP2435" s="54"/>
      <c r="AQ2435" s="54"/>
      <c r="AR2435" s="54"/>
      <c r="AS2435" s="54"/>
      <c r="AT2435" s="54"/>
      <c r="AU2435" s="54"/>
    </row>
    <row r="2436" spans="27:47" ht="12.95" customHeight="1" x14ac:dyDescent="0.2">
      <c r="AA2436" s="54"/>
      <c r="AB2436" s="54"/>
      <c r="AC2436" s="54"/>
      <c r="AD2436" s="54"/>
      <c r="AE2436" s="54"/>
      <c r="AF2436" s="139"/>
      <c r="AG2436" s="3"/>
      <c r="AN2436" s="54"/>
      <c r="AO2436" s="54"/>
      <c r="AP2436" s="54"/>
      <c r="AQ2436" s="54"/>
      <c r="AR2436" s="54"/>
      <c r="AS2436" s="54"/>
      <c r="AT2436" s="54"/>
      <c r="AU2436" s="54"/>
    </row>
    <row r="2437" spans="27:47" ht="12.95" customHeight="1" x14ac:dyDescent="0.2">
      <c r="AA2437" s="54"/>
      <c r="AB2437" s="54"/>
      <c r="AC2437" s="54"/>
      <c r="AD2437" s="54"/>
      <c r="AE2437" s="54"/>
      <c r="AF2437" s="139"/>
      <c r="AG2437" s="3"/>
      <c r="AN2437" s="54"/>
      <c r="AO2437" s="54"/>
      <c r="AP2437" s="54"/>
      <c r="AQ2437" s="54"/>
      <c r="AR2437" s="54"/>
      <c r="AS2437" s="54"/>
      <c r="AT2437" s="54"/>
      <c r="AU2437" s="54"/>
    </row>
    <row r="2438" spans="27:47" ht="12.95" customHeight="1" x14ac:dyDescent="0.2">
      <c r="AA2438" s="54"/>
      <c r="AB2438" s="54"/>
      <c r="AC2438" s="54"/>
      <c r="AD2438" s="54"/>
      <c r="AE2438" s="54"/>
      <c r="AF2438" s="139"/>
      <c r="AG2438" s="3"/>
      <c r="AN2438" s="54"/>
      <c r="AO2438" s="54"/>
      <c r="AP2438" s="54"/>
      <c r="AQ2438" s="54"/>
      <c r="AR2438" s="54"/>
      <c r="AS2438" s="54"/>
      <c r="AT2438" s="54"/>
      <c r="AU2438" s="54"/>
    </row>
    <row r="2439" spans="27:47" ht="12.95" customHeight="1" x14ac:dyDescent="0.2">
      <c r="AA2439" s="54"/>
      <c r="AB2439" s="54"/>
      <c r="AC2439" s="54"/>
      <c r="AD2439" s="54"/>
      <c r="AE2439" s="54"/>
      <c r="AF2439" s="139"/>
      <c r="AG2439" s="3"/>
      <c r="AN2439" s="54"/>
      <c r="AO2439" s="54"/>
      <c r="AP2439" s="54"/>
      <c r="AQ2439" s="54"/>
      <c r="AR2439" s="54"/>
      <c r="AS2439" s="54"/>
      <c r="AT2439" s="54"/>
      <c r="AU2439" s="54"/>
    </row>
    <row r="2440" spans="27:47" ht="12.95" customHeight="1" x14ac:dyDescent="0.2">
      <c r="AA2440" s="54"/>
      <c r="AB2440" s="54"/>
      <c r="AC2440" s="54"/>
      <c r="AD2440" s="54"/>
      <c r="AE2440" s="54"/>
      <c r="AF2440" s="139"/>
      <c r="AG2440" s="3"/>
      <c r="AN2440" s="54"/>
      <c r="AO2440" s="54"/>
      <c r="AP2440" s="54"/>
      <c r="AQ2440" s="54"/>
      <c r="AR2440" s="54"/>
      <c r="AS2440" s="54"/>
      <c r="AT2440" s="54"/>
      <c r="AU2440" s="54"/>
    </row>
    <row r="2441" spans="27:47" ht="12.95" customHeight="1" x14ac:dyDescent="0.2">
      <c r="AA2441" s="54"/>
      <c r="AB2441" s="54"/>
      <c r="AC2441" s="54"/>
      <c r="AD2441" s="54"/>
      <c r="AE2441" s="54"/>
      <c r="AF2441" s="139"/>
      <c r="AG2441" s="3"/>
      <c r="AN2441" s="54"/>
      <c r="AO2441" s="54"/>
      <c r="AP2441" s="54"/>
      <c r="AQ2441" s="54"/>
      <c r="AR2441" s="54"/>
      <c r="AS2441" s="54"/>
      <c r="AT2441" s="54"/>
      <c r="AU2441" s="54"/>
    </row>
    <row r="2442" spans="27:47" ht="12.95" customHeight="1" x14ac:dyDescent="0.2">
      <c r="AA2442" s="54"/>
      <c r="AB2442" s="54"/>
      <c r="AC2442" s="54"/>
      <c r="AD2442" s="54"/>
      <c r="AE2442" s="54"/>
      <c r="AF2442" s="139"/>
      <c r="AG2442" s="3"/>
      <c r="AN2442" s="54"/>
      <c r="AO2442" s="54"/>
      <c r="AP2442" s="54"/>
      <c r="AQ2442" s="54"/>
      <c r="AR2442" s="54"/>
      <c r="AS2442" s="54"/>
      <c r="AT2442" s="54"/>
      <c r="AU2442" s="54"/>
    </row>
    <row r="2443" spans="27:47" ht="12.95" customHeight="1" x14ac:dyDescent="0.2">
      <c r="AA2443" s="54"/>
      <c r="AB2443" s="54"/>
      <c r="AC2443" s="54"/>
      <c r="AD2443" s="54"/>
      <c r="AE2443" s="54"/>
      <c r="AF2443" s="139"/>
      <c r="AG2443" s="3"/>
      <c r="AN2443" s="54"/>
      <c r="AO2443" s="54"/>
      <c r="AP2443" s="54"/>
      <c r="AQ2443" s="54"/>
      <c r="AR2443" s="54"/>
      <c r="AS2443" s="54"/>
      <c r="AT2443" s="54"/>
      <c r="AU2443" s="54"/>
    </row>
    <row r="2444" spans="27:47" ht="12.95" customHeight="1" x14ac:dyDescent="0.2">
      <c r="AA2444" s="54"/>
      <c r="AB2444" s="54"/>
      <c r="AC2444" s="54"/>
      <c r="AD2444" s="54"/>
      <c r="AE2444" s="54"/>
      <c r="AF2444" s="139"/>
      <c r="AG2444" s="3"/>
      <c r="AN2444" s="54"/>
      <c r="AO2444" s="54"/>
      <c r="AP2444" s="54"/>
      <c r="AQ2444" s="54"/>
      <c r="AR2444" s="54"/>
      <c r="AS2444" s="54"/>
      <c r="AT2444" s="54"/>
      <c r="AU2444" s="54"/>
    </row>
    <row r="2445" spans="27:47" ht="12.95" customHeight="1" x14ac:dyDescent="0.2">
      <c r="AA2445" s="54"/>
      <c r="AB2445" s="54"/>
      <c r="AC2445" s="54"/>
      <c r="AD2445" s="54"/>
      <c r="AE2445" s="54"/>
      <c r="AF2445" s="139"/>
      <c r="AG2445" s="3"/>
      <c r="AN2445" s="54"/>
      <c r="AO2445" s="54"/>
      <c r="AP2445" s="54"/>
      <c r="AQ2445" s="54"/>
      <c r="AR2445" s="54"/>
      <c r="AS2445" s="54"/>
      <c r="AT2445" s="54"/>
      <c r="AU2445" s="54"/>
    </row>
    <row r="2446" spans="27:47" ht="12.95" customHeight="1" x14ac:dyDescent="0.2">
      <c r="AA2446" s="54"/>
      <c r="AB2446" s="54"/>
      <c r="AC2446" s="54"/>
      <c r="AD2446" s="54"/>
      <c r="AE2446" s="54"/>
      <c r="AF2446" s="139"/>
      <c r="AG2446" s="3"/>
      <c r="AN2446" s="54"/>
      <c r="AO2446" s="54"/>
      <c r="AP2446" s="54"/>
      <c r="AQ2446" s="54"/>
      <c r="AR2446" s="54"/>
      <c r="AS2446" s="54"/>
      <c r="AT2446" s="54"/>
      <c r="AU2446" s="54"/>
    </row>
    <row r="2447" spans="27:47" ht="12.95" customHeight="1" x14ac:dyDescent="0.2">
      <c r="AA2447" s="54"/>
      <c r="AB2447" s="54"/>
      <c r="AC2447" s="54"/>
      <c r="AD2447" s="54"/>
      <c r="AE2447" s="54"/>
      <c r="AF2447" s="139"/>
      <c r="AG2447" s="3"/>
      <c r="AN2447" s="54"/>
      <c r="AO2447" s="54"/>
      <c r="AP2447" s="54"/>
      <c r="AQ2447" s="54"/>
      <c r="AR2447" s="54"/>
      <c r="AS2447" s="54"/>
      <c r="AT2447" s="54"/>
      <c r="AU2447" s="54"/>
    </row>
    <row r="2448" spans="27:47" ht="12.95" customHeight="1" x14ac:dyDescent="0.2">
      <c r="AA2448" s="54"/>
      <c r="AB2448" s="54"/>
      <c r="AC2448" s="54"/>
      <c r="AD2448" s="54"/>
      <c r="AE2448" s="54"/>
      <c r="AF2448" s="139"/>
      <c r="AG2448" s="3"/>
      <c r="AN2448" s="54"/>
      <c r="AO2448" s="54"/>
      <c r="AP2448" s="54"/>
      <c r="AQ2448" s="54"/>
      <c r="AR2448" s="54"/>
      <c r="AS2448" s="54"/>
      <c r="AT2448" s="54"/>
      <c r="AU2448" s="54"/>
    </row>
    <row r="2449" spans="27:47" ht="12.95" customHeight="1" x14ac:dyDescent="0.2">
      <c r="AA2449" s="54"/>
      <c r="AB2449" s="54"/>
      <c r="AC2449" s="54"/>
      <c r="AD2449" s="54"/>
      <c r="AE2449" s="54"/>
      <c r="AF2449" s="139"/>
      <c r="AG2449" s="3"/>
      <c r="AN2449" s="54"/>
      <c r="AO2449" s="54"/>
      <c r="AP2449" s="54"/>
      <c r="AQ2449" s="54"/>
      <c r="AR2449" s="54"/>
      <c r="AS2449" s="54"/>
      <c r="AT2449" s="54"/>
      <c r="AU2449" s="54"/>
    </row>
    <row r="2450" spans="27:47" ht="12.95" customHeight="1" x14ac:dyDescent="0.2">
      <c r="AA2450" s="54"/>
      <c r="AB2450" s="54"/>
      <c r="AC2450" s="54"/>
      <c r="AD2450" s="54"/>
      <c r="AE2450" s="54"/>
      <c r="AF2450" s="139"/>
      <c r="AG2450" s="3"/>
      <c r="AN2450" s="54"/>
      <c r="AO2450" s="54"/>
      <c r="AP2450" s="54"/>
      <c r="AQ2450" s="54"/>
      <c r="AR2450" s="54"/>
      <c r="AS2450" s="54"/>
      <c r="AT2450" s="54"/>
      <c r="AU2450" s="54"/>
    </row>
    <row r="2451" spans="27:47" ht="12.95" customHeight="1" x14ac:dyDescent="0.2">
      <c r="AA2451" s="54"/>
      <c r="AB2451" s="54"/>
      <c r="AC2451" s="54"/>
      <c r="AD2451" s="54"/>
      <c r="AE2451" s="54"/>
      <c r="AF2451" s="139"/>
      <c r="AG2451" s="3"/>
      <c r="AN2451" s="54"/>
      <c r="AO2451" s="54"/>
      <c r="AP2451" s="54"/>
      <c r="AQ2451" s="54"/>
      <c r="AR2451" s="54"/>
      <c r="AS2451" s="54"/>
      <c r="AT2451" s="54"/>
      <c r="AU2451" s="54"/>
    </row>
    <row r="2452" spans="27:47" ht="12.95" customHeight="1" x14ac:dyDescent="0.2">
      <c r="AA2452" s="54"/>
      <c r="AB2452" s="54"/>
      <c r="AC2452" s="54"/>
      <c r="AD2452" s="54"/>
      <c r="AE2452" s="54"/>
      <c r="AF2452" s="139"/>
      <c r="AG2452" s="3"/>
      <c r="AN2452" s="54"/>
      <c r="AO2452" s="54"/>
      <c r="AP2452" s="54"/>
      <c r="AQ2452" s="54"/>
      <c r="AR2452" s="54"/>
      <c r="AS2452" s="54"/>
      <c r="AT2452" s="54"/>
      <c r="AU2452" s="54"/>
    </row>
    <row r="2453" spans="27:47" ht="12.95" customHeight="1" x14ac:dyDescent="0.2">
      <c r="AA2453" s="54"/>
      <c r="AB2453" s="54"/>
      <c r="AC2453" s="54"/>
      <c r="AD2453" s="54"/>
      <c r="AE2453" s="54"/>
      <c r="AF2453" s="139"/>
      <c r="AG2453" s="3"/>
      <c r="AN2453" s="54"/>
      <c r="AO2453" s="54"/>
      <c r="AP2453" s="54"/>
      <c r="AQ2453" s="54"/>
      <c r="AR2453" s="54"/>
      <c r="AS2453" s="54"/>
      <c r="AT2453" s="54"/>
      <c r="AU2453" s="54"/>
    </row>
    <row r="2454" spans="27:47" ht="12.95" customHeight="1" x14ac:dyDescent="0.2">
      <c r="AA2454" s="54"/>
      <c r="AB2454" s="54"/>
      <c r="AC2454" s="54"/>
      <c r="AD2454" s="54"/>
      <c r="AE2454" s="54"/>
      <c r="AF2454" s="139"/>
      <c r="AG2454" s="3"/>
      <c r="AN2454" s="54"/>
      <c r="AO2454" s="54"/>
      <c r="AP2454" s="54"/>
      <c r="AQ2454" s="54"/>
      <c r="AR2454" s="54"/>
      <c r="AS2454" s="54"/>
      <c r="AT2454" s="54"/>
      <c r="AU2454" s="54"/>
    </row>
    <row r="2455" spans="27:47" ht="12.95" customHeight="1" x14ac:dyDescent="0.2">
      <c r="AA2455" s="54"/>
      <c r="AB2455" s="54"/>
      <c r="AC2455" s="54"/>
      <c r="AD2455" s="54"/>
      <c r="AE2455" s="54"/>
      <c r="AF2455" s="139"/>
      <c r="AG2455" s="3"/>
      <c r="AN2455" s="54"/>
      <c r="AO2455" s="54"/>
      <c r="AP2455" s="54"/>
      <c r="AQ2455" s="54"/>
      <c r="AR2455" s="54"/>
      <c r="AS2455" s="54"/>
      <c r="AT2455" s="54"/>
      <c r="AU2455" s="54"/>
    </row>
    <row r="2456" spans="27:47" ht="12.95" customHeight="1" x14ac:dyDescent="0.2">
      <c r="AA2456" s="54"/>
      <c r="AB2456" s="54"/>
      <c r="AC2456" s="54"/>
      <c r="AD2456" s="54"/>
      <c r="AE2456" s="54"/>
      <c r="AF2456" s="139"/>
      <c r="AG2456" s="3"/>
      <c r="AN2456" s="54"/>
      <c r="AO2456" s="54"/>
      <c r="AP2456" s="54"/>
      <c r="AQ2456" s="54"/>
      <c r="AR2456" s="54"/>
      <c r="AS2456" s="54"/>
      <c r="AT2456" s="54"/>
      <c r="AU2456" s="54"/>
    </row>
    <row r="2457" spans="27:47" ht="12.95" customHeight="1" x14ac:dyDescent="0.2">
      <c r="AA2457" s="54"/>
      <c r="AB2457" s="54"/>
      <c r="AC2457" s="54"/>
      <c r="AD2457" s="54"/>
      <c r="AE2457" s="54"/>
      <c r="AF2457" s="139"/>
      <c r="AG2457" s="3"/>
      <c r="AN2457" s="54"/>
      <c r="AO2457" s="54"/>
      <c r="AP2457" s="54"/>
      <c r="AQ2457" s="54"/>
      <c r="AR2457" s="54"/>
      <c r="AS2457" s="54"/>
      <c r="AT2457" s="54"/>
      <c r="AU2457" s="54"/>
    </row>
    <row r="2458" spans="27:47" ht="12.95" customHeight="1" x14ac:dyDescent="0.2">
      <c r="AA2458" s="54"/>
      <c r="AB2458" s="54"/>
      <c r="AC2458" s="54"/>
      <c r="AD2458" s="54"/>
      <c r="AE2458" s="54"/>
      <c r="AF2458" s="139"/>
      <c r="AG2458" s="3"/>
      <c r="AN2458" s="54"/>
      <c r="AO2458" s="54"/>
      <c r="AP2458" s="54"/>
      <c r="AQ2458" s="54"/>
      <c r="AR2458" s="54"/>
      <c r="AS2458" s="54"/>
      <c r="AT2458" s="54"/>
      <c r="AU2458" s="54"/>
    </row>
    <row r="2459" spans="27:47" ht="12.95" customHeight="1" x14ac:dyDescent="0.2">
      <c r="AA2459" s="54"/>
      <c r="AB2459" s="54"/>
      <c r="AC2459" s="54"/>
      <c r="AD2459" s="54"/>
      <c r="AE2459" s="54"/>
      <c r="AF2459" s="139"/>
      <c r="AG2459" s="3"/>
      <c r="AN2459" s="54"/>
      <c r="AO2459" s="54"/>
      <c r="AP2459" s="54"/>
      <c r="AQ2459" s="54"/>
      <c r="AR2459" s="54"/>
      <c r="AS2459" s="54"/>
      <c r="AT2459" s="54"/>
      <c r="AU2459" s="54"/>
    </row>
  </sheetData>
  <protectedRanges>
    <protectedRange sqref="A939:D973 A978:D1104" name="Range1"/>
  </protectedRanges>
  <sortState xmlns:xlrd2="http://schemas.microsoft.com/office/spreadsheetml/2017/richdata2" ref="A21:AV990">
    <sortCondition ref="C21:C990"/>
  </sortState>
  <phoneticPr fontId="8" type="noConversion"/>
  <hyperlinks>
    <hyperlink ref="H3373" r:id="rId1" display="http://vsolj.cetus-net.org/bulletin.html" xr:uid="{00000000-0004-0000-0100-000000000000}"/>
    <hyperlink ref="H52" r:id="rId2" display="http://vsolj.cetus-net.org/bulletin.html" xr:uid="{00000000-0004-0000-0100-000001000000}"/>
    <hyperlink ref="H45" r:id="rId3" display="https://www.aavso.org/ejaavso" xr:uid="{00000000-0004-0000-0100-000002000000}"/>
    <hyperlink ref="AP2356" r:id="rId4" display="http://cdsbib.u-strasbg.fr/cgi-bin/cdsbib?1990RMxAA..21..381G" xr:uid="{00000000-0004-0000-0100-000003000000}"/>
    <hyperlink ref="AP2353" r:id="rId5" display="http://cdsbib.u-strasbg.fr/cgi-bin/cdsbib?1990RMxAA..21..381G" xr:uid="{00000000-0004-0000-0100-000004000000}"/>
    <hyperlink ref="AP2355" r:id="rId6" display="http://cdsbib.u-strasbg.fr/cgi-bin/cdsbib?1990RMxAA..21..381G" xr:uid="{00000000-0004-0000-0100-000005000000}"/>
    <hyperlink ref="AP2331" r:id="rId7" display="http://cdsbib.u-strasbg.fr/cgi-bin/cdsbib?1990RMxAA..21..381G" xr:uid="{00000000-0004-0000-0100-000006000000}"/>
    <hyperlink ref="I52" r:id="rId8" display="http://vsolj.cetus-net.org/bulletin.html" xr:uid="{00000000-0004-0000-0100-000007000000}"/>
    <hyperlink ref="AQ2492" r:id="rId9" display="http://cdsbib.u-strasbg.fr/cgi-bin/cdsbib?1990RMxAA..21..381G" xr:uid="{00000000-0004-0000-0100-000008000000}"/>
    <hyperlink ref="AQ4136" r:id="rId10" display="http://cdsbib.u-strasbg.fr/cgi-bin/cdsbib?1990RMxAA..21..381G" xr:uid="{00000000-0004-0000-0100-000009000000}"/>
    <hyperlink ref="AQ2493" r:id="rId11" display="http://cdsbib.u-strasbg.fr/cgi-bin/cdsbib?1990RMxAA..21..381G" xr:uid="{00000000-0004-0000-0100-00000A000000}"/>
    <hyperlink ref="H49" r:id="rId12" display="https://www.aavso.org/ejaavso" xr:uid="{00000000-0004-0000-0100-00000B000000}"/>
    <hyperlink ref="H3343" r:id="rId13" display="http://vsolj.cetus-net.org/bulletin.html" xr:uid="{00000000-0004-0000-0100-00000C000000}"/>
    <hyperlink ref="AP6581" r:id="rId14" display="http://cdsbib.u-strasbg.fr/cgi-bin/cdsbib?1990RMxAA..21..381G" xr:uid="{00000000-0004-0000-0100-00000D000000}"/>
    <hyperlink ref="AP6584" r:id="rId15" display="http://cdsbib.u-strasbg.fr/cgi-bin/cdsbib?1990RMxAA..21..381G" xr:uid="{00000000-0004-0000-0100-00000E000000}"/>
    <hyperlink ref="AP6582" r:id="rId16" display="http://cdsbib.u-strasbg.fr/cgi-bin/cdsbib?1990RMxAA..21..381G" xr:uid="{00000000-0004-0000-0100-00000F000000}"/>
    <hyperlink ref="AP6560" r:id="rId17" display="http://cdsbib.u-strasbg.fr/cgi-bin/cdsbib?1990RMxAA..21..381G" xr:uid="{00000000-0004-0000-0100-000010000000}"/>
    <hyperlink ref="I3343" r:id="rId18" display="http://vsolj.cetus-net.org/bulletin.html" xr:uid="{00000000-0004-0000-0100-000011000000}"/>
    <hyperlink ref="AQ6694" r:id="rId19" display="http://cdsbib.u-strasbg.fr/cgi-bin/cdsbib?1990RMxAA..21..381G" xr:uid="{00000000-0004-0000-0100-000012000000}"/>
    <hyperlink ref="AQ1246" r:id="rId20" display="http://cdsbib.u-strasbg.fr/cgi-bin/cdsbib?1990RMxAA..21..381G" xr:uid="{00000000-0004-0000-0100-000013000000}"/>
    <hyperlink ref="AQ6695" r:id="rId21" display="http://cdsbib.u-strasbg.fr/cgi-bin/cdsbib?1990RMxAA..21..381G" xr:uid="{00000000-0004-0000-0100-000014000000}"/>
    <hyperlink ref="H218" r:id="rId22" display="http://vsolj.cetus-net.org/bulletin.html" xr:uid="{00000000-0004-0000-0100-000015000000}"/>
    <hyperlink ref="H210" r:id="rId23" display="https://www.aavso.org/ejaavso" xr:uid="{00000000-0004-0000-0100-000016000000}"/>
    <hyperlink ref="I218" r:id="rId24" display="http://vsolj.cetus-net.org/bulletin.html" xr:uid="{00000000-0004-0000-0100-000017000000}"/>
    <hyperlink ref="AQ59315" r:id="rId25" display="http://cdsbib.u-strasbg.fr/cgi-bin/cdsbib?1990RMxAA..21..381G" xr:uid="{00000000-0004-0000-0100-000018000000}"/>
    <hyperlink ref="H215" r:id="rId26" display="https://www.aavso.org/ejaavso" xr:uid="{00000000-0004-0000-0100-000019000000}"/>
    <hyperlink ref="AP6679" r:id="rId27" display="http://cdsbib.u-strasbg.fr/cgi-bin/cdsbib?1990RMxAA..21..381G" xr:uid="{00000000-0004-0000-0100-00001A000000}"/>
    <hyperlink ref="AP6682" r:id="rId28" display="http://cdsbib.u-strasbg.fr/cgi-bin/cdsbib?1990RMxAA..21..381G" xr:uid="{00000000-0004-0000-0100-00001B000000}"/>
    <hyperlink ref="AP6680" r:id="rId29" display="http://cdsbib.u-strasbg.fr/cgi-bin/cdsbib?1990RMxAA..21..381G" xr:uid="{00000000-0004-0000-0100-00001C000000}"/>
    <hyperlink ref="AP6664" r:id="rId30" display="http://cdsbib.u-strasbg.fr/cgi-bin/cdsbib?1990RMxAA..21..381G" xr:uid="{00000000-0004-0000-0100-00001D000000}"/>
    <hyperlink ref="AQ6893" r:id="rId31" display="http://cdsbib.u-strasbg.fr/cgi-bin/cdsbib?1990RMxAA..21..381G" xr:uid="{00000000-0004-0000-0100-00001E000000}"/>
    <hyperlink ref="AQ6897" r:id="rId32" display="http://cdsbib.u-strasbg.fr/cgi-bin/cdsbib?1990RMxAA..21..381G" xr:uid="{00000000-0004-0000-0100-00001F000000}"/>
    <hyperlink ref="I3785" r:id="rId33" display="http://vsolj.cetus-net.org/bulletin.html" xr:uid="{00000000-0004-0000-0100-000020000000}"/>
    <hyperlink ref="H3785" r:id="rId34" display="http://vsolj.cetus-net.org/bulletin.html" xr:uid="{00000000-0004-0000-0100-000021000000}"/>
    <hyperlink ref="AQ1702" r:id="rId35" display="http://cdsbib.u-strasbg.fr/cgi-bin/cdsbib?1990RMxAA..21..381G" xr:uid="{00000000-0004-0000-0100-000022000000}"/>
    <hyperlink ref="AQ1701" r:id="rId36" display="http://cdsbib.u-strasbg.fr/cgi-bin/cdsbib?1990RMxAA..21..381G" xr:uid="{00000000-0004-0000-0100-000023000000}"/>
    <hyperlink ref="AP4955" r:id="rId37" display="http://cdsbib.u-strasbg.fr/cgi-bin/cdsbib?1990RMxAA..21..381G" xr:uid="{00000000-0004-0000-0100-000024000000}"/>
    <hyperlink ref="AP4973" r:id="rId38" display="http://cdsbib.u-strasbg.fr/cgi-bin/cdsbib?1990RMxAA..21..381G" xr:uid="{00000000-0004-0000-0100-000025000000}"/>
    <hyperlink ref="AP4974" r:id="rId39" display="http://cdsbib.u-strasbg.fr/cgi-bin/cdsbib?1990RMxAA..21..381G" xr:uid="{00000000-0004-0000-0100-000026000000}"/>
    <hyperlink ref="AP4970" r:id="rId40" display="http://cdsbib.u-strasbg.fr/cgi-bin/cdsbib?1990RMxAA..21..381G" xr:uid="{00000000-0004-0000-0100-000027000000}"/>
  </hyperlinks>
  <pageMargins left="0.75" right="0.75" top="1" bottom="1" header="0.5" footer="0.5"/>
  <pageSetup orientation="portrait" horizontalDpi="300" verticalDpi="300" r:id="rId41"/>
  <headerFooter alignWithMargins="0"/>
  <drawing r:id="rId4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D933A-9AB5-40FB-AE37-AB96B0A8DD53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139"/>
  <sheetViews>
    <sheetView topLeftCell="A719" workbookViewId="0">
      <selection activeCell="A253" sqref="A253:D758"/>
    </sheetView>
  </sheetViews>
  <sheetFormatPr defaultRowHeight="12.75" x14ac:dyDescent="0.2"/>
  <cols>
    <col min="1" max="1" width="19.7109375" style="7" customWidth="1"/>
    <col min="2" max="2" width="4.42578125" style="9" customWidth="1"/>
    <col min="3" max="3" width="12.7109375" style="7" customWidth="1"/>
    <col min="4" max="4" width="5.42578125" style="9" customWidth="1"/>
    <col min="5" max="5" width="14.85546875" style="9" customWidth="1"/>
    <col min="6" max="6" width="9.140625" style="9"/>
    <col min="7" max="7" width="12" style="9" customWidth="1"/>
    <col min="8" max="8" width="14.140625" style="7" customWidth="1"/>
    <col min="9" max="9" width="22.5703125" style="9" customWidth="1"/>
    <col min="10" max="10" width="25.140625" style="9" customWidth="1"/>
    <col min="11" max="11" width="15.7109375" style="9" customWidth="1"/>
    <col min="12" max="12" width="14.140625" style="9" customWidth="1"/>
    <col min="13" max="13" width="9.5703125" style="9" customWidth="1"/>
    <col min="14" max="14" width="14.140625" style="9" customWidth="1"/>
    <col min="15" max="15" width="23.42578125" style="9" customWidth="1"/>
    <col min="16" max="16" width="16.5703125" style="9" customWidth="1"/>
    <col min="17" max="17" width="41" style="9" customWidth="1"/>
    <col min="18" max="16384" width="9.140625" style="9"/>
  </cols>
  <sheetData>
    <row r="1" spans="1:16" ht="15.75" x14ac:dyDescent="0.25">
      <c r="A1" s="13" t="s">
        <v>1207</v>
      </c>
      <c r="I1" s="14" t="s">
        <v>1208</v>
      </c>
      <c r="J1" s="15" t="s">
        <v>1209</v>
      </c>
    </row>
    <row r="2" spans="1:16" x14ac:dyDescent="0.2">
      <c r="I2" s="16" t="s">
        <v>1210</v>
      </c>
      <c r="J2" s="17" t="s">
        <v>1211</v>
      </c>
    </row>
    <row r="3" spans="1:16" x14ac:dyDescent="0.2">
      <c r="A3" s="18" t="s">
        <v>1212</v>
      </c>
      <c r="I3" s="16" t="s">
        <v>1213</v>
      </c>
      <c r="J3" s="17" t="s">
        <v>1157</v>
      </c>
    </row>
    <row r="4" spans="1:16" x14ac:dyDescent="0.2">
      <c r="I4" s="16" t="s">
        <v>1214</v>
      </c>
      <c r="J4" s="17" t="s">
        <v>1157</v>
      </c>
    </row>
    <row r="5" spans="1:16" ht="13.5" thickBot="1" x14ac:dyDescent="0.25">
      <c r="I5" s="19" t="s">
        <v>1215</v>
      </c>
      <c r="J5" s="20" t="s">
        <v>1190</v>
      </c>
    </row>
    <row r="10" spans="1:16" ht="13.5" thickBot="1" x14ac:dyDescent="0.25"/>
    <row r="11" spans="1:16" ht="12.75" customHeight="1" thickBot="1" x14ac:dyDescent="0.25">
      <c r="A11" s="7" t="str">
        <f t="shared" ref="A11:A74" si="0">P11</f>
        <v>IBVS 187 </v>
      </c>
      <c r="B11" s="8" t="str">
        <f t="shared" ref="B11:B74" si="1">IF(H11=INT(H11),"I","II")</f>
        <v>I</v>
      </c>
      <c r="C11" s="7">
        <f t="shared" ref="C11:C74" si="2">1*G11</f>
        <v>37580.476999999999</v>
      </c>
      <c r="D11" s="9" t="str">
        <f t="shared" ref="D11:D74" si="3">VLOOKUP(F11,I$1:J$5,2,FALSE)</f>
        <v>vis</v>
      </c>
      <c r="E11" s="21">
        <f>VLOOKUP(C11,'Active 1'!C$21:E$966,3,FALSE)</f>
        <v>-10651.912159213029</v>
      </c>
      <c r="F11" s="8" t="s">
        <v>1215</v>
      </c>
      <c r="G11" s="9" t="str">
        <f t="shared" ref="G11:G74" si="4">MID(I11,3,LEN(I11)-3)</f>
        <v>37580.477</v>
      </c>
      <c r="H11" s="7">
        <f t="shared" ref="H11:H74" si="5">1*K11</f>
        <v>-3756</v>
      </c>
      <c r="I11" s="22" t="s">
        <v>1566</v>
      </c>
      <c r="J11" s="23" t="s">
        <v>1567</v>
      </c>
      <c r="K11" s="22">
        <v>-3756</v>
      </c>
      <c r="L11" s="22" t="s">
        <v>1505</v>
      </c>
      <c r="M11" s="23" t="s">
        <v>1221</v>
      </c>
      <c r="N11" s="23"/>
      <c r="O11" s="24" t="s">
        <v>1568</v>
      </c>
      <c r="P11" s="25" t="s">
        <v>1569</v>
      </c>
    </row>
    <row r="12" spans="1:16" ht="12.75" customHeight="1" thickBot="1" x14ac:dyDescent="0.25">
      <c r="A12" s="7" t="str">
        <f t="shared" si="0"/>
        <v>IBVS 187 </v>
      </c>
      <c r="B12" s="8" t="str">
        <f t="shared" si="1"/>
        <v>I</v>
      </c>
      <c r="C12" s="7">
        <f t="shared" si="2"/>
        <v>38269.39</v>
      </c>
      <c r="D12" s="9" t="str">
        <f t="shared" si="3"/>
        <v>vis</v>
      </c>
      <c r="E12" s="21">
        <f>VLOOKUP(C12,'Active 1'!C$21:E$966,3,FALSE)</f>
        <v>-10147.912453076842</v>
      </c>
      <c r="F12" s="8" t="s">
        <v>1215</v>
      </c>
      <c r="G12" s="9" t="str">
        <f t="shared" si="4"/>
        <v>38269.390</v>
      </c>
      <c r="H12" s="7">
        <f t="shared" si="5"/>
        <v>-3252</v>
      </c>
      <c r="I12" s="22" t="s">
        <v>1600</v>
      </c>
      <c r="J12" s="23" t="s">
        <v>1601</v>
      </c>
      <c r="K12" s="22">
        <v>-3252</v>
      </c>
      <c r="L12" s="22" t="s">
        <v>1602</v>
      </c>
      <c r="M12" s="23" t="s">
        <v>1221</v>
      </c>
      <c r="N12" s="23"/>
      <c r="O12" s="24" t="s">
        <v>1568</v>
      </c>
      <c r="P12" s="25" t="s">
        <v>1569</v>
      </c>
    </row>
    <row r="13" spans="1:16" ht="12.75" customHeight="1" thickBot="1" x14ac:dyDescent="0.25">
      <c r="A13" s="7" t="str">
        <f t="shared" si="0"/>
        <v>IBVS 35 </v>
      </c>
      <c r="B13" s="8" t="str">
        <f t="shared" si="1"/>
        <v>I</v>
      </c>
      <c r="C13" s="7">
        <f t="shared" si="2"/>
        <v>38288.51</v>
      </c>
      <c r="D13" s="9" t="str">
        <f t="shared" si="3"/>
        <v>vis</v>
      </c>
      <c r="E13" s="21">
        <f>VLOOKUP(C13,'Active 1'!C$21:E$966,3,FALSE)</f>
        <v>-10133.924512101239</v>
      </c>
      <c r="F13" s="8" t="s">
        <v>1215</v>
      </c>
      <c r="G13" s="9" t="str">
        <f t="shared" si="4"/>
        <v>38288.510</v>
      </c>
      <c r="H13" s="7">
        <f t="shared" si="5"/>
        <v>-3238</v>
      </c>
      <c r="I13" s="22" t="s">
        <v>1603</v>
      </c>
      <c r="J13" s="23" t="s">
        <v>1604</v>
      </c>
      <c r="K13" s="22">
        <v>-3238</v>
      </c>
      <c r="L13" s="22" t="s">
        <v>1355</v>
      </c>
      <c r="M13" s="23" t="s">
        <v>1221</v>
      </c>
      <c r="N13" s="23"/>
      <c r="O13" s="24" t="s">
        <v>1605</v>
      </c>
      <c r="P13" s="25" t="s">
        <v>1606</v>
      </c>
    </row>
    <row r="14" spans="1:16" ht="12.75" customHeight="1" thickBot="1" x14ac:dyDescent="0.25">
      <c r="A14" s="7" t="str">
        <f t="shared" si="0"/>
        <v>BAVM 18 </v>
      </c>
      <c r="B14" s="8" t="str">
        <f t="shared" si="1"/>
        <v>I</v>
      </c>
      <c r="C14" s="7">
        <f t="shared" si="2"/>
        <v>38612.464999999997</v>
      </c>
      <c r="D14" s="9" t="str">
        <f t="shared" si="3"/>
        <v>vis</v>
      </c>
      <c r="E14" s="21">
        <f>VLOOKUP(C14,'Active 1'!C$21:E$966,3,FALSE)</f>
        <v>-9896.9232872711891</v>
      </c>
      <c r="F14" s="8" t="s">
        <v>1215</v>
      </c>
      <c r="G14" s="9" t="str">
        <f t="shared" si="4"/>
        <v>38612.465</v>
      </c>
      <c r="H14" s="7">
        <f t="shared" si="5"/>
        <v>-3001</v>
      </c>
      <c r="I14" s="22" t="s">
        <v>1610</v>
      </c>
      <c r="J14" s="23" t="s">
        <v>1611</v>
      </c>
      <c r="K14" s="22">
        <v>-3001</v>
      </c>
      <c r="L14" s="22" t="s">
        <v>1283</v>
      </c>
      <c r="M14" s="23" t="s">
        <v>1221</v>
      </c>
      <c r="N14" s="23"/>
      <c r="O14" s="24" t="s">
        <v>1612</v>
      </c>
      <c r="P14" s="25" t="s">
        <v>1613</v>
      </c>
    </row>
    <row r="15" spans="1:16" ht="12.75" customHeight="1" thickBot="1" x14ac:dyDescent="0.25">
      <c r="A15" s="7" t="str">
        <f t="shared" si="0"/>
        <v>BAVM 18 </v>
      </c>
      <c r="B15" s="8" t="str">
        <f t="shared" si="1"/>
        <v>I</v>
      </c>
      <c r="C15" s="7">
        <f t="shared" si="2"/>
        <v>38638.430999999997</v>
      </c>
      <c r="D15" s="9" t="str">
        <f t="shared" si="3"/>
        <v>vis</v>
      </c>
      <c r="E15" s="21">
        <f>VLOOKUP(C15,'Active 1'!C$21:E$966,3,FALSE)</f>
        <v>-9877.9269025759768</v>
      </c>
      <c r="F15" s="8" t="s">
        <v>1215</v>
      </c>
      <c r="G15" s="9" t="str">
        <f t="shared" si="4"/>
        <v>38638.431</v>
      </c>
      <c r="H15" s="7">
        <f t="shared" si="5"/>
        <v>-2982</v>
      </c>
      <c r="I15" s="22" t="s">
        <v>1614</v>
      </c>
      <c r="J15" s="23" t="s">
        <v>1615</v>
      </c>
      <c r="K15" s="22">
        <v>-2982</v>
      </c>
      <c r="L15" s="22" t="s">
        <v>1296</v>
      </c>
      <c r="M15" s="23" t="s">
        <v>1221</v>
      </c>
      <c r="N15" s="23"/>
      <c r="O15" s="24" t="s">
        <v>1612</v>
      </c>
      <c r="P15" s="25" t="s">
        <v>1613</v>
      </c>
    </row>
    <row r="16" spans="1:16" ht="12.75" customHeight="1" thickBot="1" x14ac:dyDescent="0.25">
      <c r="A16" s="7" t="str">
        <f t="shared" si="0"/>
        <v>BAVM 18 </v>
      </c>
      <c r="B16" s="8" t="str">
        <f t="shared" si="1"/>
        <v>I</v>
      </c>
      <c r="C16" s="7">
        <f t="shared" si="2"/>
        <v>38653.47</v>
      </c>
      <c r="D16" s="9" t="str">
        <f t="shared" si="3"/>
        <v>vis</v>
      </c>
      <c r="E16" s="21">
        <f>VLOOKUP(C16,'Active 1'!C$21:E$966,3,FALSE)</f>
        <v>-9866.9245676213686</v>
      </c>
      <c r="F16" s="8" t="s">
        <v>1215</v>
      </c>
      <c r="G16" s="9" t="str">
        <f t="shared" si="4"/>
        <v>38653.470</v>
      </c>
      <c r="H16" s="7">
        <f t="shared" si="5"/>
        <v>-2971</v>
      </c>
      <c r="I16" s="22" t="s">
        <v>1616</v>
      </c>
      <c r="J16" s="23" t="s">
        <v>1617</v>
      </c>
      <c r="K16" s="22">
        <v>-2971</v>
      </c>
      <c r="L16" s="22" t="s">
        <v>1443</v>
      </c>
      <c r="M16" s="23" t="s">
        <v>1221</v>
      </c>
      <c r="N16" s="23"/>
      <c r="O16" s="24" t="s">
        <v>1612</v>
      </c>
      <c r="P16" s="25" t="s">
        <v>1613</v>
      </c>
    </row>
    <row r="17" spans="1:16" ht="12.75" customHeight="1" thickBot="1" x14ac:dyDescent="0.25">
      <c r="A17" s="7" t="str">
        <f t="shared" si="0"/>
        <v>BAVM 18 </v>
      </c>
      <c r="B17" s="8" t="str">
        <f t="shared" si="1"/>
        <v>I</v>
      </c>
      <c r="C17" s="7">
        <f t="shared" si="2"/>
        <v>38977.419000000002</v>
      </c>
      <c r="D17" s="9" t="str">
        <f t="shared" si="3"/>
        <v>vis</v>
      </c>
      <c r="E17" s="21">
        <f>VLOOKUP(C17,'Active 1'!C$21:E$966,3,FALSE)</f>
        <v>-9629.9277323125389</v>
      </c>
      <c r="F17" s="8" t="s">
        <v>1215</v>
      </c>
      <c r="G17" s="9" t="str">
        <f t="shared" si="4"/>
        <v>38977.419</v>
      </c>
      <c r="H17" s="7">
        <f t="shared" si="5"/>
        <v>-2734</v>
      </c>
      <c r="I17" s="22" t="s">
        <v>1621</v>
      </c>
      <c r="J17" s="23" t="s">
        <v>1622</v>
      </c>
      <c r="K17" s="22">
        <v>-2734</v>
      </c>
      <c r="L17" s="22" t="s">
        <v>1443</v>
      </c>
      <c r="M17" s="23" t="s">
        <v>1221</v>
      </c>
      <c r="N17" s="23"/>
      <c r="O17" s="24" t="s">
        <v>1612</v>
      </c>
      <c r="P17" s="25" t="s">
        <v>1613</v>
      </c>
    </row>
    <row r="18" spans="1:16" ht="12.75" customHeight="1" thickBot="1" x14ac:dyDescent="0.25">
      <c r="A18" s="7" t="str">
        <f t="shared" si="0"/>
        <v>IBVS 187 </v>
      </c>
      <c r="B18" s="8" t="str">
        <f t="shared" si="1"/>
        <v>I</v>
      </c>
      <c r="C18" s="7">
        <f t="shared" si="2"/>
        <v>38981.527000000002</v>
      </c>
      <c r="D18" s="9" t="str">
        <f t="shared" si="3"/>
        <v>vis</v>
      </c>
      <c r="E18" s="21">
        <f>VLOOKUP(C18,'Active 1'!C$21:E$966,3,FALSE)</f>
        <v>-9626.9223734460229</v>
      </c>
      <c r="F18" s="8" t="s">
        <v>1215</v>
      </c>
      <c r="G18" s="9" t="str">
        <f t="shared" si="4"/>
        <v>38981.527</v>
      </c>
      <c r="H18" s="7">
        <f t="shared" si="5"/>
        <v>-2731</v>
      </c>
      <c r="I18" s="22" t="s">
        <v>1623</v>
      </c>
      <c r="J18" s="23" t="s">
        <v>1624</v>
      </c>
      <c r="K18" s="22">
        <v>-2731</v>
      </c>
      <c r="L18" s="22" t="s">
        <v>1216</v>
      </c>
      <c r="M18" s="23" t="s">
        <v>1221</v>
      </c>
      <c r="N18" s="23"/>
      <c r="O18" s="24" t="s">
        <v>1568</v>
      </c>
      <c r="P18" s="25" t="s">
        <v>1569</v>
      </c>
    </row>
    <row r="19" spans="1:16" ht="12.75" customHeight="1" thickBot="1" x14ac:dyDescent="0.25">
      <c r="A19" s="7" t="str">
        <f t="shared" si="0"/>
        <v>IBVS 187 </v>
      </c>
      <c r="B19" s="8" t="str">
        <f t="shared" si="1"/>
        <v>I</v>
      </c>
      <c r="C19" s="7">
        <f t="shared" si="2"/>
        <v>39022.534</v>
      </c>
      <c r="D19" s="9" t="str">
        <f t="shared" si="3"/>
        <v>vis</v>
      </c>
      <c r="E19" s="21">
        <f>VLOOKUP(C19,'Active 1'!C$21:E$966,3,FALSE)</f>
        <v>-9596.9221906224666</v>
      </c>
      <c r="F19" s="8" t="s">
        <v>1215</v>
      </c>
      <c r="G19" s="9" t="str">
        <f t="shared" si="4"/>
        <v>39022.534</v>
      </c>
      <c r="H19" s="7">
        <f t="shared" si="5"/>
        <v>-2701</v>
      </c>
      <c r="I19" s="22" t="s">
        <v>1625</v>
      </c>
      <c r="J19" s="23" t="s">
        <v>1626</v>
      </c>
      <c r="K19" s="22">
        <v>-2701</v>
      </c>
      <c r="L19" s="22" t="s">
        <v>1216</v>
      </c>
      <c r="M19" s="23" t="s">
        <v>1221</v>
      </c>
      <c r="N19" s="23"/>
      <c r="O19" s="24" t="s">
        <v>1568</v>
      </c>
      <c r="P19" s="25" t="s">
        <v>1569</v>
      </c>
    </row>
    <row r="20" spans="1:16" ht="12.75" customHeight="1" thickBot="1" x14ac:dyDescent="0.25">
      <c r="A20" s="7" t="str">
        <f t="shared" si="0"/>
        <v>BAVM 18 </v>
      </c>
      <c r="B20" s="8" t="str">
        <f t="shared" si="1"/>
        <v>I</v>
      </c>
      <c r="C20" s="7">
        <f t="shared" si="2"/>
        <v>39040.296999999999</v>
      </c>
      <c r="D20" s="9" t="str">
        <f t="shared" si="3"/>
        <v>vis</v>
      </c>
      <c r="E20" s="21">
        <f>VLOOKUP(C20,'Active 1'!C$21:E$966,3,FALSE)</f>
        <v>-9583.9270130309615</v>
      </c>
      <c r="F20" s="8" t="s">
        <v>1215</v>
      </c>
      <c r="G20" s="9" t="str">
        <f t="shared" si="4"/>
        <v>39040.297</v>
      </c>
      <c r="H20" s="7">
        <f t="shared" si="5"/>
        <v>-2688</v>
      </c>
      <c r="I20" s="22" t="s">
        <v>1637</v>
      </c>
      <c r="J20" s="23" t="s">
        <v>1638</v>
      </c>
      <c r="K20" s="22">
        <v>-2688</v>
      </c>
      <c r="L20" s="22" t="s">
        <v>1283</v>
      </c>
      <c r="M20" s="23" t="s">
        <v>1221</v>
      </c>
      <c r="N20" s="23"/>
      <c r="O20" s="24" t="s">
        <v>1612</v>
      </c>
      <c r="P20" s="25" t="s">
        <v>1613</v>
      </c>
    </row>
    <row r="21" spans="1:16" ht="12.75" customHeight="1" thickBot="1" x14ac:dyDescent="0.25">
      <c r="A21" s="7" t="str">
        <f t="shared" si="0"/>
        <v>BAVM 18 </v>
      </c>
      <c r="B21" s="8" t="str">
        <f t="shared" si="1"/>
        <v>I</v>
      </c>
      <c r="C21" s="7">
        <f t="shared" si="2"/>
        <v>39044.398000000001</v>
      </c>
      <c r="D21" s="9" t="str">
        <f t="shared" si="3"/>
        <v>vis</v>
      </c>
      <c r="E21" s="21">
        <f>VLOOKUP(C21,'Active 1'!C$21:E$966,3,FALSE)</f>
        <v>-9580.9267752725427</v>
      </c>
      <c r="F21" s="8" t="s">
        <v>1215</v>
      </c>
      <c r="G21" s="9" t="str">
        <f t="shared" si="4"/>
        <v>39044.398</v>
      </c>
      <c r="H21" s="7">
        <f t="shared" si="5"/>
        <v>-2685</v>
      </c>
      <c r="I21" s="22" t="s">
        <v>1639</v>
      </c>
      <c r="J21" s="23" t="s">
        <v>1640</v>
      </c>
      <c r="K21" s="22">
        <v>-2685</v>
      </c>
      <c r="L21" s="22" t="s">
        <v>1283</v>
      </c>
      <c r="M21" s="23" t="s">
        <v>1221</v>
      </c>
      <c r="N21" s="23"/>
      <c r="O21" s="24" t="s">
        <v>1612</v>
      </c>
      <c r="P21" s="25" t="s">
        <v>1613</v>
      </c>
    </row>
    <row r="22" spans="1:16" ht="12.75" customHeight="1" thickBot="1" x14ac:dyDescent="0.25">
      <c r="A22" s="7" t="str">
        <f t="shared" si="0"/>
        <v>IBVS 119 </v>
      </c>
      <c r="B22" s="8" t="str">
        <f t="shared" si="1"/>
        <v>I</v>
      </c>
      <c r="C22" s="7">
        <f t="shared" si="2"/>
        <v>39067.633000000002</v>
      </c>
      <c r="D22" s="9" t="str">
        <f t="shared" si="3"/>
        <v>vis</v>
      </c>
      <c r="E22" s="21">
        <f>VLOOKUP(C22,'Active 1'!C$21:E$966,3,FALSE)</f>
        <v>-9563.9283543223282</v>
      </c>
      <c r="F22" s="8" t="s">
        <v>1215</v>
      </c>
      <c r="G22" s="9" t="str">
        <f t="shared" si="4"/>
        <v>39067.633</v>
      </c>
      <c r="H22" s="7">
        <f t="shared" si="5"/>
        <v>-2668</v>
      </c>
      <c r="I22" s="22" t="s">
        <v>1646</v>
      </c>
      <c r="J22" s="23" t="s">
        <v>1647</v>
      </c>
      <c r="K22" s="22">
        <v>-2668</v>
      </c>
      <c r="L22" s="22" t="s">
        <v>1484</v>
      </c>
      <c r="M22" s="23" t="s">
        <v>1221</v>
      </c>
      <c r="N22" s="23"/>
      <c r="O22" s="24" t="s">
        <v>1648</v>
      </c>
      <c r="P22" s="25" t="s">
        <v>1649</v>
      </c>
    </row>
    <row r="23" spans="1:16" ht="12.75" customHeight="1" thickBot="1" x14ac:dyDescent="0.25">
      <c r="A23" s="7" t="str">
        <f t="shared" si="0"/>
        <v>IBVS 129 </v>
      </c>
      <c r="B23" s="8" t="str">
        <f t="shared" si="1"/>
        <v>I</v>
      </c>
      <c r="C23" s="7">
        <f t="shared" si="2"/>
        <v>39086.773000000001</v>
      </c>
      <c r="D23" s="9" t="str">
        <f t="shared" si="3"/>
        <v>vis</v>
      </c>
      <c r="E23" s="21">
        <f>VLOOKUP(C23,'Active 1'!C$21:E$966,3,FALSE)</f>
        <v>-9549.9257816093068</v>
      </c>
      <c r="F23" s="8" t="s">
        <v>1215</v>
      </c>
      <c r="G23" s="9" t="str">
        <f t="shared" si="4"/>
        <v>39086.773</v>
      </c>
      <c r="H23" s="7">
        <f t="shared" si="5"/>
        <v>-2654</v>
      </c>
      <c r="I23" s="22" t="s">
        <v>1650</v>
      </c>
      <c r="J23" s="23" t="s">
        <v>1651</v>
      </c>
      <c r="K23" s="22">
        <v>-2654</v>
      </c>
      <c r="L23" s="22" t="s">
        <v>1652</v>
      </c>
      <c r="M23" s="23" t="s">
        <v>1221</v>
      </c>
      <c r="N23" s="23"/>
      <c r="O23" s="24" t="s">
        <v>1648</v>
      </c>
      <c r="P23" s="25" t="s">
        <v>1653</v>
      </c>
    </row>
    <row r="24" spans="1:16" ht="12.75" customHeight="1" thickBot="1" x14ac:dyDescent="0.25">
      <c r="A24" s="7" t="str">
        <f t="shared" si="0"/>
        <v>IBVS 129 </v>
      </c>
      <c r="B24" s="8" t="str">
        <f t="shared" si="1"/>
        <v>I</v>
      </c>
      <c r="C24" s="7">
        <f t="shared" si="2"/>
        <v>39093.608</v>
      </c>
      <c r="D24" s="9" t="str">
        <f t="shared" si="3"/>
        <v>vis</v>
      </c>
      <c r="E24" s="21">
        <f>VLOOKUP(C24,'Active 1'!C$21:E$966,3,FALSE)</f>
        <v>-9544.9253853452774</v>
      </c>
      <c r="F24" s="8" t="s">
        <v>1215</v>
      </c>
      <c r="G24" s="9" t="str">
        <f t="shared" si="4"/>
        <v>39093.608</v>
      </c>
      <c r="H24" s="7">
        <f t="shared" si="5"/>
        <v>-2649</v>
      </c>
      <c r="I24" s="22" t="s">
        <v>1654</v>
      </c>
      <c r="J24" s="23" t="s">
        <v>1655</v>
      </c>
      <c r="K24" s="22">
        <v>-2649</v>
      </c>
      <c r="L24" s="22" t="s">
        <v>1288</v>
      </c>
      <c r="M24" s="23" t="s">
        <v>1221</v>
      </c>
      <c r="N24" s="23"/>
      <c r="O24" s="24" t="s">
        <v>1648</v>
      </c>
      <c r="P24" s="25" t="s">
        <v>1653</v>
      </c>
    </row>
    <row r="25" spans="1:16" ht="12.75" customHeight="1" thickBot="1" x14ac:dyDescent="0.25">
      <c r="A25" s="7" t="str">
        <f t="shared" si="0"/>
        <v>IBVS 154 </v>
      </c>
      <c r="B25" s="8" t="str">
        <f t="shared" si="1"/>
        <v>I</v>
      </c>
      <c r="C25" s="7">
        <f t="shared" si="2"/>
        <v>39183.819000000003</v>
      </c>
      <c r="D25" s="9" t="str">
        <f t="shared" si="3"/>
        <v>vis</v>
      </c>
      <c r="E25" s="21">
        <f>VLOOKUP(C25,'Active 1'!C$21:E$966,3,FALSE)</f>
        <v>-9478.9282021156796</v>
      </c>
      <c r="F25" s="8" t="s">
        <v>1215</v>
      </c>
      <c r="G25" s="9" t="str">
        <f t="shared" si="4"/>
        <v>39183.819</v>
      </c>
      <c r="H25" s="7">
        <f t="shared" si="5"/>
        <v>-2583</v>
      </c>
      <c r="I25" s="22" t="s">
        <v>1656</v>
      </c>
      <c r="J25" s="23" t="s">
        <v>1657</v>
      </c>
      <c r="K25" s="22">
        <v>-2583</v>
      </c>
      <c r="L25" s="22" t="s">
        <v>1283</v>
      </c>
      <c r="M25" s="23" t="s">
        <v>1221</v>
      </c>
      <c r="N25" s="23"/>
      <c r="O25" s="24" t="s">
        <v>1658</v>
      </c>
      <c r="P25" s="25" t="s">
        <v>1659</v>
      </c>
    </row>
    <row r="26" spans="1:16" ht="12.75" customHeight="1" thickBot="1" x14ac:dyDescent="0.25">
      <c r="A26" s="7" t="str">
        <f t="shared" si="0"/>
        <v>IBVS 154 </v>
      </c>
      <c r="B26" s="8" t="str">
        <f t="shared" si="1"/>
        <v>I</v>
      </c>
      <c r="C26" s="7">
        <f t="shared" si="2"/>
        <v>39186.550000000003</v>
      </c>
      <c r="D26" s="9" t="str">
        <f t="shared" si="3"/>
        <v>vis</v>
      </c>
      <c r="E26" s="21">
        <f>VLOOKUP(C26,'Active 1'!C$21:E$966,3,FALSE)</f>
        <v>-9476.9302383706818</v>
      </c>
      <c r="F26" s="8" t="s">
        <v>1215</v>
      </c>
      <c r="G26" s="9" t="str">
        <f t="shared" si="4"/>
        <v>39186.550</v>
      </c>
      <c r="H26" s="7">
        <f t="shared" si="5"/>
        <v>-2581</v>
      </c>
      <c r="I26" s="22" t="s">
        <v>1660</v>
      </c>
      <c r="J26" s="23" t="s">
        <v>1661</v>
      </c>
      <c r="K26" s="22">
        <v>-2581</v>
      </c>
      <c r="L26" s="22" t="s">
        <v>1443</v>
      </c>
      <c r="M26" s="23" t="s">
        <v>1221</v>
      </c>
      <c r="N26" s="23"/>
      <c r="O26" s="24" t="s">
        <v>1658</v>
      </c>
      <c r="P26" s="25" t="s">
        <v>1659</v>
      </c>
    </row>
    <row r="27" spans="1:16" ht="12.75" customHeight="1" thickBot="1" x14ac:dyDescent="0.25">
      <c r="A27" s="7" t="str">
        <f t="shared" si="0"/>
        <v> ORI 97 </v>
      </c>
      <c r="B27" s="8" t="str">
        <f t="shared" si="1"/>
        <v>I</v>
      </c>
      <c r="C27" s="7">
        <f t="shared" si="2"/>
        <v>39193.394</v>
      </c>
      <c r="D27" s="9" t="str">
        <f t="shared" si="3"/>
        <v>vis</v>
      </c>
      <c r="E27" s="21">
        <f>VLOOKUP(C27,'Active 1'!C$21:E$966,3,FALSE)</f>
        <v>-9471.9232578248138</v>
      </c>
      <c r="F27" s="8" t="s">
        <v>1215</v>
      </c>
      <c r="G27" s="9" t="str">
        <f t="shared" si="4"/>
        <v>39193.394</v>
      </c>
      <c r="H27" s="7">
        <f t="shared" si="5"/>
        <v>-2576</v>
      </c>
      <c r="I27" s="22" t="s">
        <v>1662</v>
      </c>
      <c r="J27" s="23" t="s">
        <v>1663</v>
      </c>
      <c r="K27" s="22">
        <v>-2576</v>
      </c>
      <c r="L27" s="22" t="s">
        <v>1645</v>
      </c>
      <c r="M27" s="23" t="s">
        <v>1221</v>
      </c>
      <c r="N27" s="23"/>
      <c r="O27" s="24" t="s">
        <v>1612</v>
      </c>
      <c r="P27" s="24" t="s">
        <v>1664</v>
      </c>
    </row>
    <row r="28" spans="1:16" ht="12.75" customHeight="1" thickBot="1" x14ac:dyDescent="0.25">
      <c r="A28" s="7" t="str">
        <f t="shared" si="0"/>
        <v>IBVS 154 </v>
      </c>
      <c r="B28" s="8" t="str">
        <f t="shared" si="1"/>
        <v>I</v>
      </c>
      <c r="C28" s="7">
        <f t="shared" si="2"/>
        <v>39201.593000000001</v>
      </c>
      <c r="D28" s="9" t="str">
        <f t="shared" si="3"/>
        <v>vis</v>
      </c>
      <c r="E28" s="21">
        <f>VLOOKUP(C28,'Active 1'!C$21:E$966,3,FALSE)</f>
        <v>-9465.9249770685929</v>
      </c>
      <c r="F28" s="8" t="s">
        <v>1215</v>
      </c>
      <c r="G28" s="9" t="str">
        <f t="shared" si="4"/>
        <v>39201.593</v>
      </c>
      <c r="H28" s="7">
        <f t="shared" si="5"/>
        <v>-2570</v>
      </c>
      <c r="I28" s="22" t="s">
        <v>1665</v>
      </c>
      <c r="J28" s="23" t="s">
        <v>1666</v>
      </c>
      <c r="K28" s="22">
        <v>-2570</v>
      </c>
      <c r="L28" s="22" t="s">
        <v>1667</v>
      </c>
      <c r="M28" s="23" t="s">
        <v>1221</v>
      </c>
      <c r="N28" s="23"/>
      <c r="O28" s="24" t="s">
        <v>1658</v>
      </c>
      <c r="P28" s="25" t="s">
        <v>1659</v>
      </c>
    </row>
    <row r="29" spans="1:16" ht="12.75" customHeight="1" thickBot="1" x14ac:dyDescent="0.25">
      <c r="A29" s="7" t="str">
        <f t="shared" si="0"/>
        <v> ORI 98 </v>
      </c>
      <c r="B29" s="8" t="str">
        <f t="shared" si="1"/>
        <v>I</v>
      </c>
      <c r="C29" s="7">
        <f t="shared" si="2"/>
        <v>39275.402000000002</v>
      </c>
      <c r="D29" s="9" t="str">
        <f t="shared" si="3"/>
        <v>vis</v>
      </c>
      <c r="E29" s="21">
        <f>VLOOKUP(C29,'Active 1'!C$21:E$966,3,FALSE)</f>
        <v>-9411.9272816989214</v>
      </c>
      <c r="F29" s="8" t="s">
        <v>1215</v>
      </c>
      <c r="G29" s="9" t="str">
        <f t="shared" si="4"/>
        <v>39275.402</v>
      </c>
      <c r="H29" s="7">
        <f t="shared" si="5"/>
        <v>-2516</v>
      </c>
      <c r="I29" s="22" t="s">
        <v>1668</v>
      </c>
      <c r="J29" s="23" t="s">
        <v>1669</v>
      </c>
      <c r="K29" s="22">
        <v>-2516</v>
      </c>
      <c r="L29" s="22" t="s">
        <v>1288</v>
      </c>
      <c r="M29" s="23" t="s">
        <v>1221</v>
      </c>
      <c r="N29" s="23"/>
      <c r="O29" s="24" t="s">
        <v>1612</v>
      </c>
      <c r="P29" s="24" t="s">
        <v>1670</v>
      </c>
    </row>
    <row r="30" spans="1:16" ht="12.75" customHeight="1" thickBot="1" x14ac:dyDescent="0.25">
      <c r="A30" s="7" t="str">
        <f t="shared" si="0"/>
        <v> ORI 98 </v>
      </c>
      <c r="B30" s="8" t="str">
        <f t="shared" si="1"/>
        <v>I</v>
      </c>
      <c r="C30" s="7">
        <f t="shared" si="2"/>
        <v>39316.402000000002</v>
      </c>
      <c r="D30" s="9" t="str">
        <f t="shared" si="3"/>
        <v>vis</v>
      </c>
      <c r="E30" s="21">
        <f>VLOOKUP(C30,'Active 1'!C$21:E$966,3,FALSE)</f>
        <v>-9381.9322199834605</v>
      </c>
      <c r="F30" s="8" t="s">
        <v>1215</v>
      </c>
      <c r="G30" s="9" t="str">
        <f t="shared" si="4"/>
        <v>39316.402</v>
      </c>
      <c r="H30" s="7">
        <f t="shared" si="5"/>
        <v>-2486</v>
      </c>
      <c r="I30" s="22" t="s">
        <v>1671</v>
      </c>
      <c r="J30" s="23" t="s">
        <v>1672</v>
      </c>
      <c r="K30" s="22">
        <v>-2486</v>
      </c>
      <c r="L30" s="22" t="s">
        <v>1390</v>
      </c>
      <c r="M30" s="23" t="s">
        <v>1221</v>
      </c>
      <c r="N30" s="23"/>
      <c r="O30" s="24" t="s">
        <v>1612</v>
      </c>
      <c r="P30" s="24" t="s">
        <v>1670</v>
      </c>
    </row>
    <row r="31" spans="1:16" ht="12.75" customHeight="1" thickBot="1" x14ac:dyDescent="0.25">
      <c r="A31" s="7" t="str">
        <f t="shared" si="0"/>
        <v> ORI 100 </v>
      </c>
      <c r="B31" s="8" t="str">
        <f t="shared" si="1"/>
        <v>I</v>
      </c>
      <c r="C31" s="7">
        <f t="shared" si="2"/>
        <v>39383.39</v>
      </c>
      <c r="D31" s="9" t="str">
        <f t="shared" si="3"/>
        <v>vis</v>
      </c>
      <c r="E31" s="21">
        <f>VLOOKUP(C31,'Active 1'!C$21:E$966,3,FALSE)</f>
        <v>-9332.9246786616241</v>
      </c>
      <c r="F31" s="8" t="s">
        <v>1215</v>
      </c>
      <c r="G31" s="9" t="str">
        <f t="shared" si="4"/>
        <v>39383.390</v>
      </c>
      <c r="H31" s="7">
        <f t="shared" si="5"/>
        <v>-2437</v>
      </c>
      <c r="I31" s="22" t="s">
        <v>1673</v>
      </c>
      <c r="J31" s="23" t="s">
        <v>1674</v>
      </c>
      <c r="K31" s="22">
        <v>-2437</v>
      </c>
      <c r="L31" s="22" t="s">
        <v>1634</v>
      </c>
      <c r="M31" s="23" t="s">
        <v>1221</v>
      </c>
      <c r="N31" s="23"/>
      <c r="O31" s="24" t="s">
        <v>1612</v>
      </c>
      <c r="P31" s="24" t="s">
        <v>1675</v>
      </c>
    </row>
    <row r="32" spans="1:16" ht="12.75" customHeight="1" thickBot="1" x14ac:dyDescent="0.25">
      <c r="A32" s="7" t="str">
        <f t="shared" si="0"/>
        <v>IBVS 180 </v>
      </c>
      <c r="B32" s="8" t="str">
        <f t="shared" si="1"/>
        <v>I</v>
      </c>
      <c r="C32" s="7">
        <f t="shared" si="2"/>
        <v>39432.593000000001</v>
      </c>
      <c r="D32" s="9" t="str">
        <f t="shared" si="3"/>
        <v>vis</v>
      </c>
      <c r="E32" s="21">
        <f>VLOOKUP(C32,'Active 1'!C$21:E$966,3,FALSE)</f>
        <v>-9296.9284098424559</v>
      </c>
      <c r="F32" s="8" t="s">
        <v>1215</v>
      </c>
      <c r="G32" s="9" t="str">
        <f t="shared" si="4"/>
        <v>39432.593</v>
      </c>
      <c r="H32" s="7">
        <f t="shared" si="5"/>
        <v>-2401</v>
      </c>
      <c r="I32" s="22" t="s">
        <v>1676</v>
      </c>
      <c r="J32" s="23" t="s">
        <v>1677</v>
      </c>
      <c r="K32" s="22">
        <v>-2401</v>
      </c>
      <c r="L32" s="22" t="s">
        <v>1288</v>
      </c>
      <c r="M32" s="23" t="s">
        <v>1221</v>
      </c>
      <c r="N32" s="23"/>
      <c r="O32" s="24" t="s">
        <v>1648</v>
      </c>
      <c r="P32" s="25" t="s">
        <v>1678</v>
      </c>
    </row>
    <row r="33" spans="1:16" ht="12.75" customHeight="1" thickBot="1" x14ac:dyDescent="0.25">
      <c r="A33" s="7" t="str">
        <f t="shared" si="0"/>
        <v>IBVS 180 </v>
      </c>
      <c r="B33" s="8" t="str">
        <f t="shared" si="1"/>
        <v>I</v>
      </c>
      <c r="C33" s="7">
        <f t="shared" si="2"/>
        <v>39436.694000000003</v>
      </c>
      <c r="D33" s="9" t="str">
        <f t="shared" si="3"/>
        <v>vis</v>
      </c>
      <c r="E33" s="21">
        <f>VLOOKUP(C33,'Active 1'!C$21:E$966,3,FALSE)</f>
        <v>-9293.9281720840372</v>
      </c>
      <c r="F33" s="8" t="s">
        <v>1215</v>
      </c>
      <c r="G33" s="9" t="str">
        <f t="shared" si="4"/>
        <v>39436.694</v>
      </c>
      <c r="H33" s="7">
        <f t="shared" si="5"/>
        <v>-2398</v>
      </c>
      <c r="I33" s="22" t="s">
        <v>1679</v>
      </c>
      <c r="J33" s="23" t="s">
        <v>1680</v>
      </c>
      <c r="K33" s="22">
        <v>-2398</v>
      </c>
      <c r="L33" s="22" t="s">
        <v>1681</v>
      </c>
      <c r="M33" s="23" t="s">
        <v>1221</v>
      </c>
      <c r="N33" s="23"/>
      <c r="O33" s="24" t="s">
        <v>1648</v>
      </c>
      <c r="P33" s="25" t="s">
        <v>1678</v>
      </c>
    </row>
    <row r="34" spans="1:16" ht="12.75" customHeight="1" thickBot="1" x14ac:dyDescent="0.25">
      <c r="A34" s="7" t="str">
        <f t="shared" si="0"/>
        <v> ORI 100 </v>
      </c>
      <c r="B34" s="8" t="str">
        <f t="shared" si="1"/>
        <v>I</v>
      </c>
      <c r="C34" s="7">
        <f t="shared" si="2"/>
        <v>39439.428999999996</v>
      </c>
      <c r="D34" s="9" t="str">
        <f t="shared" si="3"/>
        <v>vis</v>
      </c>
      <c r="E34" s="21">
        <f>VLOOKUP(C34,'Active 1'!C$21:E$966,3,FALSE)</f>
        <v>-9291.9272819915604</v>
      </c>
      <c r="F34" s="8" t="s">
        <v>1215</v>
      </c>
      <c r="G34" s="9" t="str">
        <f t="shared" si="4"/>
        <v>39439.429</v>
      </c>
      <c r="H34" s="7">
        <f t="shared" si="5"/>
        <v>-2396</v>
      </c>
      <c r="I34" s="22" t="s">
        <v>1682</v>
      </c>
      <c r="J34" s="23" t="s">
        <v>1683</v>
      </c>
      <c r="K34" s="22">
        <v>-2396</v>
      </c>
      <c r="L34" s="22" t="s">
        <v>1667</v>
      </c>
      <c r="M34" s="23" t="s">
        <v>1221</v>
      </c>
      <c r="N34" s="23"/>
      <c r="O34" s="24" t="s">
        <v>1612</v>
      </c>
      <c r="P34" s="24" t="s">
        <v>1675</v>
      </c>
    </row>
    <row r="35" spans="1:16" ht="12.75" customHeight="1" thickBot="1" x14ac:dyDescent="0.25">
      <c r="A35" s="7" t="str">
        <f t="shared" si="0"/>
        <v>IBVS 221 </v>
      </c>
      <c r="B35" s="8" t="str">
        <f t="shared" si="1"/>
        <v>I</v>
      </c>
      <c r="C35" s="7">
        <f t="shared" si="2"/>
        <v>39440.792000000001</v>
      </c>
      <c r="D35" s="9" t="str">
        <f t="shared" si="3"/>
        <v>vis</v>
      </c>
      <c r="E35" s="21">
        <f>VLOOKUP(C35,'Active 1'!C$21:E$966,3,FALSE)</f>
        <v>-9290.930129086235</v>
      </c>
      <c r="F35" s="8" t="s">
        <v>1215</v>
      </c>
      <c r="G35" s="9" t="str">
        <f t="shared" si="4"/>
        <v>39440.792</v>
      </c>
      <c r="H35" s="7">
        <f t="shared" si="5"/>
        <v>-2395</v>
      </c>
      <c r="I35" s="22" t="s">
        <v>1684</v>
      </c>
      <c r="J35" s="23" t="s">
        <v>1685</v>
      </c>
      <c r="K35" s="22">
        <v>-2395</v>
      </c>
      <c r="L35" s="22" t="s">
        <v>1505</v>
      </c>
      <c r="M35" s="23" t="s">
        <v>1221</v>
      </c>
      <c r="N35" s="23"/>
      <c r="O35" s="24" t="s">
        <v>1648</v>
      </c>
      <c r="P35" s="25" t="s">
        <v>1686</v>
      </c>
    </row>
    <row r="36" spans="1:16" ht="12.75" customHeight="1" thickBot="1" x14ac:dyDescent="0.25">
      <c r="A36" s="7" t="str">
        <f t="shared" si="0"/>
        <v>IBVS 221 </v>
      </c>
      <c r="B36" s="8" t="str">
        <f t="shared" si="1"/>
        <v>I</v>
      </c>
      <c r="C36" s="7">
        <f t="shared" si="2"/>
        <v>39473.599000000002</v>
      </c>
      <c r="D36" s="9" t="str">
        <f t="shared" si="3"/>
        <v>vis</v>
      </c>
      <c r="E36" s="21">
        <f>VLOOKUP(C36,'Active 1'!C$21:E$966,3,FALSE)</f>
        <v>-9266.9289586057675</v>
      </c>
      <c r="F36" s="8" t="s">
        <v>1215</v>
      </c>
      <c r="G36" s="9" t="str">
        <f t="shared" si="4"/>
        <v>39473.599</v>
      </c>
      <c r="H36" s="7">
        <f t="shared" si="5"/>
        <v>-2371</v>
      </c>
      <c r="I36" s="22" t="s">
        <v>1687</v>
      </c>
      <c r="J36" s="23" t="s">
        <v>1688</v>
      </c>
      <c r="K36" s="22">
        <v>-2371</v>
      </c>
      <c r="L36" s="22" t="s">
        <v>1288</v>
      </c>
      <c r="M36" s="23" t="s">
        <v>1221</v>
      </c>
      <c r="N36" s="23"/>
      <c r="O36" s="24" t="s">
        <v>1648</v>
      </c>
      <c r="P36" s="25" t="s">
        <v>1686</v>
      </c>
    </row>
    <row r="37" spans="1:16" ht="12.75" customHeight="1" thickBot="1" x14ac:dyDescent="0.25">
      <c r="A37" s="7" t="str">
        <f t="shared" si="0"/>
        <v>IBVS 221 </v>
      </c>
      <c r="B37" s="8" t="str">
        <f t="shared" si="1"/>
        <v>I</v>
      </c>
      <c r="C37" s="7">
        <f t="shared" si="2"/>
        <v>39477.703000000001</v>
      </c>
      <c r="D37" s="9" t="str">
        <f t="shared" si="3"/>
        <v>vis</v>
      </c>
      <c r="E37" s="21">
        <f>VLOOKUP(C37,'Active 1'!C$21:E$966,3,FALSE)</f>
        <v>-9263.9265260867378</v>
      </c>
      <c r="F37" s="8" t="s">
        <v>1215</v>
      </c>
      <c r="G37" s="9" t="str">
        <f t="shared" si="4"/>
        <v>39477.703</v>
      </c>
      <c r="H37" s="7">
        <f t="shared" si="5"/>
        <v>-2368</v>
      </c>
      <c r="I37" s="22" t="s">
        <v>1689</v>
      </c>
      <c r="J37" s="23" t="s">
        <v>1691</v>
      </c>
      <c r="K37" s="22">
        <v>-2368</v>
      </c>
      <c r="L37" s="22" t="s">
        <v>1216</v>
      </c>
      <c r="M37" s="23" t="s">
        <v>1221</v>
      </c>
      <c r="N37" s="23"/>
      <c r="O37" s="24" t="s">
        <v>1648</v>
      </c>
      <c r="P37" s="25" t="s">
        <v>1686</v>
      </c>
    </row>
    <row r="38" spans="1:16" ht="12.75" customHeight="1" thickBot="1" x14ac:dyDescent="0.25">
      <c r="A38" s="7" t="str">
        <f t="shared" si="0"/>
        <v>IBVS 221 </v>
      </c>
      <c r="B38" s="8" t="str">
        <f t="shared" si="1"/>
        <v>I</v>
      </c>
      <c r="C38" s="7">
        <f t="shared" si="2"/>
        <v>39492.732000000004</v>
      </c>
      <c r="D38" s="9" t="str">
        <f t="shared" si="3"/>
        <v>vis</v>
      </c>
      <c r="E38" s="21">
        <f>VLOOKUP(C38,'Active 1'!C$21:E$966,3,FALSE)</f>
        <v>-9252.9315070008415</v>
      </c>
      <c r="F38" s="8" t="s">
        <v>1215</v>
      </c>
      <c r="G38" s="9" t="str">
        <f t="shared" si="4"/>
        <v>39492.732</v>
      </c>
      <c r="H38" s="7">
        <f t="shared" si="5"/>
        <v>-2357</v>
      </c>
      <c r="I38" s="22" t="s">
        <v>1692</v>
      </c>
      <c r="J38" s="23" t="s">
        <v>1693</v>
      </c>
      <c r="K38" s="22">
        <v>-2357</v>
      </c>
      <c r="L38" s="22" t="s">
        <v>1283</v>
      </c>
      <c r="M38" s="23" t="s">
        <v>1221</v>
      </c>
      <c r="N38" s="23"/>
      <c r="O38" s="24" t="s">
        <v>1648</v>
      </c>
      <c r="P38" s="25" t="s">
        <v>1686</v>
      </c>
    </row>
    <row r="39" spans="1:16" ht="12.75" customHeight="1" thickBot="1" x14ac:dyDescent="0.25">
      <c r="A39" s="7" t="str">
        <f t="shared" si="0"/>
        <v> ORI 103 </v>
      </c>
      <c r="B39" s="8" t="str">
        <f t="shared" si="1"/>
        <v>I</v>
      </c>
      <c r="C39" s="7">
        <f t="shared" si="2"/>
        <v>39689.57</v>
      </c>
      <c r="D39" s="9" t="str">
        <f t="shared" si="3"/>
        <v>vis</v>
      </c>
      <c r="E39" s="21">
        <f>VLOOKUP(C39,'Active 1'!C$21:E$966,3,FALSE)</f>
        <v>-9108.9274104655287</v>
      </c>
      <c r="F39" s="8" t="s">
        <v>1215</v>
      </c>
      <c r="G39" s="9" t="str">
        <f t="shared" si="4"/>
        <v>39689.570</v>
      </c>
      <c r="H39" s="7">
        <f t="shared" si="5"/>
        <v>-2213</v>
      </c>
      <c r="I39" s="22" t="s">
        <v>1700</v>
      </c>
      <c r="J39" s="23" t="s">
        <v>1701</v>
      </c>
      <c r="K39" s="22">
        <v>-2213</v>
      </c>
      <c r="L39" s="22" t="s">
        <v>1634</v>
      </c>
      <c r="M39" s="23" t="s">
        <v>1221</v>
      </c>
      <c r="N39" s="23"/>
      <c r="O39" s="24" t="s">
        <v>1702</v>
      </c>
      <c r="P39" s="24" t="s">
        <v>1703</v>
      </c>
    </row>
    <row r="40" spans="1:16" ht="12.75" customHeight="1" thickBot="1" x14ac:dyDescent="0.25">
      <c r="A40" s="7" t="str">
        <f t="shared" si="0"/>
        <v>IBVS 795 </v>
      </c>
      <c r="B40" s="8" t="str">
        <f t="shared" si="1"/>
        <v>I</v>
      </c>
      <c r="C40" s="7">
        <f t="shared" si="2"/>
        <v>39734.678</v>
      </c>
      <c r="D40" s="9" t="str">
        <f t="shared" si="3"/>
        <v>vis</v>
      </c>
      <c r="E40" s="21">
        <f>VLOOKUP(C40,'Active 1'!C$21:E$966,3,FALSE)</f>
        <v>-9075.9269898835519</v>
      </c>
      <c r="F40" s="8" t="s">
        <v>1215</v>
      </c>
      <c r="G40" s="9" t="str">
        <f t="shared" si="4"/>
        <v>39734.678</v>
      </c>
      <c r="H40" s="7">
        <f t="shared" si="5"/>
        <v>-2180</v>
      </c>
      <c r="I40" s="22" t="s">
        <v>1704</v>
      </c>
      <c r="J40" s="23" t="s">
        <v>1705</v>
      </c>
      <c r="K40" s="22">
        <v>-2180</v>
      </c>
      <c r="L40" s="22" t="s">
        <v>1620</v>
      </c>
      <c r="M40" s="23" t="s">
        <v>1221</v>
      </c>
      <c r="N40" s="23"/>
      <c r="O40" s="24" t="s">
        <v>1706</v>
      </c>
      <c r="P40" s="25" t="s">
        <v>1707</v>
      </c>
    </row>
    <row r="41" spans="1:16" ht="13.5" thickBot="1" x14ac:dyDescent="0.25">
      <c r="A41" s="7" t="str">
        <f t="shared" si="0"/>
        <v>IBVS 247 </v>
      </c>
      <c r="B41" s="8" t="str">
        <f t="shared" si="1"/>
        <v>I</v>
      </c>
      <c r="C41" s="7">
        <f t="shared" si="2"/>
        <v>39745.606</v>
      </c>
      <c r="D41" s="9" t="str">
        <f t="shared" si="3"/>
        <v>vis</v>
      </c>
      <c r="E41" s="21">
        <f>VLOOKUP(C41,'Active 1'!C$21:E$966,3,FALSE)</f>
        <v>-9067.9322085560743</v>
      </c>
      <c r="F41" s="8" t="s">
        <v>1215</v>
      </c>
      <c r="G41" s="9" t="str">
        <f t="shared" si="4"/>
        <v>39745.606</v>
      </c>
      <c r="H41" s="7">
        <f t="shared" si="5"/>
        <v>-2172</v>
      </c>
      <c r="I41" s="22" t="s">
        <v>1708</v>
      </c>
      <c r="J41" s="23" t="s">
        <v>1709</v>
      </c>
      <c r="K41" s="22">
        <v>-2172</v>
      </c>
      <c r="L41" s="22" t="s">
        <v>1652</v>
      </c>
      <c r="M41" s="23" t="s">
        <v>1221</v>
      </c>
      <c r="N41" s="23"/>
      <c r="O41" s="24" t="s">
        <v>1706</v>
      </c>
      <c r="P41" s="25" t="s">
        <v>1710</v>
      </c>
    </row>
    <row r="42" spans="1:16" ht="13.5" thickBot="1" x14ac:dyDescent="0.25">
      <c r="A42" s="7" t="str">
        <f t="shared" si="0"/>
        <v>IBVS 299 </v>
      </c>
      <c r="B42" s="8" t="str">
        <f t="shared" si="1"/>
        <v>I</v>
      </c>
      <c r="C42" s="7">
        <f t="shared" si="2"/>
        <v>39763.377999999997</v>
      </c>
      <c r="D42" s="9" t="str">
        <f t="shared" si="3"/>
        <v>vis</v>
      </c>
      <c r="E42" s="21">
        <f>VLOOKUP(C42,'Active 1'!C$21:E$966,3,FALSE)</f>
        <v>-9054.9304466827307</v>
      </c>
      <c r="F42" s="8" t="s">
        <v>1215</v>
      </c>
      <c r="G42" s="9" t="str">
        <f t="shared" si="4"/>
        <v>39763.378</v>
      </c>
      <c r="H42" s="7">
        <f t="shared" si="5"/>
        <v>-2159</v>
      </c>
      <c r="I42" s="22" t="s">
        <v>1711</v>
      </c>
      <c r="J42" s="23" t="s">
        <v>1712</v>
      </c>
      <c r="K42" s="22">
        <v>-2159</v>
      </c>
      <c r="L42" s="22" t="s">
        <v>1667</v>
      </c>
      <c r="M42" s="23" t="s">
        <v>1217</v>
      </c>
      <c r="N42" s="23"/>
      <c r="O42" s="24" t="s">
        <v>1370</v>
      </c>
      <c r="P42" s="25" t="s">
        <v>1713</v>
      </c>
    </row>
    <row r="43" spans="1:16" ht="13.5" thickBot="1" x14ac:dyDescent="0.25">
      <c r="A43" s="7" t="str">
        <f t="shared" si="0"/>
        <v>IBVS 299 </v>
      </c>
      <c r="B43" s="8" t="str">
        <f t="shared" si="1"/>
        <v>I</v>
      </c>
      <c r="C43" s="7">
        <f t="shared" si="2"/>
        <v>39778.413</v>
      </c>
      <c r="D43" s="9" t="str">
        <f t="shared" si="3"/>
        <v>vis</v>
      </c>
      <c r="E43" s="21">
        <f>VLOOKUP(C43,'Active 1'!C$21:E$966,3,FALSE)</f>
        <v>-9043.9310380756069</v>
      </c>
      <c r="F43" s="8" t="s">
        <v>1215</v>
      </c>
      <c r="G43" s="9" t="str">
        <f t="shared" si="4"/>
        <v>39778.413</v>
      </c>
      <c r="H43" s="7">
        <f t="shared" si="5"/>
        <v>-2148</v>
      </c>
      <c r="I43" s="22" t="s">
        <v>1718</v>
      </c>
      <c r="J43" s="23" t="s">
        <v>1719</v>
      </c>
      <c r="K43" s="22">
        <v>-2148</v>
      </c>
      <c r="L43" s="22" t="s">
        <v>1681</v>
      </c>
      <c r="M43" s="23" t="s">
        <v>1217</v>
      </c>
      <c r="N43" s="23"/>
      <c r="O43" s="24" t="s">
        <v>1370</v>
      </c>
      <c r="P43" s="25" t="s">
        <v>1713</v>
      </c>
    </row>
    <row r="44" spans="1:16" ht="13.5" thickBot="1" x14ac:dyDescent="0.25">
      <c r="A44" s="7" t="str">
        <f t="shared" si="0"/>
        <v>IBVS 299 </v>
      </c>
      <c r="B44" s="8" t="str">
        <f t="shared" si="1"/>
        <v>I</v>
      </c>
      <c r="C44" s="7">
        <f t="shared" si="2"/>
        <v>39785.247000000003</v>
      </c>
      <c r="D44" s="9" t="str">
        <f t="shared" si="3"/>
        <v>vis</v>
      </c>
      <c r="E44" s="21">
        <f>VLOOKUP(C44,'Active 1'!C$21:E$966,3,FALSE)</f>
        <v>-9038.9313733984472</v>
      </c>
      <c r="F44" s="8" t="s">
        <v>1215</v>
      </c>
      <c r="G44" s="9" t="str">
        <f t="shared" si="4"/>
        <v>39785.247</v>
      </c>
      <c r="H44" s="7">
        <f t="shared" si="5"/>
        <v>-2143</v>
      </c>
      <c r="I44" s="22" t="s">
        <v>1720</v>
      </c>
      <c r="J44" s="23" t="s">
        <v>1721</v>
      </c>
      <c r="K44" s="22">
        <v>-2143</v>
      </c>
      <c r="L44" s="22" t="s">
        <v>1681</v>
      </c>
      <c r="M44" s="23" t="s">
        <v>1217</v>
      </c>
      <c r="N44" s="23"/>
      <c r="O44" s="24" t="s">
        <v>1370</v>
      </c>
      <c r="P44" s="25" t="s">
        <v>1713</v>
      </c>
    </row>
    <row r="45" spans="1:16" ht="13.5" thickBot="1" x14ac:dyDescent="0.25">
      <c r="A45" s="7" t="str">
        <f t="shared" si="0"/>
        <v>IBVS 795 </v>
      </c>
      <c r="B45" s="8" t="str">
        <f t="shared" si="1"/>
        <v>I</v>
      </c>
      <c r="C45" s="7">
        <f t="shared" si="2"/>
        <v>39801.654000000002</v>
      </c>
      <c r="D45" s="9" t="str">
        <f t="shared" si="3"/>
        <v>vis</v>
      </c>
      <c r="E45" s="21">
        <f>VLOOKUP(C45,'Active 1'!C$21:E$966,3,FALSE)</f>
        <v>-9026.9282276041668</v>
      </c>
      <c r="F45" s="8" t="s">
        <v>1215</v>
      </c>
      <c r="G45" s="9" t="str">
        <f t="shared" si="4"/>
        <v>39801.654</v>
      </c>
      <c r="H45" s="7">
        <f t="shared" si="5"/>
        <v>-2131</v>
      </c>
      <c r="I45" s="22" t="s">
        <v>1722</v>
      </c>
      <c r="J45" s="23" t="s">
        <v>1723</v>
      </c>
      <c r="K45" s="22">
        <v>-2131</v>
      </c>
      <c r="L45" s="22" t="s">
        <v>1634</v>
      </c>
      <c r="M45" s="23" t="s">
        <v>1221</v>
      </c>
      <c r="N45" s="23"/>
      <c r="O45" s="24" t="s">
        <v>1648</v>
      </c>
      <c r="P45" s="25" t="s">
        <v>1707</v>
      </c>
    </row>
    <row r="46" spans="1:16" ht="13.5" thickBot="1" x14ac:dyDescent="0.25">
      <c r="A46" s="7" t="str">
        <f t="shared" si="0"/>
        <v>IBVS 795 </v>
      </c>
      <c r="B46" s="8" t="str">
        <f t="shared" si="1"/>
        <v>I</v>
      </c>
      <c r="C46" s="7">
        <f t="shared" si="2"/>
        <v>39917.836000000003</v>
      </c>
      <c r="D46" s="9" t="str">
        <f t="shared" si="3"/>
        <v>vis</v>
      </c>
      <c r="E46" s="21">
        <f>VLOOKUP(C46,'Active 1'!C$21:E$966,3,FALSE)</f>
        <v>-8941.9310017450007</v>
      </c>
      <c r="F46" s="8" t="s">
        <v>1215</v>
      </c>
      <c r="G46" s="9" t="str">
        <f t="shared" si="4"/>
        <v>39917.836</v>
      </c>
      <c r="H46" s="7">
        <f t="shared" si="5"/>
        <v>-2046</v>
      </c>
      <c r="I46" s="22" t="s">
        <v>1724</v>
      </c>
      <c r="J46" s="23" t="s">
        <v>1725</v>
      </c>
      <c r="K46" s="22">
        <v>-2046</v>
      </c>
      <c r="L46" s="22" t="s">
        <v>1216</v>
      </c>
      <c r="M46" s="23" t="s">
        <v>1221</v>
      </c>
      <c r="N46" s="23"/>
      <c r="O46" s="24" t="s">
        <v>1648</v>
      </c>
      <c r="P46" s="25" t="s">
        <v>1707</v>
      </c>
    </row>
    <row r="47" spans="1:16" ht="13.5" thickBot="1" x14ac:dyDescent="0.25">
      <c r="A47" s="7" t="str">
        <f t="shared" si="0"/>
        <v>IBVS 795 </v>
      </c>
      <c r="B47" s="8" t="str">
        <f t="shared" si="1"/>
        <v>I</v>
      </c>
      <c r="C47" s="7">
        <f t="shared" si="2"/>
        <v>40125.603999999999</v>
      </c>
      <c r="D47" s="9" t="str">
        <f t="shared" si="3"/>
        <v>vis</v>
      </c>
      <c r="E47" s="21">
        <f>VLOOKUP(C47,'Active 1'!C$21:E$966,3,FALSE)</f>
        <v>-8789.9306607084691</v>
      </c>
      <c r="F47" s="8" t="s">
        <v>1215</v>
      </c>
      <c r="G47" s="9" t="str">
        <f t="shared" si="4"/>
        <v>40125.604</v>
      </c>
      <c r="H47" s="7">
        <f t="shared" si="5"/>
        <v>-1894</v>
      </c>
      <c r="I47" s="22" t="s">
        <v>1729</v>
      </c>
      <c r="J47" s="23" t="s">
        <v>1730</v>
      </c>
      <c r="K47" s="22">
        <v>-1894</v>
      </c>
      <c r="L47" s="22" t="s">
        <v>1620</v>
      </c>
      <c r="M47" s="23" t="s">
        <v>1221</v>
      </c>
      <c r="N47" s="23"/>
      <c r="O47" s="24" t="s">
        <v>1706</v>
      </c>
      <c r="P47" s="25" t="s">
        <v>1707</v>
      </c>
    </row>
    <row r="48" spans="1:16" ht="13.5" thickBot="1" x14ac:dyDescent="0.25">
      <c r="A48" s="7" t="str">
        <f t="shared" si="0"/>
        <v>IBVS 795 </v>
      </c>
      <c r="B48" s="8" t="str">
        <f t="shared" si="1"/>
        <v>I</v>
      </c>
      <c r="C48" s="7">
        <f t="shared" si="2"/>
        <v>40129.705000000002</v>
      </c>
      <c r="D48" s="9" t="str">
        <f t="shared" si="3"/>
        <v>vis</v>
      </c>
      <c r="E48" s="21">
        <f>VLOOKUP(C48,'Active 1'!C$21:E$966,3,FALSE)</f>
        <v>-8786.9304229500485</v>
      </c>
      <c r="F48" s="8" t="s">
        <v>1215</v>
      </c>
      <c r="G48" s="9" t="str">
        <f t="shared" si="4"/>
        <v>40129.705</v>
      </c>
      <c r="H48" s="7">
        <f t="shared" si="5"/>
        <v>-1891</v>
      </c>
      <c r="I48" s="22" t="s">
        <v>1731</v>
      </c>
      <c r="J48" s="23" t="s">
        <v>1732</v>
      </c>
      <c r="K48" s="22">
        <v>-1891</v>
      </c>
      <c r="L48" s="22" t="s">
        <v>1602</v>
      </c>
      <c r="M48" s="23" t="s">
        <v>1221</v>
      </c>
      <c r="N48" s="23"/>
      <c r="O48" s="24" t="s">
        <v>1648</v>
      </c>
      <c r="P48" s="25" t="s">
        <v>1707</v>
      </c>
    </row>
    <row r="49" spans="1:16" ht="13.5" thickBot="1" x14ac:dyDescent="0.25">
      <c r="A49" s="7" t="str">
        <f t="shared" si="0"/>
        <v>IBVS 795 </v>
      </c>
      <c r="B49" s="8" t="str">
        <f t="shared" si="1"/>
        <v>I</v>
      </c>
      <c r="C49" s="7">
        <f t="shared" si="2"/>
        <v>40151.576999999997</v>
      </c>
      <c r="D49" s="9" t="str">
        <f t="shared" si="3"/>
        <v>vis</v>
      </c>
      <c r="E49" s="21">
        <f>VLOOKUP(C49,'Active 1'!C$21:E$966,3,FALSE)</f>
        <v>-8770.9291549051613</v>
      </c>
      <c r="F49" s="8" t="s">
        <v>1215</v>
      </c>
      <c r="G49" s="9" t="str">
        <f t="shared" si="4"/>
        <v>40151.577</v>
      </c>
      <c r="H49" s="7">
        <f t="shared" si="5"/>
        <v>-1875</v>
      </c>
      <c r="I49" s="22" t="s">
        <v>1736</v>
      </c>
      <c r="J49" s="23" t="s">
        <v>1737</v>
      </c>
      <c r="K49" s="22">
        <v>-1875</v>
      </c>
      <c r="L49" s="22" t="s">
        <v>1738</v>
      </c>
      <c r="M49" s="23" t="s">
        <v>1221</v>
      </c>
      <c r="N49" s="23"/>
      <c r="O49" s="24" t="s">
        <v>1739</v>
      </c>
      <c r="P49" s="25" t="s">
        <v>1707</v>
      </c>
    </row>
    <row r="50" spans="1:16" ht="13.5" thickBot="1" x14ac:dyDescent="0.25">
      <c r="A50" s="7" t="str">
        <f t="shared" si="0"/>
        <v>IBVS 328 </v>
      </c>
      <c r="B50" s="8" t="str">
        <f t="shared" si="1"/>
        <v>I</v>
      </c>
      <c r="C50" s="7">
        <f t="shared" si="2"/>
        <v>40188.478000000003</v>
      </c>
      <c r="D50" s="9" t="str">
        <f t="shared" si="3"/>
        <v>vis</v>
      </c>
      <c r="E50" s="21">
        <f>VLOOKUP(C50,'Active 1'!C$21:E$966,3,FALSE)</f>
        <v>-8743.9328677743706</v>
      </c>
      <c r="F50" s="8" t="s">
        <v>1215</v>
      </c>
      <c r="G50" s="9" t="str">
        <f t="shared" si="4"/>
        <v>40188.478</v>
      </c>
      <c r="H50" s="7">
        <f t="shared" si="5"/>
        <v>-1848</v>
      </c>
      <c r="I50" s="22" t="s">
        <v>1740</v>
      </c>
      <c r="J50" s="23" t="s">
        <v>1741</v>
      </c>
      <c r="K50" s="22">
        <v>-1848</v>
      </c>
      <c r="L50" s="22" t="s">
        <v>1645</v>
      </c>
      <c r="M50" s="23" t="s">
        <v>1221</v>
      </c>
      <c r="N50" s="23"/>
      <c r="O50" s="24" t="s">
        <v>1572</v>
      </c>
      <c r="P50" s="25" t="s">
        <v>1735</v>
      </c>
    </row>
    <row r="51" spans="1:16" ht="13.5" thickBot="1" x14ac:dyDescent="0.25">
      <c r="A51" s="7" t="str">
        <f t="shared" si="0"/>
        <v>IBVS 328 </v>
      </c>
      <c r="B51" s="8" t="str">
        <f t="shared" si="1"/>
        <v>I</v>
      </c>
      <c r="C51" s="7">
        <f t="shared" si="2"/>
        <v>40203.517999999996</v>
      </c>
      <c r="D51" s="9" t="str">
        <f t="shared" si="3"/>
        <v>vis</v>
      </c>
      <c r="E51" s="21">
        <f>VLOOKUP(C51,'Active 1'!C$21:E$966,3,FALSE)</f>
        <v>-8732.9298012328982</v>
      </c>
      <c r="F51" s="8" t="s">
        <v>1215</v>
      </c>
      <c r="G51" s="9" t="str">
        <f t="shared" si="4"/>
        <v>40203.518</v>
      </c>
      <c r="H51" s="7">
        <f t="shared" si="5"/>
        <v>-1837</v>
      </c>
      <c r="I51" s="22" t="s">
        <v>1742</v>
      </c>
      <c r="J51" s="23" t="s">
        <v>1743</v>
      </c>
      <c r="K51" s="22">
        <v>-1837</v>
      </c>
      <c r="L51" s="22" t="s">
        <v>1744</v>
      </c>
      <c r="M51" s="23" t="s">
        <v>1221</v>
      </c>
      <c r="N51" s="23"/>
      <c r="O51" s="24" t="s">
        <v>1572</v>
      </c>
      <c r="P51" s="25" t="s">
        <v>1735</v>
      </c>
    </row>
    <row r="52" spans="1:16" ht="13.5" thickBot="1" x14ac:dyDescent="0.25">
      <c r="A52" s="7" t="str">
        <f t="shared" si="0"/>
        <v>IBVS 795 </v>
      </c>
      <c r="B52" s="8" t="str">
        <f t="shared" si="1"/>
        <v>I</v>
      </c>
      <c r="C52" s="7">
        <f t="shared" si="2"/>
        <v>40211.718000000001</v>
      </c>
      <c r="D52" s="9" t="str">
        <f t="shared" si="3"/>
        <v>vis</v>
      </c>
      <c r="E52" s="21">
        <f>VLOOKUP(C52,'Active 1'!C$21:E$966,3,FALSE)</f>
        <v>-8726.9307888898038</v>
      </c>
      <c r="F52" s="8" t="s">
        <v>1215</v>
      </c>
      <c r="G52" s="9" t="str">
        <f t="shared" si="4"/>
        <v>40211.718</v>
      </c>
      <c r="H52" s="7">
        <f t="shared" si="5"/>
        <v>-1831</v>
      </c>
      <c r="I52" s="22" t="s">
        <v>1745</v>
      </c>
      <c r="J52" s="23" t="s">
        <v>1746</v>
      </c>
      <c r="K52" s="22">
        <v>-1831</v>
      </c>
      <c r="L52" s="22" t="s">
        <v>1602</v>
      </c>
      <c r="M52" s="23" t="s">
        <v>1221</v>
      </c>
      <c r="N52" s="23"/>
      <c r="O52" s="24" t="s">
        <v>1648</v>
      </c>
      <c r="P52" s="25" t="s">
        <v>1707</v>
      </c>
    </row>
    <row r="53" spans="1:16" ht="13.5" thickBot="1" x14ac:dyDescent="0.25">
      <c r="A53" s="7" t="str">
        <f t="shared" si="0"/>
        <v>IBVS 328 </v>
      </c>
      <c r="B53" s="8" t="str">
        <f t="shared" si="1"/>
        <v>I</v>
      </c>
      <c r="C53" s="7">
        <f t="shared" si="2"/>
        <v>40232.22</v>
      </c>
      <c r="D53" s="9" t="str">
        <f t="shared" si="3"/>
        <v>vis</v>
      </c>
      <c r="E53" s="21">
        <f>VLOOKUP(C53,'Active 1'!C$21:E$966,3,FALSE)</f>
        <v>-8711.9317948583302</v>
      </c>
      <c r="F53" s="8" t="s">
        <v>1215</v>
      </c>
      <c r="G53" s="9" t="str">
        <f t="shared" si="4"/>
        <v>40232.220</v>
      </c>
      <c r="H53" s="7">
        <f t="shared" si="5"/>
        <v>-1816</v>
      </c>
      <c r="I53" s="22" t="s">
        <v>1747</v>
      </c>
      <c r="J53" s="23" t="s">
        <v>1748</v>
      </c>
      <c r="K53" s="22">
        <v>-1816</v>
      </c>
      <c r="L53" s="22" t="s">
        <v>1620</v>
      </c>
      <c r="M53" s="23" t="s">
        <v>1221</v>
      </c>
      <c r="N53" s="23"/>
      <c r="O53" s="24" t="s">
        <v>1572</v>
      </c>
      <c r="P53" s="25" t="s">
        <v>1735</v>
      </c>
    </row>
    <row r="54" spans="1:16" ht="13.5" thickBot="1" x14ac:dyDescent="0.25">
      <c r="A54" s="7" t="str">
        <f t="shared" si="0"/>
        <v>IBVS 795 </v>
      </c>
      <c r="B54" s="8" t="str">
        <f t="shared" si="1"/>
        <v>I</v>
      </c>
      <c r="C54" s="7">
        <f t="shared" si="2"/>
        <v>40233.588000000003</v>
      </c>
      <c r="D54" s="9" t="str">
        <f t="shared" si="3"/>
        <v>vis</v>
      </c>
      <c r="E54" s="21">
        <f>VLOOKUP(C54,'Active 1'!C$21:E$966,3,FALSE)</f>
        <v>-8710.9309840186506</v>
      </c>
      <c r="F54" s="8" t="s">
        <v>1215</v>
      </c>
      <c r="G54" s="9" t="str">
        <f t="shared" si="4"/>
        <v>40233.588</v>
      </c>
      <c r="H54" s="7">
        <f t="shared" si="5"/>
        <v>-1815</v>
      </c>
      <c r="I54" s="22" t="s">
        <v>1749</v>
      </c>
      <c r="J54" s="23" t="s">
        <v>1750</v>
      </c>
      <c r="K54" s="22">
        <v>-1815</v>
      </c>
      <c r="L54" s="22" t="s">
        <v>1602</v>
      </c>
      <c r="M54" s="23" t="s">
        <v>1221</v>
      </c>
      <c r="N54" s="23"/>
      <c r="O54" s="24" t="s">
        <v>1739</v>
      </c>
      <c r="P54" s="25" t="s">
        <v>1707</v>
      </c>
    </row>
    <row r="55" spans="1:16" ht="13.5" thickBot="1" x14ac:dyDescent="0.25">
      <c r="A55" s="7" t="str">
        <f t="shared" si="0"/>
        <v>IBVS 795 </v>
      </c>
      <c r="B55" s="8" t="str">
        <f t="shared" si="1"/>
        <v>I</v>
      </c>
      <c r="C55" s="7">
        <f t="shared" si="2"/>
        <v>40274.591999999997</v>
      </c>
      <c r="D55" s="9" t="str">
        <f t="shared" si="3"/>
        <v>vis</v>
      </c>
      <c r="E55" s="21">
        <f>VLOOKUP(C55,'Active 1'!C$21:E$966,3,FALSE)</f>
        <v>-8680.9329959557108</v>
      </c>
      <c r="F55" s="8" t="s">
        <v>1215</v>
      </c>
      <c r="G55" s="9" t="str">
        <f t="shared" si="4"/>
        <v>40274.592</v>
      </c>
      <c r="H55" s="7">
        <f t="shared" si="5"/>
        <v>-1785</v>
      </c>
      <c r="I55" s="22" t="s">
        <v>1751</v>
      </c>
      <c r="J55" s="23" t="s">
        <v>1752</v>
      </c>
      <c r="K55" s="22">
        <v>-1785</v>
      </c>
      <c r="L55" s="22" t="s">
        <v>1634</v>
      </c>
      <c r="M55" s="23" t="s">
        <v>1221</v>
      </c>
      <c r="N55" s="23"/>
      <c r="O55" s="24" t="s">
        <v>1739</v>
      </c>
      <c r="P55" s="25" t="s">
        <v>1707</v>
      </c>
    </row>
    <row r="56" spans="1:16" ht="13.5" thickBot="1" x14ac:dyDescent="0.25">
      <c r="A56" s="7" t="str">
        <f t="shared" si="0"/>
        <v>IBVS 795 </v>
      </c>
      <c r="B56" s="8" t="str">
        <f t="shared" si="1"/>
        <v>I</v>
      </c>
      <c r="C56" s="7">
        <f t="shared" si="2"/>
        <v>40278.692999999999</v>
      </c>
      <c r="D56" s="9" t="str">
        <f t="shared" si="3"/>
        <v>vis</v>
      </c>
      <c r="E56" s="21">
        <f>VLOOKUP(C56,'Active 1'!C$21:E$966,3,FALSE)</f>
        <v>-8677.9327581972921</v>
      </c>
      <c r="F56" s="8" t="s">
        <v>1215</v>
      </c>
      <c r="G56" s="9" t="str">
        <f t="shared" si="4"/>
        <v>40278.693</v>
      </c>
      <c r="H56" s="7">
        <f t="shared" si="5"/>
        <v>-1782</v>
      </c>
      <c r="I56" s="22" t="s">
        <v>1753</v>
      </c>
      <c r="J56" s="23" t="s">
        <v>1754</v>
      </c>
      <c r="K56" s="22">
        <v>-1782</v>
      </c>
      <c r="L56" s="22" t="s">
        <v>1634</v>
      </c>
      <c r="M56" s="23" t="s">
        <v>1221</v>
      </c>
      <c r="N56" s="23"/>
      <c r="O56" s="24" t="s">
        <v>1648</v>
      </c>
      <c r="P56" s="25" t="s">
        <v>1707</v>
      </c>
    </row>
    <row r="57" spans="1:16" ht="13.5" thickBot="1" x14ac:dyDescent="0.25">
      <c r="A57" s="7" t="str">
        <f t="shared" si="0"/>
        <v>IBVS 795 </v>
      </c>
      <c r="B57" s="8" t="str">
        <f t="shared" si="1"/>
        <v>I</v>
      </c>
      <c r="C57" s="7">
        <f t="shared" si="2"/>
        <v>40289.627999999997</v>
      </c>
      <c r="D57" s="9" t="str">
        <f t="shared" si="3"/>
        <v>vis</v>
      </c>
      <c r="E57" s="21">
        <f>VLOOKUP(C57,'Active 1'!C$21:E$966,3,FALSE)</f>
        <v>-8669.9328557617173</v>
      </c>
      <c r="F57" s="8" t="s">
        <v>1215</v>
      </c>
      <c r="G57" s="9" t="str">
        <f t="shared" si="4"/>
        <v>40289.628</v>
      </c>
      <c r="H57" s="7">
        <f t="shared" si="5"/>
        <v>-1774</v>
      </c>
      <c r="I57" s="22" t="s">
        <v>1755</v>
      </c>
      <c r="J57" s="23" t="s">
        <v>1756</v>
      </c>
      <c r="K57" s="22">
        <v>-1774</v>
      </c>
      <c r="L57" s="22" t="s">
        <v>1634</v>
      </c>
      <c r="M57" s="23" t="s">
        <v>1221</v>
      </c>
      <c r="N57" s="23"/>
      <c r="O57" s="24" t="s">
        <v>1739</v>
      </c>
      <c r="P57" s="25" t="s">
        <v>1707</v>
      </c>
    </row>
    <row r="58" spans="1:16" ht="13.5" thickBot="1" x14ac:dyDescent="0.25">
      <c r="A58" s="7" t="str">
        <f t="shared" si="0"/>
        <v>IBVS 795 </v>
      </c>
      <c r="B58" s="8" t="str">
        <f t="shared" si="1"/>
        <v>I</v>
      </c>
      <c r="C58" s="7">
        <f t="shared" si="2"/>
        <v>40293.732000000004</v>
      </c>
      <c r="D58" s="9" t="str">
        <f t="shared" si="3"/>
        <v>vis</v>
      </c>
      <c r="E58" s="21">
        <f>VLOOKUP(C58,'Active 1'!C$21:E$966,3,FALSE)</f>
        <v>-8666.9304232426821</v>
      </c>
      <c r="F58" s="8" t="s">
        <v>1215</v>
      </c>
      <c r="G58" s="9" t="str">
        <f t="shared" si="4"/>
        <v>40293.732</v>
      </c>
      <c r="H58" s="7">
        <f t="shared" si="5"/>
        <v>-1771</v>
      </c>
      <c r="I58" s="22" t="s">
        <v>1757</v>
      </c>
      <c r="J58" s="23" t="s">
        <v>1758</v>
      </c>
      <c r="K58" s="22">
        <v>-1771</v>
      </c>
      <c r="L58" s="22" t="s">
        <v>1738</v>
      </c>
      <c r="M58" s="23" t="s">
        <v>1221</v>
      </c>
      <c r="N58" s="23"/>
      <c r="O58" s="24" t="s">
        <v>1648</v>
      </c>
      <c r="P58" s="25" t="s">
        <v>1707</v>
      </c>
    </row>
    <row r="59" spans="1:16" ht="13.5" thickBot="1" x14ac:dyDescent="0.25">
      <c r="A59" s="7" t="str">
        <f t="shared" si="0"/>
        <v> ORI 113 </v>
      </c>
      <c r="B59" s="8" t="str">
        <f t="shared" si="1"/>
        <v>I</v>
      </c>
      <c r="C59" s="7">
        <f t="shared" si="2"/>
        <v>40318.337</v>
      </c>
      <c r="D59" s="9" t="str">
        <f t="shared" si="3"/>
        <v>vis</v>
      </c>
      <c r="E59" s="21">
        <f>VLOOKUP(C59,'Active 1'!C$21:E$966,3,FALSE)</f>
        <v>-8648.929728279054</v>
      </c>
      <c r="F59" s="8" t="s">
        <v>1215</v>
      </c>
      <c r="G59" s="9" t="str">
        <f t="shared" si="4"/>
        <v>40318.337</v>
      </c>
      <c r="H59" s="7">
        <f t="shared" si="5"/>
        <v>-1753</v>
      </c>
      <c r="I59" s="22" t="s">
        <v>1759</v>
      </c>
      <c r="J59" s="23" t="s">
        <v>1760</v>
      </c>
      <c r="K59" s="22">
        <v>-1753</v>
      </c>
      <c r="L59" s="22" t="s">
        <v>1761</v>
      </c>
      <c r="M59" s="23" t="s">
        <v>1221</v>
      </c>
      <c r="N59" s="23"/>
      <c r="O59" s="24" t="s">
        <v>1612</v>
      </c>
      <c r="P59" s="24" t="s">
        <v>1762</v>
      </c>
    </row>
    <row r="60" spans="1:16" ht="13.5" thickBot="1" x14ac:dyDescent="0.25">
      <c r="A60" s="7" t="str">
        <f t="shared" si="0"/>
        <v>IBVS 795 </v>
      </c>
      <c r="B60" s="8" t="str">
        <f t="shared" si="1"/>
        <v>I</v>
      </c>
      <c r="C60" s="7">
        <f t="shared" si="2"/>
        <v>40323.800000000003</v>
      </c>
      <c r="D60" s="9" t="str">
        <f t="shared" si="3"/>
        <v>vis</v>
      </c>
      <c r="E60" s="21">
        <f>VLOOKUP(C60,'Active 1'!C$21:E$966,3,FALSE)</f>
        <v>-8644.9330692021831</v>
      </c>
      <c r="F60" s="8" t="s">
        <v>1215</v>
      </c>
      <c r="G60" s="9" t="str">
        <f t="shared" si="4"/>
        <v>40323.800</v>
      </c>
      <c r="H60" s="7">
        <f t="shared" si="5"/>
        <v>-1749</v>
      </c>
      <c r="I60" s="22" t="s">
        <v>1763</v>
      </c>
      <c r="J60" s="23" t="s">
        <v>1764</v>
      </c>
      <c r="K60" s="22">
        <v>-1749</v>
      </c>
      <c r="L60" s="22" t="s">
        <v>1609</v>
      </c>
      <c r="M60" s="23" t="s">
        <v>1221</v>
      </c>
      <c r="N60" s="23"/>
      <c r="O60" s="24" t="s">
        <v>1648</v>
      </c>
      <c r="P60" s="25" t="s">
        <v>1707</v>
      </c>
    </row>
    <row r="61" spans="1:16" ht="13.5" thickBot="1" x14ac:dyDescent="0.25">
      <c r="A61" s="7" t="str">
        <f t="shared" si="0"/>
        <v> ORI 113 </v>
      </c>
      <c r="B61" s="8" t="str">
        <f t="shared" si="1"/>
        <v>I</v>
      </c>
      <c r="C61" s="7">
        <f t="shared" si="2"/>
        <v>40363.440999999999</v>
      </c>
      <c r="D61" s="9" t="str">
        <f t="shared" si="3"/>
        <v>vis</v>
      </c>
      <c r="E61" s="21">
        <f>VLOOKUP(C61,'Active 1'!C$21:E$966,3,FALSE)</f>
        <v>-8615.9322340445615</v>
      </c>
      <c r="F61" s="8" t="s">
        <v>1215</v>
      </c>
      <c r="G61" s="9" t="str">
        <f t="shared" si="4"/>
        <v>40363.441</v>
      </c>
      <c r="H61" s="7">
        <f t="shared" si="5"/>
        <v>-1720</v>
      </c>
      <c r="I61" s="22" t="s">
        <v>1765</v>
      </c>
      <c r="J61" s="23" t="s">
        <v>1766</v>
      </c>
      <c r="K61" s="22">
        <v>-1720</v>
      </c>
      <c r="L61" s="22" t="s">
        <v>1602</v>
      </c>
      <c r="M61" s="23" t="s">
        <v>1221</v>
      </c>
      <c r="N61" s="23"/>
      <c r="O61" s="24" t="s">
        <v>1612</v>
      </c>
      <c r="P61" s="24" t="s">
        <v>1762</v>
      </c>
    </row>
    <row r="62" spans="1:16" ht="13.5" thickBot="1" x14ac:dyDescent="0.25">
      <c r="A62" s="7" t="str">
        <f t="shared" si="0"/>
        <v>IBVS 795 </v>
      </c>
      <c r="B62" s="8" t="str">
        <f t="shared" si="1"/>
        <v>I</v>
      </c>
      <c r="C62" s="7">
        <f t="shared" si="2"/>
        <v>40412.650999999998</v>
      </c>
      <c r="D62" s="9" t="str">
        <f t="shared" si="3"/>
        <v>vis</v>
      </c>
      <c r="E62" s="21">
        <f>VLOOKUP(C62,'Active 1'!C$21:E$966,3,FALSE)</f>
        <v>-8579.930844117298</v>
      </c>
      <c r="F62" s="8" t="s">
        <v>1215</v>
      </c>
      <c r="G62" s="9" t="str">
        <f t="shared" si="4"/>
        <v>40412.651</v>
      </c>
      <c r="H62" s="7">
        <f t="shared" si="5"/>
        <v>-1684</v>
      </c>
      <c r="I62" s="22" t="s">
        <v>1767</v>
      </c>
      <c r="J62" s="23" t="s">
        <v>1768</v>
      </c>
      <c r="K62" s="22">
        <v>-1684</v>
      </c>
      <c r="L62" s="22" t="s">
        <v>1761</v>
      </c>
      <c r="M62" s="23" t="s">
        <v>1221</v>
      </c>
      <c r="N62" s="23"/>
      <c r="O62" s="24" t="s">
        <v>1739</v>
      </c>
      <c r="P62" s="25" t="s">
        <v>1707</v>
      </c>
    </row>
    <row r="63" spans="1:16" ht="13.5" thickBot="1" x14ac:dyDescent="0.25">
      <c r="A63" s="7" t="str">
        <f t="shared" si="0"/>
        <v> ORI 115 </v>
      </c>
      <c r="B63" s="8" t="str">
        <f t="shared" si="1"/>
        <v>I</v>
      </c>
      <c r="C63" s="7">
        <f t="shared" si="2"/>
        <v>40415.381999999998</v>
      </c>
      <c r="D63" s="9" t="str">
        <f t="shared" si="3"/>
        <v>vis</v>
      </c>
      <c r="E63" s="21">
        <f>VLOOKUP(C63,'Active 1'!C$21:E$966,3,FALSE)</f>
        <v>-8577.9328803723001</v>
      </c>
      <c r="F63" s="8" t="s">
        <v>1215</v>
      </c>
      <c r="G63" s="9" t="str">
        <f t="shared" si="4"/>
        <v>40415.382</v>
      </c>
      <c r="H63" s="7">
        <f t="shared" si="5"/>
        <v>-1682</v>
      </c>
      <c r="I63" s="22" t="s">
        <v>1769</v>
      </c>
      <c r="J63" s="23" t="s">
        <v>1770</v>
      </c>
      <c r="K63" s="22">
        <v>-1682</v>
      </c>
      <c r="L63" s="22" t="s">
        <v>1602</v>
      </c>
      <c r="M63" s="23" t="s">
        <v>1221</v>
      </c>
      <c r="N63" s="23"/>
      <c r="O63" s="24" t="s">
        <v>1612</v>
      </c>
      <c r="P63" s="24" t="s">
        <v>1771</v>
      </c>
    </row>
    <row r="64" spans="1:16" ht="13.5" thickBot="1" x14ac:dyDescent="0.25">
      <c r="A64" s="7" t="str">
        <f t="shared" si="0"/>
        <v> ORI 115 </v>
      </c>
      <c r="B64" s="8" t="str">
        <f t="shared" si="1"/>
        <v>I</v>
      </c>
      <c r="C64" s="7">
        <f t="shared" si="2"/>
        <v>40419.483999999997</v>
      </c>
      <c r="D64" s="9" t="str">
        <f t="shared" si="3"/>
        <v>vis</v>
      </c>
      <c r="E64" s="21">
        <f>VLOOKUP(C64,'Active 1'!C$21:E$966,3,FALSE)</f>
        <v>-8574.9319110270117</v>
      </c>
      <c r="F64" s="8" t="s">
        <v>1215</v>
      </c>
      <c r="G64" s="9" t="str">
        <f t="shared" si="4"/>
        <v>40419.484</v>
      </c>
      <c r="H64" s="7">
        <f t="shared" si="5"/>
        <v>-1679</v>
      </c>
      <c r="I64" s="22" t="s">
        <v>1772</v>
      </c>
      <c r="J64" s="23" t="s">
        <v>1773</v>
      </c>
      <c r="K64" s="22">
        <v>-1679</v>
      </c>
      <c r="L64" s="22" t="s">
        <v>1744</v>
      </c>
      <c r="M64" s="23" t="s">
        <v>1221</v>
      </c>
      <c r="N64" s="23"/>
      <c r="O64" s="24" t="s">
        <v>1612</v>
      </c>
      <c r="P64" s="24" t="s">
        <v>1771</v>
      </c>
    </row>
    <row r="65" spans="1:16" ht="13.5" thickBot="1" x14ac:dyDescent="0.25">
      <c r="A65" s="7" t="str">
        <f t="shared" si="0"/>
        <v>IBVS 795 </v>
      </c>
      <c r="B65" s="8" t="str">
        <f t="shared" si="1"/>
        <v>I</v>
      </c>
      <c r="C65" s="7">
        <f t="shared" si="2"/>
        <v>40442.718999999997</v>
      </c>
      <c r="D65" s="9" t="str">
        <f t="shared" si="3"/>
        <v>vis</v>
      </c>
      <c r="E65" s="21">
        <f>VLOOKUP(C65,'Active 1'!C$21:E$966,3,FALSE)</f>
        <v>-8557.933490076799</v>
      </c>
      <c r="F65" s="8" t="s">
        <v>1215</v>
      </c>
      <c r="G65" s="9" t="str">
        <f t="shared" si="4"/>
        <v>40442.719</v>
      </c>
      <c r="H65" s="7">
        <f t="shared" si="5"/>
        <v>-1662</v>
      </c>
      <c r="I65" s="22" t="s">
        <v>1774</v>
      </c>
      <c r="J65" s="23" t="s">
        <v>1775</v>
      </c>
      <c r="K65" s="22">
        <v>-1662</v>
      </c>
      <c r="L65" s="22" t="s">
        <v>1602</v>
      </c>
      <c r="M65" s="23" t="s">
        <v>1221</v>
      </c>
      <c r="N65" s="23"/>
      <c r="O65" s="24" t="s">
        <v>1648</v>
      </c>
      <c r="P65" s="25" t="s">
        <v>1707</v>
      </c>
    </row>
    <row r="66" spans="1:16" ht="13.5" thickBot="1" x14ac:dyDescent="0.25">
      <c r="A66" s="7" t="str">
        <f t="shared" si="0"/>
        <v>IBVS 795 </v>
      </c>
      <c r="B66" s="8" t="str">
        <f t="shared" si="1"/>
        <v>I</v>
      </c>
      <c r="C66" s="7">
        <f t="shared" si="2"/>
        <v>40446.813999999998</v>
      </c>
      <c r="D66" s="9" t="str">
        <f t="shared" si="3"/>
        <v>vis</v>
      </c>
      <c r="E66" s="21">
        <f>VLOOKUP(C66,'Active 1'!C$21:E$966,3,FALSE)</f>
        <v>-8554.9376418396077</v>
      </c>
      <c r="F66" s="8" t="s">
        <v>1215</v>
      </c>
      <c r="G66" s="9" t="str">
        <f t="shared" si="4"/>
        <v>40446.814</v>
      </c>
      <c r="H66" s="7">
        <f t="shared" si="5"/>
        <v>-1659</v>
      </c>
      <c r="I66" s="22" t="s">
        <v>1776</v>
      </c>
      <c r="J66" s="23" t="s">
        <v>1777</v>
      </c>
      <c r="K66" s="22">
        <v>-1659</v>
      </c>
      <c r="L66" s="22" t="s">
        <v>1681</v>
      </c>
      <c r="M66" s="23" t="s">
        <v>1221</v>
      </c>
      <c r="N66" s="23"/>
      <c r="O66" s="24" t="s">
        <v>1658</v>
      </c>
      <c r="P66" s="25" t="s">
        <v>1707</v>
      </c>
    </row>
    <row r="67" spans="1:16" ht="13.5" thickBot="1" x14ac:dyDescent="0.25">
      <c r="A67" s="7" t="str">
        <f t="shared" si="0"/>
        <v>IBVS 795 </v>
      </c>
      <c r="B67" s="8" t="str">
        <f t="shared" si="1"/>
        <v>I</v>
      </c>
      <c r="C67" s="7">
        <f t="shared" si="2"/>
        <v>40453.646000000001</v>
      </c>
      <c r="D67" s="9" t="str">
        <f t="shared" si="3"/>
        <v>vis</v>
      </c>
      <c r="E67" s="21">
        <f>VLOOKUP(C67,'Active 1'!C$21:E$966,3,FALSE)</f>
        <v>-8549.9394403361894</v>
      </c>
      <c r="F67" s="8" t="s">
        <v>1215</v>
      </c>
      <c r="G67" s="9" t="str">
        <f t="shared" si="4"/>
        <v>40453.646</v>
      </c>
      <c r="H67" s="7">
        <f t="shared" si="5"/>
        <v>-1654</v>
      </c>
      <c r="I67" s="22" t="s">
        <v>1778</v>
      </c>
      <c r="J67" s="23" t="s">
        <v>1779</v>
      </c>
      <c r="K67" s="22">
        <v>-1654</v>
      </c>
      <c r="L67" s="22" t="s">
        <v>1652</v>
      </c>
      <c r="M67" s="23" t="s">
        <v>1221</v>
      </c>
      <c r="N67" s="23"/>
      <c r="O67" s="24" t="s">
        <v>1706</v>
      </c>
      <c r="P67" s="25" t="s">
        <v>1707</v>
      </c>
    </row>
    <row r="68" spans="1:16" ht="13.5" thickBot="1" x14ac:dyDescent="0.25">
      <c r="A68" s="7" t="str">
        <f t="shared" si="0"/>
        <v>IBVS 795 </v>
      </c>
      <c r="B68" s="8" t="str">
        <f t="shared" si="1"/>
        <v>I</v>
      </c>
      <c r="C68" s="7">
        <f t="shared" si="2"/>
        <v>40457.756999999998</v>
      </c>
      <c r="D68" s="9" t="str">
        <f t="shared" si="3"/>
        <v>vis</v>
      </c>
      <c r="E68" s="21">
        <f>VLOOKUP(C68,'Active 1'!C$21:E$966,3,FALSE)</f>
        <v>-8546.9318867090642</v>
      </c>
      <c r="F68" s="8" t="s">
        <v>1215</v>
      </c>
      <c r="G68" s="9" t="str">
        <f t="shared" si="4"/>
        <v>40457.757</v>
      </c>
      <c r="H68" s="7">
        <f t="shared" si="5"/>
        <v>-1651</v>
      </c>
      <c r="I68" s="22" t="s">
        <v>1780</v>
      </c>
      <c r="J68" s="23" t="s">
        <v>1781</v>
      </c>
      <c r="K68" s="22">
        <v>-1651</v>
      </c>
      <c r="L68" s="22" t="s">
        <v>1738</v>
      </c>
      <c r="M68" s="23" t="s">
        <v>1221</v>
      </c>
      <c r="N68" s="23"/>
      <c r="O68" s="24" t="s">
        <v>1648</v>
      </c>
      <c r="P68" s="25" t="s">
        <v>1707</v>
      </c>
    </row>
    <row r="69" spans="1:16" ht="13.5" thickBot="1" x14ac:dyDescent="0.25">
      <c r="A69" s="7" t="str">
        <f t="shared" si="0"/>
        <v>IBVS 795 </v>
      </c>
      <c r="B69" s="8" t="str">
        <f t="shared" si="1"/>
        <v>I</v>
      </c>
      <c r="C69" s="7">
        <f t="shared" si="2"/>
        <v>40468.690999999999</v>
      </c>
      <c r="D69" s="9" t="str">
        <f t="shared" si="3"/>
        <v>vis</v>
      </c>
      <c r="E69" s="21">
        <f>VLOOKUP(C69,'Active 1'!C$21:E$966,3,FALSE)</f>
        <v>-8538.9327158603592</v>
      </c>
      <c r="F69" s="8" t="s">
        <v>1215</v>
      </c>
      <c r="G69" s="9" t="str">
        <f t="shared" si="4"/>
        <v>40468.691</v>
      </c>
      <c r="H69" s="7">
        <f t="shared" si="5"/>
        <v>-1643</v>
      </c>
      <c r="I69" s="22" t="s">
        <v>1782</v>
      </c>
      <c r="J69" s="23" t="s">
        <v>1783</v>
      </c>
      <c r="K69" s="22">
        <v>-1643</v>
      </c>
      <c r="L69" s="22" t="s">
        <v>1744</v>
      </c>
      <c r="M69" s="23" t="s">
        <v>1221</v>
      </c>
      <c r="N69" s="23"/>
      <c r="O69" s="24" t="s">
        <v>1648</v>
      </c>
      <c r="P69" s="25" t="s">
        <v>1707</v>
      </c>
    </row>
    <row r="70" spans="1:16" ht="13.5" thickBot="1" x14ac:dyDescent="0.25">
      <c r="A70" s="7" t="str">
        <f t="shared" si="0"/>
        <v>IBVS 456 </v>
      </c>
      <c r="B70" s="8" t="str">
        <f t="shared" si="1"/>
        <v>I</v>
      </c>
      <c r="C70" s="7">
        <f t="shared" si="2"/>
        <v>40475.5216</v>
      </c>
      <c r="D70" s="9" t="str">
        <f t="shared" si="3"/>
        <v>vis</v>
      </c>
      <c r="E70" s="21">
        <f>VLOOKUP(C70,'Active 1'!C$21:E$966,3,FALSE)</f>
        <v>-8533.935538578562</v>
      </c>
      <c r="F70" s="8" t="s">
        <v>1215</v>
      </c>
      <c r="G70" s="9" t="str">
        <f t="shared" si="4"/>
        <v>40475.5216</v>
      </c>
      <c r="H70" s="7">
        <f t="shared" si="5"/>
        <v>-1638</v>
      </c>
      <c r="I70" s="22" t="s">
        <v>1784</v>
      </c>
      <c r="J70" s="23" t="s">
        <v>1785</v>
      </c>
      <c r="K70" s="22">
        <v>-1638</v>
      </c>
      <c r="L70" s="22" t="s">
        <v>1786</v>
      </c>
      <c r="M70" s="23" t="s">
        <v>1333</v>
      </c>
      <c r="N70" s="23" t="s">
        <v>1334</v>
      </c>
      <c r="O70" s="24" t="s">
        <v>1787</v>
      </c>
      <c r="P70" s="25" t="s">
        <v>1788</v>
      </c>
    </row>
    <row r="71" spans="1:16" ht="13.5" thickBot="1" x14ac:dyDescent="0.25">
      <c r="A71" s="7" t="str">
        <f t="shared" si="0"/>
        <v> ORI 115 </v>
      </c>
      <c r="B71" s="8" t="str">
        <f t="shared" si="1"/>
        <v>I</v>
      </c>
      <c r="C71" s="7">
        <f t="shared" si="2"/>
        <v>40482.360999999997</v>
      </c>
      <c r="D71" s="9" t="str">
        <f t="shared" si="3"/>
        <v>vis</v>
      </c>
      <c r="E71" s="21">
        <f>VLOOKUP(C71,'Active 1'!C$21:E$966,3,FALSE)</f>
        <v>-8528.931923332304</v>
      </c>
      <c r="F71" s="8" t="s">
        <v>1215</v>
      </c>
      <c r="G71" s="9" t="str">
        <f t="shared" si="4"/>
        <v>40482.361</v>
      </c>
      <c r="H71" s="7">
        <f t="shared" si="5"/>
        <v>-1633</v>
      </c>
      <c r="I71" s="22" t="s">
        <v>1789</v>
      </c>
      <c r="J71" s="23" t="s">
        <v>1790</v>
      </c>
      <c r="K71" s="22">
        <v>-1633</v>
      </c>
      <c r="L71" s="22" t="s">
        <v>1738</v>
      </c>
      <c r="M71" s="23" t="s">
        <v>1221</v>
      </c>
      <c r="N71" s="23"/>
      <c r="O71" s="24" t="s">
        <v>1612</v>
      </c>
      <c r="P71" s="24" t="s">
        <v>1771</v>
      </c>
    </row>
    <row r="72" spans="1:16" ht="13.5" thickBot="1" x14ac:dyDescent="0.25">
      <c r="A72" s="7" t="str">
        <f t="shared" si="0"/>
        <v> ORI 116 </v>
      </c>
      <c r="B72" s="8" t="str">
        <f t="shared" si="1"/>
        <v>I</v>
      </c>
      <c r="C72" s="7">
        <f t="shared" si="2"/>
        <v>40523.362000000001</v>
      </c>
      <c r="D72" s="9" t="str">
        <f t="shared" si="3"/>
        <v>vis</v>
      </c>
      <c r="E72" s="21">
        <f>VLOOKUP(C72,'Active 1'!C$21:E$966,3,FALSE)</f>
        <v>-8498.9361300299679</v>
      </c>
      <c r="F72" s="8" t="s">
        <v>1215</v>
      </c>
      <c r="G72" s="9" t="str">
        <f t="shared" si="4"/>
        <v>40523.362</v>
      </c>
      <c r="H72" s="7">
        <f t="shared" si="5"/>
        <v>-1603</v>
      </c>
      <c r="I72" s="22" t="s">
        <v>1793</v>
      </c>
      <c r="J72" s="23" t="s">
        <v>1794</v>
      </c>
      <c r="K72" s="22">
        <v>-1603</v>
      </c>
      <c r="L72" s="22" t="s">
        <v>1645</v>
      </c>
      <c r="M72" s="23" t="s">
        <v>1221</v>
      </c>
      <c r="N72" s="23"/>
      <c r="O72" s="24" t="s">
        <v>1612</v>
      </c>
      <c r="P72" s="24" t="s">
        <v>1795</v>
      </c>
    </row>
    <row r="73" spans="1:16" ht="13.5" thickBot="1" x14ac:dyDescent="0.25">
      <c r="A73" s="7" t="str">
        <f t="shared" si="0"/>
        <v>IBVS 795 </v>
      </c>
      <c r="B73" s="8" t="str">
        <f t="shared" si="1"/>
        <v>I</v>
      </c>
      <c r="C73" s="7">
        <f t="shared" si="2"/>
        <v>40554.803999999996</v>
      </c>
      <c r="D73" s="9" t="str">
        <f t="shared" si="3"/>
        <v>vis</v>
      </c>
      <c r="E73" s="21">
        <f>VLOOKUP(C73,'Active 1'!C$21:E$966,3,FALSE)</f>
        <v>-8475.9335756285673</v>
      </c>
      <c r="F73" s="8" t="s">
        <v>1215</v>
      </c>
      <c r="G73" s="9" t="str">
        <f t="shared" si="4"/>
        <v>40554.804</v>
      </c>
      <c r="H73" s="7">
        <f t="shared" si="5"/>
        <v>-1580</v>
      </c>
      <c r="I73" s="22" t="s">
        <v>1796</v>
      </c>
      <c r="J73" s="23" t="s">
        <v>1797</v>
      </c>
      <c r="K73" s="22">
        <v>-1580</v>
      </c>
      <c r="L73" s="22" t="s">
        <v>1744</v>
      </c>
      <c r="M73" s="23" t="s">
        <v>1221</v>
      </c>
      <c r="N73" s="23"/>
      <c r="O73" s="24" t="s">
        <v>1648</v>
      </c>
      <c r="P73" s="25" t="s">
        <v>1707</v>
      </c>
    </row>
    <row r="74" spans="1:16" ht="13.5" thickBot="1" x14ac:dyDescent="0.25">
      <c r="A74" s="7" t="str">
        <f t="shared" si="0"/>
        <v>IBVS 795 </v>
      </c>
      <c r="B74" s="8" t="str">
        <f t="shared" si="1"/>
        <v>I</v>
      </c>
      <c r="C74" s="7">
        <f t="shared" si="2"/>
        <v>40561.64</v>
      </c>
      <c r="D74" s="9" t="str">
        <f t="shared" si="3"/>
        <v>vis</v>
      </c>
      <c r="E74" s="21">
        <f>VLOOKUP(C74,'Active 1'!C$21:E$966,3,FALSE)</f>
        <v>-8470.9324477776663</v>
      </c>
      <c r="F74" s="8" t="s">
        <v>1215</v>
      </c>
      <c r="G74" s="9" t="str">
        <f t="shared" si="4"/>
        <v>40561.640</v>
      </c>
      <c r="H74" s="7">
        <f t="shared" si="5"/>
        <v>-1575</v>
      </c>
      <c r="I74" s="22" t="s">
        <v>1798</v>
      </c>
      <c r="J74" s="23" t="s">
        <v>1799</v>
      </c>
      <c r="K74" s="22">
        <v>-1575</v>
      </c>
      <c r="L74" s="22" t="s">
        <v>1761</v>
      </c>
      <c r="M74" s="23" t="s">
        <v>1221</v>
      </c>
      <c r="N74" s="23"/>
      <c r="O74" s="24" t="s">
        <v>1739</v>
      </c>
      <c r="P74" s="25" t="s">
        <v>1707</v>
      </c>
    </row>
    <row r="75" spans="1:16" ht="13.5" thickBot="1" x14ac:dyDescent="0.25">
      <c r="A75" s="7" t="str">
        <f t="shared" ref="A75:A138" si="6">P75</f>
        <v>IBVS 795 </v>
      </c>
      <c r="B75" s="8" t="str">
        <f t="shared" ref="B75:B138" si="7">IF(H75=INT(H75),"I","II")</f>
        <v>I</v>
      </c>
      <c r="C75" s="7">
        <f t="shared" ref="C75:C138" si="8">1*G75</f>
        <v>40572.572999999997</v>
      </c>
      <c r="D75" s="9" t="str">
        <f t="shared" ref="D75:D138" si="9">VLOOKUP(F75,I$1:J$5,2,FALSE)</f>
        <v>vis</v>
      </c>
      <c r="E75" s="21">
        <f>VLOOKUP(C75,'Active 1'!C$21:E$966,3,FALSE)</f>
        <v>-8462.9340085158346</v>
      </c>
      <c r="F75" s="8" t="s">
        <v>1215</v>
      </c>
      <c r="G75" s="9" t="str">
        <f t="shared" ref="G75:G138" si="10">MID(I75,3,LEN(I75)-3)</f>
        <v>40572.573</v>
      </c>
      <c r="H75" s="7">
        <f t="shared" ref="H75:H138" si="11">1*K75</f>
        <v>-1567</v>
      </c>
      <c r="I75" s="22" t="s">
        <v>1800</v>
      </c>
      <c r="J75" s="23" t="s">
        <v>1801</v>
      </c>
      <c r="K75" s="22">
        <v>-1567</v>
      </c>
      <c r="L75" s="22" t="s">
        <v>1744</v>
      </c>
      <c r="M75" s="23" t="s">
        <v>1221</v>
      </c>
      <c r="N75" s="23"/>
      <c r="O75" s="24" t="s">
        <v>1739</v>
      </c>
      <c r="P75" s="25" t="s">
        <v>1707</v>
      </c>
    </row>
    <row r="76" spans="1:16" ht="13.5" thickBot="1" x14ac:dyDescent="0.25">
      <c r="A76" s="7" t="str">
        <f t="shared" si="6"/>
        <v>IBVS 795 </v>
      </c>
      <c r="B76" s="8" t="str">
        <f t="shared" si="7"/>
        <v>I</v>
      </c>
      <c r="C76" s="7">
        <f t="shared" si="8"/>
        <v>40587.607000000004</v>
      </c>
      <c r="D76" s="9" t="str">
        <f t="shared" si="9"/>
        <v>vis</v>
      </c>
      <c r="E76" s="21">
        <f>VLOOKUP(C76,'Active 1'!C$21:E$966,3,FALSE)</f>
        <v>-8451.9353314955806</v>
      </c>
      <c r="F76" s="8" t="s">
        <v>1215</v>
      </c>
      <c r="G76" s="9" t="str">
        <f t="shared" si="10"/>
        <v>40587.607</v>
      </c>
      <c r="H76" s="7">
        <f t="shared" si="11"/>
        <v>-1556</v>
      </c>
      <c r="I76" s="22" t="s">
        <v>1802</v>
      </c>
      <c r="J76" s="23" t="s">
        <v>1803</v>
      </c>
      <c r="K76" s="22">
        <v>-1556</v>
      </c>
      <c r="L76" s="22" t="s">
        <v>1609</v>
      </c>
      <c r="M76" s="23" t="s">
        <v>1221</v>
      </c>
      <c r="N76" s="23"/>
      <c r="O76" s="24" t="s">
        <v>1706</v>
      </c>
      <c r="P76" s="25" t="s">
        <v>1707</v>
      </c>
    </row>
    <row r="77" spans="1:16" ht="13.5" thickBot="1" x14ac:dyDescent="0.25">
      <c r="A77" s="7" t="str">
        <f t="shared" si="6"/>
        <v> ORI 120 </v>
      </c>
      <c r="B77" s="8" t="str">
        <f t="shared" si="7"/>
        <v>I</v>
      </c>
      <c r="C77" s="7">
        <f t="shared" si="8"/>
        <v>40799.472999999998</v>
      </c>
      <c r="D77" s="9" t="str">
        <f t="shared" si="9"/>
        <v>vis</v>
      </c>
      <c r="E77" s="21">
        <f>VLOOKUP(C77,'Active 1'!C$21:E$966,3,FALSE)</f>
        <v>-8296.9369474612449</v>
      </c>
      <c r="F77" s="8" t="s">
        <v>1215</v>
      </c>
      <c r="G77" s="9" t="str">
        <f t="shared" si="10"/>
        <v>40799.473</v>
      </c>
      <c r="H77" s="7">
        <f t="shared" si="11"/>
        <v>-1401</v>
      </c>
      <c r="I77" s="22" t="s">
        <v>1804</v>
      </c>
      <c r="J77" s="23" t="s">
        <v>1805</v>
      </c>
      <c r="K77" s="22">
        <v>-1401</v>
      </c>
      <c r="L77" s="22" t="s">
        <v>1620</v>
      </c>
      <c r="M77" s="23" t="s">
        <v>1221</v>
      </c>
      <c r="N77" s="23"/>
      <c r="O77" s="24" t="s">
        <v>1806</v>
      </c>
      <c r="P77" s="24" t="s">
        <v>1807</v>
      </c>
    </row>
    <row r="78" spans="1:16" ht="13.5" thickBot="1" x14ac:dyDescent="0.25">
      <c r="A78" s="7" t="str">
        <f t="shared" si="6"/>
        <v> ORI 121 </v>
      </c>
      <c r="B78" s="8" t="str">
        <f t="shared" si="7"/>
        <v>I</v>
      </c>
      <c r="C78" s="7">
        <f t="shared" si="8"/>
        <v>40825.442999999999</v>
      </c>
      <c r="D78" s="9" t="str">
        <f t="shared" si="9"/>
        <v>vis</v>
      </c>
      <c r="E78" s="21">
        <f>VLOOKUP(C78,'Active 1'!C$21:E$966,3,FALSE)</f>
        <v>-8277.9376364185482</v>
      </c>
      <c r="F78" s="8" t="s">
        <v>1215</v>
      </c>
      <c r="G78" s="9" t="str">
        <f t="shared" si="10"/>
        <v>40825.443</v>
      </c>
      <c r="H78" s="7">
        <f t="shared" si="11"/>
        <v>-1382</v>
      </c>
      <c r="I78" s="22" t="s">
        <v>1808</v>
      </c>
      <c r="J78" s="23" t="s">
        <v>1809</v>
      </c>
      <c r="K78" s="22">
        <v>-1382</v>
      </c>
      <c r="L78" s="22" t="s">
        <v>1609</v>
      </c>
      <c r="M78" s="23" t="s">
        <v>1221</v>
      </c>
      <c r="N78" s="23"/>
      <c r="O78" s="24" t="s">
        <v>1612</v>
      </c>
      <c r="P78" s="24" t="s">
        <v>1810</v>
      </c>
    </row>
    <row r="79" spans="1:16" ht="13.5" thickBot="1" x14ac:dyDescent="0.25">
      <c r="A79" s="7" t="str">
        <f t="shared" si="6"/>
        <v>BAVM 25 </v>
      </c>
      <c r="B79" s="8" t="str">
        <f t="shared" si="7"/>
        <v>I</v>
      </c>
      <c r="C79" s="7">
        <f t="shared" si="8"/>
        <v>40836.381999999998</v>
      </c>
      <c r="D79" s="9" t="str">
        <f t="shared" si="9"/>
        <v>vis</v>
      </c>
      <c r="E79" s="21">
        <f>VLOOKUP(C79,'Active 1'!C$21:E$966,3,FALSE)</f>
        <v>-8269.9348076354891</v>
      </c>
      <c r="F79" s="8" t="s">
        <v>1215</v>
      </c>
      <c r="G79" s="9" t="str">
        <f t="shared" si="10"/>
        <v>40836.382</v>
      </c>
      <c r="H79" s="7">
        <f t="shared" si="11"/>
        <v>-1374</v>
      </c>
      <c r="I79" s="22" t="s">
        <v>1815</v>
      </c>
      <c r="J79" s="23" t="s">
        <v>1816</v>
      </c>
      <c r="K79" s="22">
        <v>-1374</v>
      </c>
      <c r="L79" s="22" t="s">
        <v>1761</v>
      </c>
      <c r="M79" s="23" t="s">
        <v>1221</v>
      </c>
      <c r="N79" s="23"/>
      <c r="O79" s="24" t="s">
        <v>1430</v>
      </c>
      <c r="P79" s="25" t="s">
        <v>1817</v>
      </c>
    </row>
    <row r="80" spans="1:16" ht="13.5" thickBot="1" x14ac:dyDescent="0.25">
      <c r="A80" s="7" t="str">
        <f t="shared" si="6"/>
        <v> ORI 121 </v>
      </c>
      <c r="B80" s="8" t="str">
        <f t="shared" si="7"/>
        <v>I</v>
      </c>
      <c r="C80" s="7">
        <f t="shared" si="8"/>
        <v>40836.381999999998</v>
      </c>
      <c r="D80" s="9" t="str">
        <f t="shared" si="9"/>
        <v>vis</v>
      </c>
      <c r="E80" s="21">
        <f>VLOOKUP(C80,'Active 1'!C$21:E$966,3,FALSE)</f>
        <v>-8269.9348076354891</v>
      </c>
      <c r="F80" s="8" t="s">
        <v>1215</v>
      </c>
      <c r="G80" s="9" t="str">
        <f t="shared" si="10"/>
        <v>40836.382</v>
      </c>
      <c r="H80" s="7">
        <f t="shared" si="11"/>
        <v>-1374</v>
      </c>
      <c r="I80" s="22" t="s">
        <v>1815</v>
      </c>
      <c r="J80" s="23" t="s">
        <v>1816</v>
      </c>
      <c r="K80" s="22">
        <v>-1374</v>
      </c>
      <c r="L80" s="22" t="s">
        <v>1761</v>
      </c>
      <c r="M80" s="23" t="s">
        <v>1221</v>
      </c>
      <c r="N80" s="23"/>
      <c r="O80" s="24" t="s">
        <v>1612</v>
      </c>
      <c r="P80" s="24" t="s">
        <v>1810</v>
      </c>
    </row>
    <row r="81" spans="1:16" ht="13.5" thickBot="1" x14ac:dyDescent="0.25">
      <c r="A81" s="7" t="str">
        <f t="shared" si="6"/>
        <v> BRNO 12 </v>
      </c>
      <c r="B81" s="8" t="str">
        <f t="shared" si="7"/>
        <v>I</v>
      </c>
      <c r="C81" s="7">
        <f t="shared" si="8"/>
        <v>40836.381999999998</v>
      </c>
      <c r="D81" s="9" t="str">
        <f t="shared" si="9"/>
        <v>vis</v>
      </c>
      <c r="E81" s="21">
        <f>VLOOKUP(C81,'Active 1'!C$21:E$966,3,FALSE)</f>
        <v>-8269.9348076354891</v>
      </c>
      <c r="F81" s="8" t="s">
        <v>1215</v>
      </c>
      <c r="G81" s="9" t="str">
        <f t="shared" si="10"/>
        <v>40836.382</v>
      </c>
      <c r="H81" s="7">
        <f t="shared" si="11"/>
        <v>-1374</v>
      </c>
      <c r="I81" s="22" t="s">
        <v>1815</v>
      </c>
      <c r="J81" s="23" t="s">
        <v>1816</v>
      </c>
      <c r="K81" s="22">
        <v>-1374</v>
      </c>
      <c r="L81" s="22" t="s">
        <v>1761</v>
      </c>
      <c r="M81" s="23" t="s">
        <v>1221</v>
      </c>
      <c r="N81" s="23"/>
      <c r="O81" s="24" t="s">
        <v>1818</v>
      </c>
      <c r="P81" s="24" t="s">
        <v>1814</v>
      </c>
    </row>
    <row r="82" spans="1:16" ht="13.5" thickBot="1" x14ac:dyDescent="0.25">
      <c r="A82" s="7" t="str">
        <f t="shared" si="6"/>
        <v> ORI 122 </v>
      </c>
      <c r="B82" s="8" t="str">
        <f t="shared" si="7"/>
        <v>I</v>
      </c>
      <c r="C82" s="7">
        <f t="shared" si="8"/>
        <v>40888.324000000001</v>
      </c>
      <c r="D82" s="9" t="str">
        <f t="shared" si="9"/>
        <v>vis</v>
      </c>
      <c r="E82" s="21">
        <f>VLOOKUP(C82,'Active 1'!C$21:E$966,3,FALSE)</f>
        <v>-8231.9347223763543</v>
      </c>
      <c r="F82" s="8" t="s">
        <v>1215</v>
      </c>
      <c r="G82" s="9" t="str">
        <f t="shared" si="10"/>
        <v>40888.324</v>
      </c>
      <c r="H82" s="7">
        <f t="shared" si="11"/>
        <v>-1336</v>
      </c>
      <c r="I82" s="22" t="s">
        <v>1832</v>
      </c>
      <c r="J82" s="23" t="s">
        <v>1833</v>
      </c>
      <c r="K82" s="22">
        <v>-1336</v>
      </c>
      <c r="L82" s="22" t="s">
        <v>1834</v>
      </c>
      <c r="M82" s="23" t="s">
        <v>1221</v>
      </c>
      <c r="N82" s="23"/>
      <c r="O82" s="24" t="s">
        <v>1612</v>
      </c>
      <c r="P82" s="24" t="s">
        <v>1835</v>
      </c>
    </row>
    <row r="83" spans="1:16" ht="13.5" thickBot="1" x14ac:dyDescent="0.25">
      <c r="A83" s="7" t="str">
        <f t="shared" si="6"/>
        <v> ORI 122 </v>
      </c>
      <c r="B83" s="8" t="str">
        <f t="shared" si="7"/>
        <v>I</v>
      </c>
      <c r="C83" s="7">
        <f t="shared" si="8"/>
        <v>40903.357000000004</v>
      </c>
      <c r="D83" s="9" t="str">
        <f t="shared" si="9"/>
        <v>vis</v>
      </c>
      <c r="E83" s="21">
        <f>VLOOKUP(C83,'Active 1'!C$21:E$966,3,FALSE)</f>
        <v>-8220.9367769429718</v>
      </c>
      <c r="F83" s="8" t="s">
        <v>1215</v>
      </c>
      <c r="G83" s="9" t="str">
        <f t="shared" si="10"/>
        <v>40903.357</v>
      </c>
      <c r="H83" s="7">
        <f t="shared" si="11"/>
        <v>-1325</v>
      </c>
      <c r="I83" s="22" t="s">
        <v>1836</v>
      </c>
      <c r="J83" s="23" t="s">
        <v>1837</v>
      </c>
      <c r="K83" s="22">
        <v>-1325</v>
      </c>
      <c r="L83" s="22" t="s">
        <v>1744</v>
      </c>
      <c r="M83" s="23" t="s">
        <v>1221</v>
      </c>
      <c r="N83" s="23"/>
      <c r="O83" s="24" t="s">
        <v>1612</v>
      </c>
      <c r="P83" s="24" t="s">
        <v>1835</v>
      </c>
    </row>
    <row r="84" spans="1:16" ht="13.5" thickBot="1" x14ac:dyDescent="0.25">
      <c r="A84" s="7" t="str">
        <f t="shared" si="6"/>
        <v> ORI 124 </v>
      </c>
      <c r="B84" s="8" t="str">
        <f t="shared" si="7"/>
        <v>I</v>
      </c>
      <c r="C84" s="7">
        <f t="shared" si="8"/>
        <v>41041.415999999997</v>
      </c>
      <c r="D84" s="9" t="str">
        <f t="shared" si="9"/>
        <v>vis</v>
      </c>
      <c r="E84" s="21">
        <f>VLOOKUP(C84,'Active 1'!C$21:E$966,3,FALSE)</f>
        <v>-8119.9346251045654</v>
      </c>
      <c r="F84" s="8" t="s">
        <v>1215</v>
      </c>
      <c r="G84" s="9" t="str">
        <f t="shared" si="10"/>
        <v>41041.416</v>
      </c>
      <c r="H84" s="7">
        <f t="shared" si="11"/>
        <v>-1224</v>
      </c>
      <c r="I84" s="22" t="s">
        <v>1857</v>
      </c>
      <c r="J84" s="23" t="s">
        <v>1858</v>
      </c>
      <c r="K84" s="22">
        <v>-1224</v>
      </c>
      <c r="L84" s="22" t="s">
        <v>1846</v>
      </c>
      <c r="M84" s="23" t="s">
        <v>1221</v>
      </c>
      <c r="N84" s="23"/>
      <c r="O84" s="24" t="s">
        <v>1612</v>
      </c>
      <c r="P84" s="24" t="s">
        <v>1859</v>
      </c>
    </row>
    <row r="85" spans="1:16" ht="13.5" thickBot="1" x14ac:dyDescent="0.25">
      <c r="A85" s="7" t="str">
        <f t="shared" si="6"/>
        <v> ORI 125 </v>
      </c>
      <c r="B85" s="8" t="str">
        <f t="shared" si="7"/>
        <v>I</v>
      </c>
      <c r="C85" s="7">
        <f t="shared" si="8"/>
        <v>41056.447</v>
      </c>
      <c r="D85" s="9" t="str">
        <f t="shared" si="9"/>
        <v>vis</v>
      </c>
      <c r="E85" s="21">
        <f>VLOOKUP(C85,'Active 1'!C$21:E$966,3,FALSE)</f>
        <v>-8108.9381428449269</v>
      </c>
      <c r="F85" s="8" t="s">
        <v>1215</v>
      </c>
      <c r="G85" s="9" t="str">
        <f t="shared" si="10"/>
        <v>41056.447</v>
      </c>
      <c r="H85" s="7">
        <f t="shared" si="11"/>
        <v>-1213</v>
      </c>
      <c r="I85" s="22" t="s">
        <v>1860</v>
      </c>
      <c r="J85" s="23" t="s">
        <v>1861</v>
      </c>
      <c r="K85" s="22">
        <v>-1213</v>
      </c>
      <c r="L85" s="22" t="s">
        <v>1744</v>
      </c>
      <c r="M85" s="23" t="s">
        <v>1221</v>
      </c>
      <c r="N85" s="23"/>
      <c r="O85" s="24" t="s">
        <v>1612</v>
      </c>
      <c r="P85" s="24" t="s">
        <v>1862</v>
      </c>
    </row>
    <row r="86" spans="1:16" ht="13.5" thickBot="1" x14ac:dyDescent="0.25">
      <c r="A86" s="7" t="str">
        <f t="shared" si="6"/>
        <v> ORI 129 </v>
      </c>
      <c r="B86" s="8" t="str">
        <f t="shared" si="7"/>
        <v>I</v>
      </c>
      <c r="C86" s="7">
        <f t="shared" si="8"/>
        <v>41216.372000000003</v>
      </c>
      <c r="D86" s="9" t="str">
        <f t="shared" si="9"/>
        <v>vis</v>
      </c>
      <c r="E86" s="21">
        <f>VLOOKUP(C86,'Active 1'!C$21:E$966,3,FALSE)</f>
        <v>-7991.939112482848</v>
      </c>
      <c r="F86" s="8" t="s">
        <v>1215</v>
      </c>
      <c r="G86" s="9" t="str">
        <f t="shared" si="10"/>
        <v>41216.372</v>
      </c>
      <c r="H86" s="7">
        <f t="shared" si="11"/>
        <v>-1096</v>
      </c>
      <c r="I86" s="22" t="s">
        <v>1868</v>
      </c>
      <c r="J86" s="23" t="s">
        <v>1869</v>
      </c>
      <c r="K86" s="22">
        <v>-1096</v>
      </c>
      <c r="L86" s="22" t="s">
        <v>1738</v>
      </c>
      <c r="M86" s="23" t="s">
        <v>1221</v>
      </c>
      <c r="N86" s="23"/>
      <c r="O86" s="24" t="s">
        <v>1612</v>
      </c>
      <c r="P86" s="24" t="s">
        <v>1870</v>
      </c>
    </row>
    <row r="87" spans="1:16" ht="13.5" thickBot="1" x14ac:dyDescent="0.25">
      <c r="A87" s="7" t="str">
        <f t="shared" si="6"/>
        <v> ORI 129 </v>
      </c>
      <c r="B87" s="8" t="str">
        <f t="shared" si="7"/>
        <v>I</v>
      </c>
      <c r="C87" s="7">
        <f t="shared" si="8"/>
        <v>41253.275999999998</v>
      </c>
      <c r="D87" s="9" t="str">
        <f t="shared" si="9"/>
        <v>vis</v>
      </c>
      <c r="E87" s="21">
        <f>VLOOKUP(C87,'Active 1'!C$21:E$966,3,FALSE)</f>
        <v>-7964.9406305914517</v>
      </c>
      <c r="F87" s="8" t="s">
        <v>1215</v>
      </c>
      <c r="G87" s="9" t="str">
        <f t="shared" si="10"/>
        <v>41253.276</v>
      </c>
      <c r="H87" s="7">
        <f t="shared" si="11"/>
        <v>-1069</v>
      </c>
      <c r="I87" s="22" t="s">
        <v>1871</v>
      </c>
      <c r="J87" s="23" t="s">
        <v>1872</v>
      </c>
      <c r="K87" s="22">
        <v>-1069</v>
      </c>
      <c r="L87" s="22" t="s">
        <v>1602</v>
      </c>
      <c r="M87" s="23" t="s">
        <v>1221</v>
      </c>
      <c r="N87" s="23"/>
      <c r="O87" s="24" t="s">
        <v>1612</v>
      </c>
      <c r="P87" s="24" t="s">
        <v>1870</v>
      </c>
    </row>
    <row r="88" spans="1:16" ht="13.5" thickBot="1" x14ac:dyDescent="0.25">
      <c r="A88" s="7" t="str">
        <f t="shared" si="6"/>
        <v> BBS 1 </v>
      </c>
      <c r="B88" s="8" t="str">
        <f t="shared" si="7"/>
        <v>I</v>
      </c>
      <c r="C88" s="7">
        <f t="shared" si="8"/>
        <v>41257.375</v>
      </c>
      <c r="D88" s="9" t="str">
        <f t="shared" si="9"/>
        <v>vis</v>
      </c>
      <c r="E88" s="21">
        <f>VLOOKUP(C88,'Active 1'!C$21:E$966,3,FALSE)</f>
        <v>-7961.9418560067752</v>
      </c>
      <c r="F88" s="8" t="s">
        <v>1215</v>
      </c>
      <c r="G88" s="9" t="str">
        <f t="shared" si="10"/>
        <v>41257.375</v>
      </c>
      <c r="H88" s="7">
        <f t="shared" si="11"/>
        <v>-1066</v>
      </c>
      <c r="I88" s="22" t="s">
        <v>1873</v>
      </c>
      <c r="J88" s="23" t="s">
        <v>1874</v>
      </c>
      <c r="K88" s="22">
        <v>-1066</v>
      </c>
      <c r="L88" s="22" t="s">
        <v>1609</v>
      </c>
      <c r="M88" s="23" t="s">
        <v>1221</v>
      </c>
      <c r="N88" s="23"/>
      <c r="O88" s="24" t="s">
        <v>1806</v>
      </c>
      <c r="P88" s="24" t="s">
        <v>1875</v>
      </c>
    </row>
    <row r="89" spans="1:16" ht="13.5" thickBot="1" x14ac:dyDescent="0.25">
      <c r="A89" s="7" t="str">
        <f t="shared" si="6"/>
        <v> BBS 1 </v>
      </c>
      <c r="B89" s="8" t="str">
        <f t="shared" si="7"/>
        <v>I</v>
      </c>
      <c r="C89" s="7">
        <f t="shared" si="8"/>
        <v>41324.353000000003</v>
      </c>
      <c r="D89" s="9" t="str">
        <f t="shared" si="9"/>
        <v>vis</v>
      </c>
      <c r="E89" s="21">
        <f>VLOOKUP(C89,'Active 1'!C$21:E$966,3,FALSE)</f>
        <v>-7912.9416305536479</v>
      </c>
      <c r="F89" s="8" t="s">
        <v>1215</v>
      </c>
      <c r="G89" s="9" t="str">
        <f t="shared" si="10"/>
        <v>41324.353</v>
      </c>
      <c r="H89" s="7">
        <f t="shared" si="11"/>
        <v>-1017</v>
      </c>
      <c r="I89" s="22" t="s">
        <v>1876</v>
      </c>
      <c r="J89" s="23" t="s">
        <v>1877</v>
      </c>
      <c r="K89" s="22">
        <v>-1017</v>
      </c>
      <c r="L89" s="22" t="s">
        <v>1602</v>
      </c>
      <c r="M89" s="23" t="s">
        <v>1221</v>
      </c>
      <c r="N89" s="23"/>
      <c r="O89" s="24" t="s">
        <v>1806</v>
      </c>
      <c r="P89" s="24" t="s">
        <v>1875</v>
      </c>
    </row>
    <row r="90" spans="1:16" ht="13.5" thickBot="1" x14ac:dyDescent="0.25">
      <c r="A90" s="7" t="str">
        <f t="shared" si="6"/>
        <v> BBS 2 </v>
      </c>
      <c r="B90" s="8" t="str">
        <f t="shared" si="7"/>
        <v>I</v>
      </c>
      <c r="C90" s="7">
        <f t="shared" si="8"/>
        <v>41324.36</v>
      </c>
      <c r="D90" s="9" t="str">
        <f t="shared" si="9"/>
        <v>vis</v>
      </c>
      <c r="E90" s="21">
        <f>VLOOKUP(C90,'Active 1'!C$21:E$966,3,FALSE)</f>
        <v>-7912.9365094455516</v>
      </c>
      <c r="F90" s="8" t="s">
        <v>1215</v>
      </c>
      <c r="G90" s="9" t="str">
        <f t="shared" si="10"/>
        <v>41324.360</v>
      </c>
      <c r="H90" s="7">
        <f t="shared" si="11"/>
        <v>-1017</v>
      </c>
      <c r="I90" s="22" t="s">
        <v>1878</v>
      </c>
      <c r="J90" s="23" t="s">
        <v>1879</v>
      </c>
      <c r="K90" s="22">
        <v>-1017</v>
      </c>
      <c r="L90" s="22" t="s">
        <v>1849</v>
      </c>
      <c r="M90" s="23" t="s">
        <v>1221</v>
      </c>
      <c r="N90" s="23"/>
      <c r="O90" s="24" t="s">
        <v>1612</v>
      </c>
      <c r="P90" s="24" t="s">
        <v>1880</v>
      </c>
    </row>
    <row r="91" spans="1:16" ht="13.5" thickBot="1" x14ac:dyDescent="0.25">
      <c r="A91" s="7" t="str">
        <f t="shared" si="6"/>
        <v> BBS 2 </v>
      </c>
      <c r="B91" s="8" t="str">
        <f t="shared" si="7"/>
        <v>I</v>
      </c>
      <c r="C91" s="7">
        <f t="shared" si="8"/>
        <v>41335.294000000002</v>
      </c>
      <c r="D91" s="9" t="str">
        <f t="shared" si="9"/>
        <v>vis</v>
      </c>
      <c r="E91" s="21">
        <f>VLOOKUP(C91,'Active 1'!C$21:E$966,3,FALSE)</f>
        <v>-7904.9373385968465</v>
      </c>
      <c r="F91" s="8" t="s">
        <v>1215</v>
      </c>
      <c r="G91" s="9" t="str">
        <f t="shared" si="10"/>
        <v>41335.294</v>
      </c>
      <c r="H91" s="7">
        <f t="shared" si="11"/>
        <v>-1009</v>
      </c>
      <c r="I91" s="22" t="s">
        <v>1883</v>
      </c>
      <c r="J91" s="23" t="s">
        <v>1884</v>
      </c>
      <c r="K91" s="22">
        <v>-1009</v>
      </c>
      <c r="L91" s="22" t="s">
        <v>1846</v>
      </c>
      <c r="M91" s="23" t="s">
        <v>1221</v>
      </c>
      <c r="N91" s="23"/>
      <c r="O91" s="24" t="s">
        <v>1612</v>
      </c>
      <c r="P91" s="24" t="s">
        <v>1880</v>
      </c>
    </row>
    <row r="92" spans="1:16" ht="13.5" thickBot="1" x14ac:dyDescent="0.25">
      <c r="A92" s="7" t="str">
        <f t="shared" si="6"/>
        <v> BBS 2 </v>
      </c>
      <c r="B92" s="8" t="str">
        <f t="shared" si="7"/>
        <v>I</v>
      </c>
      <c r="C92" s="7">
        <f t="shared" si="8"/>
        <v>41350.326000000001</v>
      </c>
      <c r="D92" s="9" t="str">
        <f t="shared" si="9"/>
        <v>vis</v>
      </c>
      <c r="E92" s="21">
        <f>VLOOKUP(C92,'Active 1'!C$21:E$966,3,FALSE)</f>
        <v>-7893.9401247503392</v>
      </c>
      <c r="F92" s="8" t="s">
        <v>1215</v>
      </c>
      <c r="G92" s="9" t="str">
        <f t="shared" si="10"/>
        <v>41350.326</v>
      </c>
      <c r="H92" s="7">
        <f t="shared" si="11"/>
        <v>-998</v>
      </c>
      <c r="I92" s="22" t="s">
        <v>1885</v>
      </c>
      <c r="J92" s="23" t="s">
        <v>1886</v>
      </c>
      <c r="K92" s="22">
        <v>-998</v>
      </c>
      <c r="L92" s="22" t="s">
        <v>1738</v>
      </c>
      <c r="M92" s="23" t="s">
        <v>1221</v>
      </c>
      <c r="N92" s="23"/>
      <c r="O92" s="24" t="s">
        <v>1612</v>
      </c>
      <c r="P92" s="24" t="s">
        <v>1880</v>
      </c>
    </row>
    <row r="93" spans="1:16" ht="13.5" thickBot="1" x14ac:dyDescent="0.25">
      <c r="A93" s="7" t="str">
        <f t="shared" si="6"/>
        <v>IBVS 637 </v>
      </c>
      <c r="B93" s="8" t="str">
        <f t="shared" si="7"/>
        <v>I</v>
      </c>
      <c r="C93" s="7">
        <f t="shared" si="8"/>
        <v>41365.366999999998</v>
      </c>
      <c r="D93" s="9" t="str">
        <f t="shared" si="9"/>
        <v>vis</v>
      </c>
      <c r="E93" s="21">
        <f>VLOOKUP(C93,'Active 1'!C$21:E$966,3,FALSE)</f>
        <v>-7882.9363266219934</v>
      </c>
      <c r="F93" s="8" t="s">
        <v>1215</v>
      </c>
      <c r="G93" s="9" t="str">
        <f t="shared" si="10"/>
        <v>41365.367</v>
      </c>
      <c r="H93" s="7">
        <f t="shared" si="11"/>
        <v>-987</v>
      </c>
      <c r="I93" s="22" t="s">
        <v>1887</v>
      </c>
      <c r="J93" s="23" t="s">
        <v>1888</v>
      </c>
      <c r="K93" s="22">
        <v>-987</v>
      </c>
      <c r="L93" s="22" t="s">
        <v>1889</v>
      </c>
      <c r="M93" s="23" t="s">
        <v>1221</v>
      </c>
      <c r="N93" s="23"/>
      <c r="O93" s="24" t="s">
        <v>1890</v>
      </c>
      <c r="P93" s="25" t="s">
        <v>1891</v>
      </c>
    </row>
    <row r="94" spans="1:16" ht="13.5" thickBot="1" x14ac:dyDescent="0.25">
      <c r="A94" s="7" t="str">
        <f t="shared" si="6"/>
        <v> BBS 2 </v>
      </c>
      <c r="B94" s="8" t="str">
        <f t="shared" si="7"/>
        <v>I</v>
      </c>
      <c r="C94" s="7">
        <f t="shared" si="8"/>
        <v>41380.398000000001</v>
      </c>
      <c r="D94" s="9" t="str">
        <f t="shared" si="9"/>
        <v>vis</v>
      </c>
      <c r="E94" s="21">
        <f>VLOOKUP(C94,'Active 1'!C$21:E$966,3,FALSE)</f>
        <v>-7871.939844362355</v>
      </c>
      <c r="F94" s="8" t="s">
        <v>1215</v>
      </c>
      <c r="G94" s="9" t="str">
        <f t="shared" si="10"/>
        <v>41380.398</v>
      </c>
      <c r="H94" s="7">
        <f t="shared" si="11"/>
        <v>-976</v>
      </c>
      <c r="I94" s="22" t="s">
        <v>1892</v>
      </c>
      <c r="J94" s="23" t="s">
        <v>1893</v>
      </c>
      <c r="K94" s="22">
        <v>-976</v>
      </c>
      <c r="L94" s="22" t="s">
        <v>1761</v>
      </c>
      <c r="M94" s="23" t="s">
        <v>1221</v>
      </c>
      <c r="N94" s="23"/>
      <c r="O94" s="24" t="s">
        <v>1612</v>
      </c>
      <c r="P94" s="24" t="s">
        <v>1880</v>
      </c>
    </row>
    <row r="95" spans="1:16" ht="13.5" thickBot="1" x14ac:dyDescent="0.25">
      <c r="A95" s="7" t="str">
        <f t="shared" si="6"/>
        <v> AVSJ 5.33 </v>
      </c>
      <c r="B95" s="8" t="str">
        <f t="shared" si="7"/>
        <v>I</v>
      </c>
      <c r="C95" s="7">
        <f t="shared" si="8"/>
        <v>41391.332000000002</v>
      </c>
      <c r="D95" s="9" t="str">
        <f t="shared" si="9"/>
        <v>vis</v>
      </c>
      <c r="E95" s="21">
        <f>VLOOKUP(C95,'Active 1'!C$21:E$966,3,FALSE)</f>
        <v>-7863.9406735136508</v>
      </c>
      <c r="F95" s="8" t="s">
        <v>1215</v>
      </c>
      <c r="G95" s="9" t="str">
        <f t="shared" si="10"/>
        <v>41391.332</v>
      </c>
      <c r="H95" s="7">
        <f t="shared" si="11"/>
        <v>-968</v>
      </c>
      <c r="I95" s="22" t="s">
        <v>1894</v>
      </c>
      <c r="J95" s="23" t="s">
        <v>1895</v>
      </c>
      <c r="K95" s="22">
        <v>-968</v>
      </c>
      <c r="L95" s="22" t="s">
        <v>1738</v>
      </c>
      <c r="M95" s="23" t="s">
        <v>1221</v>
      </c>
      <c r="N95" s="23"/>
      <c r="O95" s="24" t="s">
        <v>1648</v>
      </c>
      <c r="P95" s="24" t="s">
        <v>1856</v>
      </c>
    </row>
    <row r="96" spans="1:16" ht="13.5" thickBot="1" x14ac:dyDescent="0.25">
      <c r="A96" s="7" t="str">
        <f t="shared" si="6"/>
        <v> BBS 2 </v>
      </c>
      <c r="B96" s="8" t="str">
        <f t="shared" si="7"/>
        <v>I</v>
      </c>
      <c r="C96" s="7">
        <f t="shared" si="8"/>
        <v>41391.332000000002</v>
      </c>
      <c r="D96" s="9" t="str">
        <f t="shared" si="9"/>
        <v>vis</v>
      </c>
      <c r="E96" s="21">
        <f>VLOOKUP(C96,'Active 1'!C$21:E$966,3,FALSE)</f>
        <v>-7863.9406735136508</v>
      </c>
      <c r="F96" s="8" t="s">
        <v>1215</v>
      </c>
      <c r="G96" s="9" t="str">
        <f t="shared" si="10"/>
        <v>41391.332</v>
      </c>
      <c r="H96" s="7">
        <f t="shared" si="11"/>
        <v>-968</v>
      </c>
      <c r="I96" s="22" t="s">
        <v>1894</v>
      </c>
      <c r="J96" s="23" t="s">
        <v>1895</v>
      </c>
      <c r="K96" s="22">
        <v>-968</v>
      </c>
      <c r="L96" s="22" t="s">
        <v>1738</v>
      </c>
      <c r="M96" s="23" t="s">
        <v>1221</v>
      </c>
      <c r="N96" s="23"/>
      <c r="O96" s="24" t="s">
        <v>1612</v>
      </c>
      <c r="P96" s="24" t="s">
        <v>1880</v>
      </c>
    </row>
    <row r="97" spans="1:16" ht="13.5" thickBot="1" x14ac:dyDescent="0.25">
      <c r="A97" s="7" t="str">
        <f t="shared" si="6"/>
        <v> BBS 2 </v>
      </c>
      <c r="B97" s="8" t="str">
        <f t="shared" si="7"/>
        <v>I</v>
      </c>
      <c r="C97" s="7">
        <f t="shared" si="8"/>
        <v>41395.432999999997</v>
      </c>
      <c r="D97" s="9" t="str">
        <f t="shared" si="9"/>
        <v>vis</v>
      </c>
      <c r="E97" s="21">
        <f>VLOOKUP(C97,'Active 1'!C$21:E$966,3,FALSE)</f>
        <v>-7860.9404357552366</v>
      </c>
      <c r="F97" s="8" t="s">
        <v>1215</v>
      </c>
      <c r="G97" s="9" t="str">
        <f t="shared" si="10"/>
        <v>41395.433</v>
      </c>
      <c r="H97" s="7">
        <f t="shared" si="11"/>
        <v>-965</v>
      </c>
      <c r="I97" s="22" t="s">
        <v>1896</v>
      </c>
      <c r="J97" s="23" t="s">
        <v>1897</v>
      </c>
      <c r="K97" s="22">
        <v>-965</v>
      </c>
      <c r="L97" s="22" t="s">
        <v>1761</v>
      </c>
      <c r="M97" s="23" t="s">
        <v>1221</v>
      </c>
      <c r="N97" s="23"/>
      <c r="O97" s="24" t="s">
        <v>1612</v>
      </c>
      <c r="P97" s="24" t="s">
        <v>1880</v>
      </c>
    </row>
    <row r="98" spans="1:16" ht="13.5" thickBot="1" x14ac:dyDescent="0.25">
      <c r="A98" s="7" t="str">
        <f t="shared" si="6"/>
        <v>IBVS 779 </v>
      </c>
      <c r="B98" s="8" t="str">
        <f t="shared" si="7"/>
        <v>I</v>
      </c>
      <c r="C98" s="7">
        <f t="shared" si="8"/>
        <v>41395.438999999998</v>
      </c>
      <c r="D98" s="9" t="str">
        <f t="shared" si="9"/>
        <v>vis</v>
      </c>
      <c r="E98" s="21">
        <f>VLOOKUP(C98,'Active 1'!C$21:E$966,3,FALSE)</f>
        <v>-7860.9360462340092</v>
      </c>
      <c r="F98" s="8" t="s">
        <v>1215</v>
      </c>
      <c r="G98" s="9" t="str">
        <f t="shared" si="10"/>
        <v>41395.439</v>
      </c>
      <c r="H98" s="7">
        <f t="shared" si="11"/>
        <v>-965</v>
      </c>
      <c r="I98" s="22" t="s">
        <v>1898</v>
      </c>
      <c r="J98" s="23" t="s">
        <v>1899</v>
      </c>
      <c r="K98" s="22">
        <v>-965</v>
      </c>
      <c r="L98" s="22" t="s">
        <v>1900</v>
      </c>
      <c r="M98" s="23" t="s">
        <v>1221</v>
      </c>
      <c r="N98" s="23"/>
      <c r="O98" s="24" t="s">
        <v>1890</v>
      </c>
      <c r="P98" s="25" t="s">
        <v>1901</v>
      </c>
    </row>
    <row r="99" spans="1:16" ht="13.5" thickBot="1" x14ac:dyDescent="0.25">
      <c r="A99" s="7" t="str">
        <f t="shared" si="6"/>
        <v> BBS 3 </v>
      </c>
      <c r="B99" s="8" t="str">
        <f t="shared" si="7"/>
        <v>I</v>
      </c>
      <c r="C99" s="7">
        <f t="shared" si="8"/>
        <v>41410.464999999997</v>
      </c>
      <c r="D99" s="9" t="str">
        <f t="shared" si="9"/>
        <v>vis</v>
      </c>
      <c r="E99" s="21">
        <f>VLOOKUP(C99,'Active 1'!C$21:E$966,3,FALSE)</f>
        <v>-7849.9432219087303</v>
      </c>
      <c r="F99" s="8" t="s">
        <v>1215</v>
      </c>
      <c r="G99" s="9" t="str">
        <f t="shared" si="10"/>
        <v>41410.465</v>
      </c>
      <c r="H99" s="7">
        <f t="shared" si="11"/>
        <v>-954</v>
      </c>
      <c r="I99" s="22" t="s">
        <v>1902</v>
      </c>
      <c r="J99" s="23" t="s">
        <v>1903</v>
      </c>
      <c r="K99" s="22">
        <v>-954</v>
      </c>
      <c r="L99" s="22" t="s">
        <v>1609</v>
      </c>
      <c r="M99" s="23" t="s">
        <v>1221</v>
      </c>
      <c r="N99" s="23"/>
      <c r="O99" s="24" t="s">
        <v>1612</v>
      </c>
      <c r="P99" s="24" t="s">
        <v>1904</v>
      </c>
    </row>
    <row r="100" spans="1:16" ht="13.5" thickBot="1" x14ac:dyDescent="0.25">
      <c r="A100" s="7" t="str">
        <f t="shared" si="6"/>
        <v>IBVS 740 </v>
      </c>
      <c r="B100" s="8" t="str">
        <f t="shared" si="7"/>
        <v>I</v>
      </c>
      <c r="C100" s="7">
        <f t="shared" si="8"/>
        <v>41477.449000000001</v>
      </c>
      <c r="D100" s="9" t="str">
        <f t="shared" si="9"/>
        <v>vis</v>
      </c>
      <c r="E100" s="21">
        <f>VLOOKUP(C100,'Active 1'!C$21:E$966,3,FALSE)</f>
        <v>-7800.9386069343745</v>
      </c>
      <c r="F100" s="8" t="s">
        <v>1215</v>
      </c>
      <c r="G100" s="9" t="str">
        <f t="shared" si="10"/>
        <v>41477.449</v>
      </c>
      <c r="H100" s="7">
        <f t="shared" si="11"/>
        <v>-905</v>
      </c>
      <c r="I100" s="22" t="s">
        <v>1905</v>
      </c>
      <c r="J100" s="23" t="s">
        <v>1906</v>
      </c>
      <c r="K100" s="22">
        <v>-905</v>
      </c>
      <c r="L100" s="22" t="s">
        <v>1846</v>
      </c>
      <c r="M100" s="23" t="s">
        <v>1221</v>
      </c>
      <c r="N100" s="23"/>
      <c r="O100" s="24" t="s">
        <v>1907</v>
      </c>
      <c r="P100" s="25" t="s">
        <v>1908</v>
      </c>
    </row>
    <row r="101" spans="1:16" ht="13.5" thickBot="1" x14ac:dyDescent="0.25">
      <c r="A101" s="7" t="str">
        <f t="shared" si="6"/>
        <v> BBS 4 </v>
      </c>
      <c r="B101" s="8" t="str">
        <f t="shared" si="7"/>
        <v>I</v>
      </c>
      <c r="C101" s="7">
        <f t="shared" si="8"/>
        <v>41503.415999999997</v>
      </c>
      <c r="D101" s="9" t="str">
        <f t="shared" si="9"/>
        <v>vis</v>
      </c>
      <c r="E101" s="21">
        <f>VLOOKUP(C101,'Active 1'!C$21:E$966,3,FALSE)</f>
        <v>-7781.9414906522943</v>
      </c>
      <c r="F101" s="8" t="s">
        <v>1215</v>
      </c>
      <c r="G101" s="9" t="str">
        <f t="shared" si="10"/>
        <v>41503.416</v>
      </c>
      <c r="H101" s="7">
        <f t="shared" si="11"/>
        <v>-886</v>
      </c>
      <c r="I101" s="22" t="s">
        <v>1909</v>
      </c>
      <c r="J101" s="23" t="s">
        <v>1910</v>
      </c>
      <c r="K101" s="22">
        <v>-886</v>
      </c>
      <c r="L101" s="22" t="s">
        <v>1738</v>
      </c>
      <c r="M101" s="23" t="s">
        <v>1221</v>
      </c>
      <c r="N101" s="23"/>
      <c r="O101" s="24" t="s">
        <v>1612</v>
      </c>
      <c r="P101" s="24" t="s">
        <v>1911</v>
      </c>
    </row>
    <row r="102" spans="1:16" ht="13.5" thickBot="1" x14ac:dyDescent="0.25">
      <c r="A102" s="7" t="str">
        <f t="shared" si="6"/>
        <v> BBS 5 </v>
      </c>
      <c r="B102" s="8" t="str">
        <f t="shared" si="7"/>
        <v>I</v>
      </c>
      <c r="C102" s="7">
        <f t="shared" si="8"/>
        <v>41570.385999999999</v>
      </c>
      <c r="D102" s="9" t="str">
        <f t="shared" si="9"/>
        <v>vis</v>
      </c>
      <c r="E102" s="21">
        <f>VLOOKUP(C102,'Active 1'!C$21:E$966,3,FALSE)</f>
        <v>-7732.9471178941358</v>
      </c>
      <c r="F102" s="8" t="s">
        <v>1215</v>
      </c>
      <c r="G102" s="9" t="str">
        <f t="shared" si="10"/>
        <v>41570.386</v>
      </c>
      <c r="H102" s="7">
        <f t="shared" si="11"/>
        <v>-837</v>
      </c>
      <c r="I102" s="22" t="s">
        <v>1916</v>
      </c>
      <c r="J102" s="23" t="s">
        <v>1917</v>
      </c>
      <c r="K102" s="22">
        <v>-837</v>
      </c>
      <c r="L102" s="22" t="s">
        <v>1216</v>
      </c>
      <c r="M102" s="23" t="s">
        <v>1221</v>
      </c>
      <c r="N102" s="23"/>
      <c r="O102" s="24" t="s">
        <v>1612</v>
      </c>
      <c r="P102" s="24" t="s">
        <v>1918</v>
      </c>
    </row>
    <row r="103" spans="1:16" ht="13.5" thickBot="1" x14ac:dyDescent="0.25">
      <c r="A103" s="7" t="str">
        <f t="shared" si="6"/>
        <v> BBS 5 </v>
      </c>
      <c r="B103" s="8" t="str">
        <f t="shared" si="7"/>
        <v>I</v>
      </c>
      <c r="C103" s="7">
        <f t="shared" si="8"/>
        <v>41581.326000000001</v>
      </c>
      <c r="D103" s="9" t="str">
        <f t="shared" si="9"/>
        <v>vis</v>
      </c>
      <c r="E103" s="21">
        <f>VLOOKUP(C103,'Active 1'!C$21:E$966,3,FALSE)</f>
        <v>-7724.9435575242042</v>
      </c>
      <c r="F103" s="8" t="s">
        <v>1215</v>
      </c>
      <c r="G103" s="9" t="str">
        <f t="shared" si="10"/>
        <v>41581.326</v>
      </c>
      <c r="H103" s="7">
        <f t="shared" si="11"/>
        <v>-829</v>
      </c>
      <c r="I103" s="22" t="s">
        <v>1927</v>
      </c>
      <c r="J103" s="23" t="s">
        <v>1928</v>
      </c>
      <c r="K103" s="22">
        <v>-829</v>
      </c>
      <c r="L103" s="22" t="s">
        <v>1744</v>
      </c>
      <c r="M103" s="23" t="s">
        <v>1221</v>
      </c>
      <c r="N103" s="23"/>
      <c r="O103" s="24" t="s">
        <v>1612</v>
      </c>
      <c r="P103" s="24" t="s">
        <v>1918</v>
      </c>
    </row>
    <row r="104" spans="1:16" ht="13.5" thickBot="1" x14ac:dyDescent="0.25">
      <c r="A104" s="7" t="str">
        <f t="shared" si="6"/>
        <v> BBS 5 </v>
      </c>
      <c r="B104" s="8" t="str">
        <f t="shared" si="7"/>
        <v>I</v>
      </c>
      <c r="C104" s="7">
        <f t="shared" si="8"/>
        <v>41581.326999999997</v>
      </c>
      <c r="D104" s="9" t="str">
        <f t="shared" si="9"/>
        <v>vis</v>
      </c>
      <c r="E104" s="21">
        <f>VLOOKUP(C104,'Active 1'!C$21:E$966,3,FALSE)</f>
        <v>-7724.9428259373353</v>
      </c>
      <c r="F104" s="8" t="s">
        <v>1215</v>
      </c>
      <c r="G104" s="9" t="str">
        <f t="shared" si="10"/>
        <v>41581.327</v>
      </c>
      <c r="H104" s="7">
        <f t="shared" si="11"/>
        <v>-829</v>
      </c>
      <c r="I104" s="22" t="s">
        <v>1929</v>
      </c>
      <c r="J104" s="23" t="s">
        <v>1930</v>
      </c>
      <c r="K104" s="22">
        <v>-829</v>
      </c>
      <c r="L104" s="22" t="s">
        <v>1738</v>
      </c>
      <c r="M104" s="23" t="s">
        <v>1221</v>
      </c>
      <c r="N104" s="23"/>
      <c r="O104" s="24" t="s">
        <v>1806</v>
      </c>
      <c r="P104" s="24" t="s">
        <v>1918</v>
      </c>
    </row>
    <row r="105" spans="1:16" ht="13.5" thickBot="1" x14ac:dyDescent="0.25">
      <c r="A105" s="7" t="str">
        <f t="shared" si="6"/>
        <v> BBS 5 </v>
      </c>
      <c r="B105" s="8" t="str">
        <f t="shared" si="7"/>
        <v>I</v>
      </c>
      <c r="C105" s="7">
        <f t="shared" si="8"/>
        <v>41585.428999999996</v>
      </c>
      <c r="D105" s="9" t="str">
        <f t="shared" si="9"/>
        <v>vis</v>
      </c>
      <c r="E105" s="21">
        <f>VLOOKUP(C105,'Active 1'!C$21:E$966,3,FALSE)</f>
        <v>-7721.9418565920478</v>
      </c>
      <c r="F105" s="8" t="s">
        <v>1215</v>
      </c>
      <c r="G105" s="9" t="str">
        <f t="shared" si="10"/>
        <v>41585.429</v>
      </c>
      <c r="H105" s="7">
        <f t="shared" si="11"/>
        <v>-826</v>
      </c>
      <c r="I105" s="22" t="s">
        <v>1931</v>
      </c>
      <c r="J105" s="23" t="s">
        <v>1932</v>
      </c>
      <c r="K105" s="22">
        <v>-826</v>
      </c>
      <c r="L105" s="22" t="s">
        <v>1761</v>
      </c>
      <c r="M105" s="23" t="s">
        <v>1221</v>
      </c>
      <c r="N105" s="23"/>
      <c r="O105" s="24" t="s">
        <v>1612</v>
      </c>
      <c r="P105" s="24" t="s">
        <v>1918</v>
      </c>
    </row>
    <row r="106" spans="1:16" ht="13.5" thickBot="1" x14ac:dyDescent="0.25">
      <c r="A106" s="7" t="str">
        <f t="shared" si="6"/>
        <v> BBS 6 </v>
      </c>
      <c r="B106" s="8" t="str">
        <f t="shared" si="7"/>
        <v>I</v>
      </c>
      <c r="C106" s="7">
        <f t="shared" si="8"/>
        <v>41596.364999999998</v>
      </c>
      <c r="D106" s="9" t="str">
        <f t="shared" si="9"/>
        <v>vis</v>
      </c>
      <c r="E106" s="21">
        <f>VLOOKUP(C106,'Active 1'!C$21:E$966,3,FALSE)</f>
        <v>-7713.9412225696005</v>
      </c>
      <c r="F106" s="8" t="s">
        <v>1215</v>
      </c>
      <c r="G106" s="9" t="str">
        <f t="shared" si="10"/>
        <v>41596.365</v>
      </c>
      <c r="H106" s="7">
        <f t="shared" si="11"/>
        <v>-818</v>
      </c>
      <c r="I106" s="22" t="s">
        <v>1937</v>
      </c>
      <c r="J106" s="23" t="s">
        <v>1938</v>
      </c>
      <c r="K106" s="22">
        <v>-818</v>
      </c>
      <c r="L106" s="22" t="s">
        <v>1834</v>
      </c>
      <c r="M106" s="23" t="s">
        <v>1221</v>
      </c>
      <c r="N106" s="23"/>
      <c r="O106" s="24" t="s">
        <v>1612</v>
      </c>
      <c r="P106" s="24" t="s">
        <v>1939</v>
      </c>
    </row>
    <row r="107" spans="1:16" ht="13.5" thickBot="1" x14ac:dyDescent="0.25">
      <c r="A107" s="7" t="str">
        <f t="shared" si="6"/>
        <v> BBS 6 </v>
      </c>
      <c r="B107" s="8" t="str">
        <f t="shared" si="7"/>
        <v>I</v>
      </c>
      <c r="C107" s="7">
        <f t="shared" si="8"/>
        <v>41607.298000000003</v>
      </c>
      <c r="D107" s="9" t="str">
        <f t="shared" si="9"/>
        <v>vis</v>
      </c>
      <c r="E107" s="21">
        <f>VLOOKUP(C107,'Active 1'!C$21:E$966,3,FALSE)</f>
        <v>-7705.9427833077643</v>
      </c>
      <c r="F107" s="8" t="s">
        <v>1215</v>
      </c>
      <c r="G107" s="9" t="str">
        <f t="shared" si="10"/>
        <v>41607.298</v>
      </c>
      <c r="H107" s="7">
        <f t="shared" si="11"/>
        <v>-810</v>
      </c>
      <c r="I107" s="22" t="s">
        <v>1945</v>
      </c>
      <c r="J107" s="23" t="s">
        <v>1946</v>
      </c>
      <c r="K107" s="22">
        <v>-810</v>
      </c>
      <c r="L107" s="22" t="s">
        <v>1738</v>
      </c>
      <c r="M107" s="23" t="s">
        <v>1221</v>
      </c>
      <c r="N107" s="23"/>
      <c r="O107" s="24" t="s">
        <v>1612</v>
      </c>
      <c r="P107" s="24" t="s">
        <v>1939</v>
      </c>
    </row>
    <row r="108" spans="1:16" ht="13.5" thickBot="1" x14ac:dyDescent="0.25">
      <c r="A108" s="7" t="str">
        <f t="shared" si="6"/>
        <v> BBS 6 </v>
      </c>
      <c r="B108" s="8" t="str">
        <f t="shared" si="7"/>
        <v>I</v>
      </c>
      <c r="C108" s="7">
        <f t="shared" si="8"/>
        <v>41637.368999999999</v>
      </c>
      <c r="D108" s="9" t="str">
        <f t="shared" si="9"/>
        <v>vis</v>
      </c>
      <c r="E108" s="21">
        <f>VLOOKUP(C108,'Active 1'!C$21:E$966,3,FALSE)</f>
        <v>-7683.9432345066543</v>
      </c>
      <c r="F108" s="8" t="s">
        <v>1215</v>
      </c>
      <c r="G108" s="9" t="str">
        <f t="shared" si="10"/>
        <v>41637.369</v>
      </c>
      <c r="H108" s="7">
        <f t="shared" si="11"/>
        <v>-788</v>
      </c>
      <c r="I108" s="22" t="s">
        <v>1947</v>
      </c>
      <c r="J108" s="23" t="s">
        <v>1948</v>
      </c>
      <c r="K108" s="22">
        <v>-788</v>
      </c>
      <c r="L108" s="22" t="s">
        <v>1738</v>
      </c>
      <c r="M108" s="23" t="s">
        <v>1221</v>
      </c>
      <c r="N108" s="23"/>
      <c r="O108" s="24" t="s">
        <v>1612</v>
      </c>
      <c r="P108" s="24" t="s">
        <v>1939</v>
      </c>
    </row>
    <row r="109" spans="1:16" ht="13.5" thickBot="1" x14ac:dyDescent="0.25">
      <c r="A109" s="7" t="str">
        <f t="shared" si="6"/>
        <v>BAVM 26 </v>
      </c>
      <c r="B109" s="8" t="str">
        <f t="shared" si="7"/>
        <v>I</v>
      </c>
      <c r="C109" s="7">
        <f t="shared" si="8"/>
        <v>41637.368999999999</v>
      </c>
      <c r="D109" s="9" t="str">
        <f t="shared" si="9"/>
        <v>vis</v>
      </c>
      <c r="E109" s="21">
        <f>VLOOKUP(C109,'Active 1'!C$21:E$966,3,FALSE)</f>
        <v>-7683.9432345066543</v>
      </c>
      <c r="F109" s="8" t="s">
        <v>1215</v>
      </c>
      <c r="G109" s="9" t="str">
        <f t="shared" si="10"/>
        <v>41637.369</v>
      </c>
      <c r="H109" s="7">
        <f t="shared" si="11"/>
        <v>-788</v>
      </c>
      <c r="I109" s="22" t="s">
        <v>1947</v>
      </c>
      <c r="J109" s="23" t="s">
        <v>1948</v>
      </c>
      <c r="K109" s="22">
        <v>-788</v>
      </c>
      <c r="L109" s="22" t="s">
        <v>1738</v>
      </c>
      <c r="M109" s="23" t="s">
        <v>1221</v>
      </c>
      <c r="N109" s="23"/>
      <c r="O109" s="24" t="s">
        <v>1944</v>
      </c>
      <c r="P109" s="25" t="s">
        <v>1926</v>
      </c>
    </row>
    <row r="110" spans="1:16" ht="13.5" thickBot="1" x14ac:dyDescent="0.25">
      <c r="A110" s="7" t="str">
        <f t="shared" si="6"/>
        <v> BBS 6 </v>
      </c>
      <c r="B110" s="8" t="str">
        <f t="shared" si="7"/>
        <v>I</v>
      </c>
      <c r="C110" s="7">
        <f t="shared" si="8"/>
        <v>41648.313000000002</v>
      </c>
      <c r="D110" s="9" t="str">
        <f t="shared" si="9"/>
        <v>vis</v>
      </c>
      <c r="E110" s="21">
        <f>VLOOKUP(C110,'Active 1'!C$21:E$966,3,FALSE)</f>
        <v>-7675.9367477892374</v>
      </c>
      <c r="F110" s="8" t="s">
        <v>1215</v>
      </c>
      <c r="G110" s="9" t="str">
        <f t="shared" si="10"/>
        <v>41648.313</v>
      </c>
      <c r="H110" s="7">
        <f t="shared" si="11"/>
        <v>-780</v>
      </c>
      <c r="I110" s="22" t="s">
        <v>1949</v>
      </c>
      <c r="J110" s="23" t="s">
        <v>1950</v>
      </c>
      <c r="K110" s="22">
        <v>-780</v>
      </c>
      <c r="L110" s="22" t="s">
        <v>1951</v>
      </c>
      <c r="M110" s="23" t="s">
        <v>1221</v>
      </c>
      <c r="N110" s="23"/>
      <c r="O110" s="24" t="s">
        <v>1612</v>
      </c>
      <c r="P110" s="24" t="s">
        <v>1939</v>
      </c>
    </row>
    <row r="111" spans="1:16" ht="13.5" thickBot="1" x14ac:dyDescent="0.25">
      <c r="A111" s="7" t="str">
        <f t="shared" si="6"/>
        <v> BBS 7 </v>
      </c>
      <c r="B111" s="8" t="str">
        <f t="shared" si="7"/>
        <v>I</v>
      </c>
      <c r="C111" s="7">
        <f t="shared" si="8"/>
        <v>41663.339999999997</v>
      </c>
      <c r="D111" s="9" t="str">
        <f t="shared" si="9"/>
        <v>vis</v>
      </c>
      <c r="E111" s="21">
        <f>VLOOKUP(C111,'Active 1'!C$21:E$966,3,FALSE)</f>
        <v>-7664.9431918770888</v>
      </c>
      <c r="F111" s="8" t="s">
        <v>1215</v>
      </c>
      <c r="G111" s="9" t="str">
        <f t="shared" si="10"/>
        <v>41663.340</v>
      </c>
      <c r="H111" s="7">
        <f t="shared" si="11"/>
        <v>-769</v>
      </c>
      <c r="I111" s="22" t="s">
        <v>1952</v>
      </c>
      <c r="J111" s="23" t="s">
        <v>1953</v>
      </c>
      <c r="K111" s="22">
        <v>-769</v>
      </c>
      <c r="L111" s="22" t="s">
        <v>1738</v>
      </c>
      <c r="M111" s="23" t="s">
        <v>1221</v>
      </c>
      <c r="N111" s="23"/>
      <c r="O111" s="24" t="s">
        <v>1612</v>
      </c>
      <c r="P111" s="24" t="s">
        <v>1954</v>
      </c>
    </row>
    <row r="112" spans="1:16" ht="13.5" thickBot="1" x14ac:dyDescent="0.25">
      <c r="A112" s="7" t="str">
        <f t="shared" si="6"/>
        <v> BBS 11 </v>
      </c>
      <c r="B112" s="8" t="str">
        <f t="shared" si="7"/>
        <v>I</v>
      </c>
      <c r="C112" s="7">
        <f t="shared" si="8"/>
        <v>41902.538</v>
      </c>
      <c r="D112" s="9" t="str">
        <f t="shared" si="9"/>
        <v>vis</v>
      </c>
      <c r="E112" s="21">
        <f>VLOOKUP(C112,'Active 1'!C$21:E$966,3,FALSE)</f>
        <v>-7489.9490754815997</v>
      </c>
      <c r="F112" s="8" t="s">
        <v>1215</v>
      </c>
      <c r="G112" s="9" t="str">
        <f t="shared" si="10"/>
        <v>41902.538</v>
      </c>
      <c r="H112" s="7">
        <f t="shared" si="11"/>
        <v>-594</v>
      </c>
      <c r="I112" s="22" t="s">
        <v>1968</v>
      </c>
      <c r="J112" s="23" t="s">
        <v>1969</v>
      </c>
      <c r="K112" s="22">
        <v>-594</v>
      </c>
      <c r="L112" s="22" t="s">
        <v>1645</v>
      </c>
      <c r="M112" s="23" t="s">
        <v>1221</v>
      </c>
      <c r="N112" s="23"/>
      <c r="O112" s="24" t="s">
        <v>1612</v>
      </c>
      <c r="P112" s="24" t="s">
        <v>1970</v>
      </c>
    </row>
    <row r="113" spans="1:16" ht="13.5" thickBot="1" x14ac:dyDescent="0.25">
      <c r="A113" s="7" t="str">
        <f t="shared" si="6"/>
        <v> BBS 11 </v>
      </c>
      <c r="B113" s="8" t="str">
        <f t="shared" si="7"/>
        <v>I</v>
      </c>
      <c r="C113" s="7">
        <f t="shared" si="8"/>
        <v>41913.478000000003</v>
      </c>
      <c r="D113" s="9" t="str">
        <f t="shared" si="9"/>
        <v>vis</v>
      </c>
      <c r="E113" s="21">
        <f>VLOOKUP(C113,'Active 1'!C$21:E$966,3,FALSE)</f>
        <v>-7481.9455151116681</v>
      </c>
      <c r="F113" s="8" t="s">
        <v>1215</v>
      </c>
      <c r="G113" s="9" t="str">
        <f t="shared" si="10"/>
        <v>41913.478</v>
      </c>
      <c r="H113" s="7">
        <f t="shared" si="11"/>
        <v>-586</v>
      </c>
      <c r="I113" s="22" t="s">
        <v>1971</v>
      </c>
      <c r="J113" s="23" t="s">
        <v>1972</v>
      </c>
      <c r="K113" s="22">
        <v>-586</v>
      </c>
      <c r="L113" s="22" t="s">
        <v>1738</v>
      </c>
      <c r="M113" s="23" t="s">
        <v>1221</v>
      </c>
      <c r="N113" s="23"/>
      <c r="O113" s="24" t="s">
        <v>1612</v>
      </c>
      <c r="P113" s="24" t="s">
        <v>1970</v>
      </c>
    </row>
    <row r="114" spans="1:16" ht="13.5" thickBot="1" x14ac:dyDescent="0.25">
      <c r="A114" s="7" t="str">
        <f t="shared" si="6"/>
        <v> BBS 12 </v>
      </c>
      <c r="B114" s="8" t="str">
        <f t="shared" si="7"/>
        <v>I</v>
      </c>
      <c r="C114" s="7">
        <f t="shared" si="8"/>
        <v>41961.32</v>
      </c>
      <c r="D114" s="9" t="str">
        <f t="shared" si="9"/>
        <v>vis</v>
      </c>
      <c r="E114" s="21">
        <f>VLOOKUP(C114,'Active 1'!C$21:E$966,3,FALSE)</f>
        <v>-7446.9449360240824</v>
      </c>
      <c r="F114" s="8" t="s">
        <v>1215</v>
      </c>
      <c r="G114" s="9" t="str">
        <f t="shared" si="10"/>
        <v>41961.320</v>
      </c>
      <c r="H114" s="7">
        <f t="shared" si="11"/>
        <v>-551</v>
      </c>
      <c r="I114" s="22" t="s">
        <v>1975</v>
      </c>
      <c r="J114" s="23" t="s">
        <v>1976</v>
      </c>
      <c r="K114" s="22">
        <v>-551</v>
      </c>
      <c r="L114" s="22" t="s">
        <v>1834</v>
      </c>
      <c r="M114" s="23" t="s">
        <v>1221</v>
      </c>
      <c r="N114" s="23"/>
      <c r="O114" s="24" t="s">
        <v>1612</v>
      </c>
      <c r="P114" s="24" t="s">
        <v>1977</v>
      </c>
    </row>
    <row r="115" spans="1:16" ht="13.5" thickBot="1" x14ac:dyDescent="0.25">
      <c r="A115" s="7" t="str">
        <f t="shared" si="6"/>
        <v> BBS 12 </v>
      </c>
      <c r="B115" s="8" t="str">
        <f t="shared" si="7"/>
        <v>I</v>
      </c>
      <c r="C115" s="7">
        <f t="shared" si="8"/>
        <v>41987.29</v>
      </c>
      <c r="D115" s="9" t="str">
        <f t="shared" si="9"/>
        <v>vis</v>
      </c>
      <c r="E115" s="21">
        <f>VLOOKUP(C115,'Active 1'!C$21:E$966,3,FALSE)</f>
        <v>-7427.9456249813857</v>
      </c>
      <c r="F115" s="8" t="s">
        <v>1215</v>
      </c>
      <c r="G115" s="9" t="str">
        <f t="shared" si="10"/>
        <v>41987.290</v>
      </c>
      <c r="H115" s="7">
        <f t="shared" si="11"/>
        <v>-532</v>
      </c>
      <c r="I115" s="22" t="s">
        <v>1978</v>
      </c>
      <c r="J115" s="23" t="s">
        <v>1979</v>
      </c>
      <c r="K115" s="22">
        <v>-532</v>
      </c>
      <c r="L115" s="22" t="s">
        <v>1761</v>
      </c>
      <c r="M115" s="23" t="s">
        <v>1221</v>
      </c>
      <c r="N115" s="23"/>
      <c r="O115" s="24" t="s">
        <v>1702</v>
      </c>
      <c r="P115" s="24" t="s">
        <v>1977</v>
      </c>
    </row>
    <row r="116" spans="1:16" ht="13.5" thickBot="1" x14ac:dyDescent="0.25">
      <c r="A116" s="7" t="str">
        <f t="shared" si="6"/>
        <v> BBS 13 </v>
      </c>
      <c r="B116" s="8" t="str">
        <f t="shared" si="7"/>
        <v>I</v>
      </c>
      <c r="C116" s="7">
        <f t="shared" si="8"/>
        <v>42036.493000000002</v>
      </c>
      <c r="D116" s="9" t="str">
        <f t="shared" si="9"/>
        <v>vis</v>
      </c>
      <c r="E116" s="21">
        <f>VLOOKUP(C116,'Active 1'!C$21:E$966,3,FALSE)</f>
        <v>-7391.9493561622176</v>
      </c>
      <c r="F116" s="8" t="s">
        <v>1215</v>
      </c>
      <c r="G116" s="9" t="str">
        <f t="shared" si="10"/>
        <v>42036.493</v>
      </c>
      <c r="H116" s="7">
        <f t="shared" si="11"/>
        <v>-496</v>
      </c>
      <c r="I116" s="22" t="s">
        <v>1983</v>
      </c>
      <c r="J116" s="23" t="s">
        <v>1984</v>
      </c>
      <c r="K116" s="22">
        <v>-496</v>
      </c>
      <c r="L116" s="22" t="s">
        <v>1609</v>
      </c>
      <c r="M116" s="23" t="s">
        <v>1221</v>
      </c>
      <c r="N116" s="23"/>
      <c r="O116" s="24" t="s">
        <v>1702</v>
      </c>
      <c r="P116" s="24" t="s">
        <v>1985</v>
      </c>
    </row>
    <row r="117" spans="1:16" ht="13.5" thickBot="1" x14ac:dyDescent="0.25">
      <c r="A117" s="7" t="str">
        <f t="shared" si="6"/>
        <v> BBS 18 </v>
      </c>
      <c r="B117" s="8" t="str">
        <f t="shared" si="7"/>
        <v>I</v>
      </c>
      <c r="C117" s="7">
        <f t="shared" si="8"/>
        <v>42367.283000000003</v>
      </c>
      <c r="D117" s="9" t="str">
        <f t="shared" si="9"/>
        <v>vis</v>
      </c>
      <c r="E117" s="21">
        <f>VLOOKUP(C117,'Active 1'!C$21:E$966,3,FALSE)</f>
        <v>-7149.9477350681327</v>
      </c>
      <c r="F117" s="8" t="s">
        <v>1215</v>
      </c>
      <c r="G117" s="9" t="str">
        <f t="shared" si="10"/>
        <v>42367.283</v>
      </c>
      <c r="H117" s="7">
        <f t="shared" si="11"/>
        <v>-254</v>
      </c>
      <c r="I117" s="22" t="s">
        <v>1990</v>
      </c>
      <c r="J117" s="23" t="s">
        <v>1991</v>
      </c>
      <c r="K117" s="22">
        <v>-254</v>
      </c>
      <c r="L117" s="22" t="s">
        <v>1967</v>
      </c>
      <c r="M117" s="23" t="s">
        <v>1221</v>
      </c>
      <c r="N117" s="23"/>
      <c r="O117" s="24" t="s">
        <v>1702</v>
      </c>
      <c r="P117" s="24" t="s">
        <v>1992</v>
      </c>
    </row>
    <row r="118" spans="1:16" ht="13.5" thickBot="1" x14ac:dyDescent="0.25">
      <c r="A118" s="7" t="str">
        <f t="shared" si="6"/>
        <v> BRNO 20 </v>
      </c>
      <c r="B118" s="8" t="str">
        <f t="shared" si="7"/>
        <v>I</v>
      </c>
      <c r="C118" s="7">
        <f t="shared" si="8"/>
        <v>42453.387000000002</v>
      </c>
      <c r="D118" s="9" t="str">
        <f t="shared" si="9"/>
        <v>vis</v>
      </c>
      <c r="E118" s="21">
        <f>VLOOKUP(C118,'Active 1'!C$21:E$966,3,FALSE)</f>
        <v>-7086.9551791181802</v>
      </c>
      <c r="F118" s="8" t="s">
        <v>1215</v>
      </c>
      <c r="G118" s="9" t="str">
        <f t="shared" si="10"/>
        <v>42453.387</v>
      </c>
      <c r="H118" s="7">
        <f t="shared" si="11"/>
        <v>-191</v>
      </c>
      <c r="I118" s="22" t="s">
        <v>1993</v>
      </c>
      <c r="J118" s="23" t="s">
        <v>1994</v>
      </c>
      <c r="K118" s="22">
        <v>-191</v>
      </c>
      <c r="L118" s="22" t="s">
        <v>1216</v>
      </c>
      <c r="M118" s="23" t="s">
        <v>1221</v>
      </c>
      <c r="N118" s="23"/>
      <c r="O118" s="24" t="s">
        <v>1995</v>
      </c>
      <c r="P118" s="24" t="s">
        <v>1996</v>
      </c>
    </row>
    <row r="119" spans="1:16" ht="13.5" thickBot="1" x14ac:dyDescent="0.25">
      <c r="A119" s="7" t="str">
        <f t="shared" si="6"/>
        <v> BBS 21 </v>
      </c>
      <c r="B119" s="8" t="str">
        <f t="shared" si="7"/>
        <v>I</v>
      </c>
      <c r="C119" s="7">
        <f t="shared" si="8"/>
        <v>42453.387000000002</v>
      </c>
      <c r="D119" s="9" t="str">
        <f t="shared" si="9"/>
        <v>vis</v>
      </c>
      <c r="E119" s="21">
        <f>VLOOKUP(C119,'Active 1'!C$21:E$966,3,FALSE)</f>
        <v>-7086.9551791181802</v>
      </c>
      <c r="F119" s="8" t="s">
        <v>1215</v>
      </c>
      <c r="G119" s="9" t="str">
        <f t="shared" si="10"/>
        <v>42453.387</v>
      </c>
      <c r="H119" s="7">
        <f t="shared" si="11"/>
        <v>-191</v>
      </c>
      <c r="I119" s="22" t="s">
        <v>1993</v>
      </c>
      <c r="J119" s="23" t="s">
        <v>1994</v>
      </c>
      <c r="K119" s="22">
        <v>-191</v>
      </c>
      <c r="L119" s="22" t="s">
        <v>1216</v>
      </c>
      <c r="M119" s="23" t="s">
        <v>1221</v>
      </c>
      <c r="N119" s="23"/>
      <c r="O119" s="24" t="s">
        <v>1612</v>
      </c>
      <c r="P119" s="24" t="s">
        <v>1997</v>
      </c>
    </row>
    <row r="120" spans="1:16" ht="13.5" thickBot="1" x14ac:dyDescent="0.25">
      <c r="A120" s="7" t="str">
        <f t="shared" si="6"/>
        <v> BBS 23 </v>
      </c>
      <c r="B120" s="8" t="str">
        <f t="shared" si="7"/>
        <v>I</v>
      </c>
      <c r="C120" s="7">
        <f t="shared" si="8"/>
        <v>42606.483</v>
      </c>
      <c r="D120" s="9" t="str">
        <f t="shared" si="9"/>
        <v>vis</v>
      </c>
      <c r="E120" s="21">
        <f>VLOOKUP(C120,'Active 1'!C$21:E$966,3,FALSE)</f>
        <v>-6974.9521554989069</v>
      </c>
      <c r="F120" s="8" t="s">
        <v>1215</v>
      </c>
      <c r="G120" s="9" t="str">
        <f t="shared" si="10"/>
        <v>42606.483</v>
      </c>
      <c r="H120" s="7">
        <f t="shared" si="11"/>
        <v>-79</v>
      </c>
      <c r="I120" s="22" t="s">
        <v>2004</v>
      </c>
      <c r="J120" s="23" t="s">
        <v>2005</v>
      </c>
      <c r="K120" s="22">
        <v>-79</v>
      </c>
      <c r="L120" s="22" t="s">
        <v>1738</v>
      </c>
      <c r="M120" s="23" t="s">
        <v>1221</v>
      </c>
      <c r="N120" s="23"/>
      <c r="O120" s="24" t="s">
        <v>1612</v>
      </c>
      <c r="P120" s="24" t="s">
        <v>2006</v>
      </c>
    </row>
    <row r="121" spans="1:16" ht="13.5" thickBot="1" x14ac:dyDescent="0.25">
      <c r="A121" s="7" t="str">
        <f t="shared" si="6"/>
        <v> BBS 24 </v>
      </c>
      <c r="B121" s="8" t="str">
        <f t="shared" si="7"/>
        <v>I</v>
      </c>
      <c r="C121" s="7">
        <f t="shared" si="8"/>
        <v>42710.362999999998</v>
      </c>
      <c r="D121" s="9" t="str">
        <f t="shared" si="9"/>
        <v>vis</v>
      </c>
      <c r="E121" s="21">
        <f>VLOOKUP(C121,'Active 1'!C$21:E$966,3,FALSE)</f>
        <v>-6898.9549113281255</v>
      </c>
      <c r="F121" s="8" t="s">
        <v>1215</v>
      </c>
      <c r="G121" s="9" t="str">
        <f t="shared" si="10"/>
        <v>42710.363</v>
      </c>
      <c r="H121" s="7">
        <f t="shared" si="11"/>
        <v>-3</v>
      </c>
      <c r="I121" s="22" t="s">
        <v>2013</v>
      </c>
      <c r="J121" s="23" t="s">
        <v>2014</v>
      </c>
      <c r="K121" s="22">
        <v>-3</v>
      </c>
      <c r="L121" s="22" t="s">
        <v>1602</v>
      </c>
      <c r="M121" s="23" t="s">
        <v>1221</v>
      </c>
      <c r="N121" s="23"/>
      <c r="O121" s="24" t="s">
        <v>1612</v>
      </c>
      <c r="P121" s="24" t="s">
        <v>2015</v>
      </c>
    </row>
    <row r="122" spans="1:16" ht="13.5" thickBot="1" x14ac:dyDescent="0.25">
      <c r="A122" s="7" t="str">
        <f t="shared" si="6"/>
        <v>IBVS 1200 </v>
      </c>
      <c r="B122" s="8" t="str">
        <f t="shared" si="7"/>
        <v>I</v>
      </c>
      <c r="C122" s="7">
        <f t="shared" si="8"/>
        <v>42714.462699999996</v>
      </c>
      <c r="D122" s="9" t="str">
        <f t="shared" si="9"/>
        <v>vis</v>
      </c>
      <c r="E122" s="21">
        <f>VLOOKUP(C122,'Active 1'!C$21:E$966,3,FALSE)</f>
        <v>-6895.955624632642</v>
      </c>
      <c r="F122" s="8" t="s">
        <v>1215</v>
      </c>
      <c r="G122" s="9" t="str">
        <f t="shared" si="10"/>
        <v>42714.4627</v>
      </c>
      <c r="H122" s="7">
        <f t="shared" si="11"/>
        <v>0</v>
      </c>
      <c r="I122" s="22" t="s">
        <v>2016</v>
      </c>
      <c r="J122" s="23" t="s">
        <v>2017</v>
      </c>
      <c r="K122" s="22">
        <v>0</v>
      </c>
      <c r="L122" s="22" t="s">
        <v>2018</v>
      </c>
      <c r="M122" s="23" t="s">
        <v>1333</v>
      </c>
      <c r="N122" s="23" t="s">
        <v>1334</v>
      </c>
      <c r="O122" s="24" t="s">
        <v>2019</v>
      </c>
      <c r="P122" s="25" t="s">
        <v>2020</v>
      </c>
    </row>
    <row r="123" spans="1:16" ht="13.5" thickBot="1" x14ac:dyDescent="0.25">
      <c r="A123" s="7" t="str">
        <f t="shared" si="6"/>
        <v> AOEB 1 </v>
      </c>
      <c r="B123" s="8" t="str">
        <f t="shared" si="7"/>
        <v>I</v>
      </c>
      <c r="C123" s="7">
        <f t="shared" si="8"/>
        <v>42789.642</v>
      </c>
      <c r="D123" s="9" t="str">
        <f t="shared" si="9"/>
        <v>vis</v>
      </c>
      <c r="E123" s="21">
        <f>VLOOKUP(C123,'Active 1'!C$21:E$966,3,FALSE)</f>
        <v>-6840.9554357734887</v>
      </c>
      <c r="F123" s="8" t="s">
        <v>1215</v>
      </c>
      <c r="G123" s="9" t="str">
        <f t="shared" si="10"/>
        <v>42789.642</v>
      </c>
      <c r="H123" s="7">
        <f t="shared" si="11"/>
        <v>55</v>
      </c>
      <c r="I123" s="22" t="s">
        <v>2026</v>
      </c>
      <c r="J123" s="23" t="s">
        <v>2027</v>
      </c>
      <c r="K123" s="22">
        <v>55</v>
      </c>
      <c r="L123" s="22" t="s">
        <v>1602</v>
      </c>
      <c r="M123" s="23" t="s">
        <v>1221</v>
      </c>
      <c r="N123" s="23"/>
      <c r="O123" s="24" t="s">
        <v>2023</v>
      </c>
      <c r="P123" s="24" t="s">
        <v>2028</v>
      </c>
    </row>
    <row r="124" spans="1:16" ht="13.5" thickBot="1" x14ac:dyDescent="0.25">
      <c r="A124" s="7" t="str">
        <f t="shared" si="6"/>
        <v> BBS 26 </v>
      </c>
      <c r="B124" s="8" t="str">
        <f t="shared" si="7"/>
        <v>I</v>
      </c>
      <c r="C124" s="7">
        <f t="shared" si="8"/>
        <v>42829.279000000002</v>
      </c>
      <c r="D124" s="9" t="str">
        <f t="shared" si="9"/>
        <v>vis</v>
      </c>
      <c r="E124" s="21">
        <f>VLOOKUP(C124,'Active 1'!C$21:E$966,3,FALSE)</f>
        <v>-6811.957526963346</v>
      </c>
      <c r="F124" s="8" t="s">
        <v>1215</v>
      </c>
      <c r="G124" s="9" t="str">
        <f t="shared" si="10"/>
        <v>42829.279</v>
      </c>
      <c r="H124" s="7">
        <f t="shared" si="11"/>
        <v>84</v>
      </c>
      <c r="I124" s="22" t="s">
        <v>2029</v>
      </c>
      <c r="J124" s="23" t="s">
        <v>2030</v>
      </c>
      <c r="K124" s="22">
        <v>84</v>
      </c>
      <c r="L124" s="22" t="s">
        <v>1634</v>
      </c>
      <c r="M124" s="23" t="s">
        <v>1221</v>
      </c>
      <c r="N124" s="23"/>
      <c r="O124" s="24" t="s">
        <v>1612</v>
      </c>
      <c r="P124" s="24" t="s">
        <v>2031</v>
      </c>
    </row>
    <row r="125" spans="1:16" ht="13.5" thickBot="1" x14ac:dyDescent="0.25">
      <c r="A125" s="7" t="str">
        <f t="shared" si="6"/>
        <v> AOEB 1 </v>
      </c>
      <c r="B125" s="8" t="str">
        <f t="shared" si="7"/>
        <v>I</v>
      </c>
      <c r="C125" s="7">
        <f t="shared" si="8"/>
        <v>42860.718000000001</v>
      </c>
      <c r="D125" s="9" t="str">
        <f t="shared" si="9"/>
        <v>vis</v>
      </c>
      <c r="E125" s="21">
        <f>VLOOKUP(C125,'Active 1'!C$21:E$966,3,FALSE)</f>
        <v>-6788.9571673225573</v>
      </c>
      <c r="F125" s="8" t="s">
        <v>1215</v>
      </c>
      <c r="G125" s="9" t="str">
        <f t="shared" si="10"/>
        <v>42860.718</v>
      </c>
      <c r="H125" s="7">
        <f t="shared" si="11"/>
        <v>107</v>
      </c>
      <c r="I125" s="22" t="s">
        <v>2032</v>
      </c>
      <c r="J125" s="23" t="s">
        <v>2033</v>
      </c>
      <c r="K125" s="22">
        <v>107</v>
      </c>
      <c r="L125" s="22" t="s">
        <v>1609</v>
      </c>
      <c r="M125" s="23" t="s">
        <v>1221</v>
      </c>
      <c r="N125" s="23"/>
      <c r="O125" s="24" t="s">
        <v>1988</v>
      </c>
      <c r="P125" s="24" t="s">
        <v>2028</v>
      </c>
    </row>
    <row r="126" spans="1:16" ht="13.5" thickBot="1" x14ac:dyDescent="0.25">
      <c r="A126" s="7" t="str">
        <f t="shared" si="6"/>
        <v> AOEB 1 </v>
      </c>
      <c r="B126" s="8" t="str">
        <f t="shared" si="7"/>
        <v>I</v>
      </c>
      <c r="C126" s="7">
        <f t="shared" si="8"/>
        <v>42860.718999999997</v>
      </c>
      <c r="D126" s="9" t="str">
        <f t="shared" si="9"/>
        <v>vis</v>
      </c>
      <c r="E126" s="21">
        <f>VLOOKUP(C126,'Active 1'!C$21:E$966,3,FALSE)</f>
        <v>-6788.9564357356894</v>
      </c>
      <c r="F126" s="8" t="s">
        <v>1215</v>
      </c>
      <c r="G126" s="9" t="str">
        <f t="shared" si="10"/>
        <v>42860.719</v>
      </c>
      <c r="H126" s="7">
        <f t="shared" si="11"/>
        <v>107</v>
      </c>
      <c r="I126" s="22" t="s">
        <v>2034</v>
      </c>
      <c r="J126" s="23" t="s">
        <v>2035</v>
      </c>
      <c r="K126" s="22">
        <v>107</v>
      </c>
      <c r="L126" s="22" t="s">
        <v>1602</v>
      </c>
      <c r="M126" s="23" t="s">
        <v>1221</v>
      </c>
      <c r="N126" s="23"/>
      <c r="O126" s="24" t="s">
        <v>2036</v>
      </c>
      <c r="P126" s="24" t="s">
        <v>2028</v>
      </c>
    </row>
    <row r="127" spans="1:16" ht="13.5" thickBot="1" x14ac:dyDescent="0.25">
      <c r="A127" s="7" t="str">
        <f t="shared" si="6"/>
        <v> AOEB 1 </v>
      </c>
      <c r="B127" s="8" t="str">
        <f t="shared" si="7"/>
        <v>I</v>
      </c>
      <c r="C127" s="7">
        <f t="shared" si="8"/>
        <v>42871.652000000002</v>
      </c>
      <c r="D127" s="9" t="str">
        <f t="shared" si="9"/>
        <v>vis</v>
      </c>
      <c r="E127" s="21">
        <f>VLOOKUP(C127,'Active 1'!C$21:E$966,3,FALSE)</f>
        <v>-6780.9579964738532</v>
      </c>
      <c r="F127" s="8" t="s">
        <v>1215</v>
      </c>
      <c r="G127" s="9" t="str">
        <f t="shared" si="10"/>
        <v>42871.652</v>
      </c>
      <c r="H127" s="7">
        <f t="shared" si="11"/>
        <v>115</v>
      </c>
      <c r="I127" s="22" t="s">
        <v>2037</v>
      </c>
      <c r="J127" s="23" t="s">
        <v>2038</v>
      </c>
      <c r="K127" s="22">
        <v>115</v>
      </c>
      <c r="L127" s="22" t="s">
        <v>1634</v>
      </c>
      <c r="M127" s="23" t="s">
        <v>1221</v>
      </c>
      <c r="N127" s="23"/>
      <c r="O127" s="24" t="s">
        <v>1648</v>
      </c>
      <c r="P127" s="24" t="s">
        <v>2028</v>
      </c>
    </row>
    <row r="128" spans="1:16" ht="13.5" thickBot="1" x14ac:dyDescent="0.25">
      <c r="A128" s="7" t="str">
        <f t="shared" si="6"/>
        <v> AOEB 1 </v>
      </c>
      <c r="B128" s="8" t="str">
        <f t="shared" si="7"/>
        <v>I</v>
      </c>
      <c r="C128" s="7">
        <f t="shared" si="8"/>
        <v>42875.752999999997</v>
      </c>
      <c r="D128" s="9" t="str">
        <f t="shared" si="9"/>
        <v>vis</v>
      </c>
      <c r="E128" s="21">
        <f>VLOOKUP(C128,'Active 1'!C$21:E$966,3,FALSE)</f>
        <v>-6777.957758715439</v>
      </c>
      <c r="F128" s="8" t="s">
        <v>1215</v>
      </c>
      <c r="G128" s="9" t="str">
        <f t="shared" si="10"/>
        <v>42875.753</v>
      </c>
      <c r="H128" s="7">
        <f t="shared" si="11"/>
        <v>118</v>
      </c>
      <c r="I128" s="22" t="s">
        <v>2039</v>
      </c>
      <c r="J128" s="23" t="s">
        <v>2040</v>
      </c>
      <c r="K128" s="22">
        <v>118</v>
      </c>
      <c r="L128" s="22" t="s">
        <v>1634</v>
      </c>
      <c r="M128" s="23" t="s">
        <v>1221</v>
      </c>
      <c r="N128" s="23"/>
      <c r="O128" s="24" t="s">
        <v>2036</v>
      </c>
      <c r="P128" s="24" t="s">
        <v>2028</v>
      </c>
    </row>
    <row r="129" spans="1:16" ht="13.5" thickBot="1" x14ac:dyDescent="0.25">
      <c r="A129" s="7" t="str">
        <f t="shared" si="6"/>
        <v> BBS 27 </v>
      </c>
      <c r="B129" s="8" t="str">
        <f t="shared" si="7"/>
        <v>I</v>
      </c>
      <c r="C129" s="7">
        <f t="shared" si="8"/>
        <v>42889.421000000002</v>
      </c>
      <c r="D129" s="9" t="str">
        <f t="shared" si="9"/>
        <v>vis</v>
      </c>
      <c r="E129" s="21">
        <f>VLOOKUP(C129,'Active 1'!C$21:E$966,3,FALSE)</f>
        <v>-6767.9584293611206</v>
      </c>
      <c r="F129" s="8" t="s">
        <v>1215</v>
      </c>
      <c r="G129" s="9" t="str">
        <f t="shared" si="10"/>
        <v>42889.421</v>
      </c>
      <c r="H129" s="7">
        <f t="shared" si="11"/>
        <v>128</v>
      </c>
      <c r="I129" s="22" t="s">
        <v>2041</v>
      </c>
      <c r="J129" s="23" t="s">
        <v>2042</v>
      </c>
      <c r="K129" s="22">
        <v>128</v>
      </c>
      <c r="L129" s="22" t="s">
        <v>1645</v>
      </c>
      <c r="M129" s="23" t="s">
        <v>1221</v>
      </c>
      <c r="N129" s="23"/>
      <c r="O129" s="24" t="s">
        <v>1612</v>
      </c>
      <c r="P129" s="24" t="s">
        <v>2043</v>
      </c>
    </row>
    <row r="130" spans="1:16" ht="13.5" thickBot="1" x14ac:dyDescent="0.25">
      <c r="A130" s="7" t="str">
        <f t="shared" si="6"/>
        <v> BBS 28 </v>
      </c>
      <c r="B130" s="8" t="str">
        <f t="shared" si="7"/>
        <v>I</v>
      </c>
      <c r="C130" s="7">
        <f t="shared" si="8"/>
        <v>42915.396000000001</v>
      </c>
      <c r="D130" s="9" t="str">
        <f t="shared" si="9"/>
        <v>vis</v>
      </c>
      <c r="E130" s="21">
        <f>VLOOKUP(C130,'Active 1'!C$21:E$966,3,FALSE)</f>
        <v>-6748.9554603840697</v>
      </c>
      <c r="F130" s="8" t="s">
        <v>1215</v>
      </c>
      <c r="G130" s="9" t="str">
        <f t="shared" si="10"/>
        <v>42915.396</v>
      </c>
      <c r="H130" s="7">
        <f t="shared" si="11"/>
        <v>147</v>
      </c>
      <c r="I130" s="22" t="s">
        <v>2044</v>
      </c>
      <c r="J130" s="23" t="s">
        <v>2045</v>
      </c>
      <c r="K130" s="22">
        <v>147</v>
      </c>
      <c r="L130" s="22" t="s">
        <v>1738</v>
      </c>
      <c r="M130" s="23" t="s">
        <v>1221</v>
      </c>
      <c r="N130" s="23"/>
      <c r="O130" s="24" t="s">
        <v>1612</v>
      </c>
      <c r="P130" s="24" t="s">
        <v>2046</v>
      </c>
    </row>
    <row r="131" spans="1:16" ht="13.5" thickBot="1" x14ac:dyDescent="0.25">
      <c r="A131" s="7" t="str">
        <f t="shared" si="6"/>
        <v> AOEB 1 </v>
      </c>
      <c r="B131" s="8" t="str">
        <f t="shared" si="7"/>
        <v>I</v>
      </c>
      <c r="C131" s="7">
        <f t="shared" si="8"/>
        <v>42994.671000000002</v>
      </c>
      <c r="D131" s="9" t="str">
        <f t="shared" si="9"/>
        <v>vis</v>
      </c>
      <c r="E131" s="21">
        <f>VLOOKUP(C131,'Active 1'!C$21:E$966,3,FALSE)</f>
        <v>-6690.9589111769183</v>
      </c>
      <c r="F131" s="8" t="s">
        <v>1215</v>
      </c>
      <c r="G131" s="9" t="str">
        <f t="shared" si="10"/>
        <v>42994.671</v>
      </c>
      <c r="H131" s="7">
        <f t="shared" si="11"/>
        <v>205</v>
      </c>
      <c r="I131" s="22" t="s">
        <v>2047</v>
      </c>
      <c r="J131" s="23" t="s">
        <v>2048</v>
      </c>
      <c r="K131" s="22">
        <v>205</v>
      </c>
      <c r="L131" s="22" t="s">
        <v>1634</v>
      </c>
      <c r="M131" s="23" t="s">
        <v>1221</v>
      </c>
      <c r="N131" s="23"/>
      <c r="O131" s="24" t="s">
        <v>1648</v>
      </c>
      <c r="P131" s="24" t="s">
        <v>2028</v>
      </c>
    </row>
    <row r="132" spans="1:16" ht="13.5" thickBot="1" x14ac:dyDescent="0.25">
      <c r="A132" s="7" t="str">
        <f t="shared" si="6"/>
        <v> BBS 29 </v>
      </c>
      <c r="B132" s="8" t="str">
        <f t="shared" si="7"/>
        <v>I</v>
      </c>
      <c r="C132" s="7">
        <f t="shared" si="8"/>
        <v>42997.404000000002</v>
      </c>
      <c r="D132" s="9" t="str">
        <f t="shared" si="9"/>
        <v>vis</v>
      </c>
      <c r="E132" s="21">
        <f>VLOOKUP(C132,'Active 1'!C$21:E$966,3,FALSE)</f>
        <v>-6688.9594842581773</v>
      </c>
      <c r="F132" s="8" t="s">
        <v>1215</v>
      </c>
      <c r="G132" s="9" t="str">
        <f t="shared" si="10"/>
        <v>42997.404</v>
      </c>
      <c r="H132" s="7">
        <f t="shared" si="11"/>
        <v>207</v>
      </c>
      <c r="I132" s="22" t="s">
        <v>2049</v>
      </c>
      <c r="J132" s="23" t="s">
        <v>2050</v>
      </c>
      <c r="K132" s="22">
        <v>207</v>
      </c>
      <c r="L132" s="22" t="s">
        <v>1645</v>
      </c>
      <c r="M132" s="23" t="s">
        <v>1221</v>
      </c>
      <c r="N132" s="23"/>
      <c r="O132" s="24" t="s">
        <v>1702</v>
      </c>
      <c r="P132" s="24" t="s">
        <v>2051</v>
      </c>
    </row>
    <row r="133" spans="1:16" ht="13.5" thickBot="1" x14ac:dyDescent="0.25">
      <c r="A133" s="7" t="str">
        <f t="shared" si="6"/>
        <v> AOEB 1 </v>
      </c>
      <c r="B133" s="8" t="str">
        <f t="shared" si="7"/>
        <v>I</v>
      </c>
      <c r="C133" s="7">
        <f t="shared" si="8"/>
        <v>43009.703999999998</v>
      </c>
      <c r="D133" s="9" t="str">
        <f t="shared" si="9"/>
        <v>vis</v>
      </c>
      <c r="E133" s="21">
        <f>VLOOKUP(C133,'Active 1'!C$21:E$966,3,FALSE)</f>
        <v>-6679.9609657435421</v>
      </c>
      <c r="F133" s="8" t="s">
        <v>1215</v>
      </c>
      <c r="G133" s="9" t="str">
        <f t="shared" si="10"/>
        <v>43009.704</v>
      </c>
      <c r="H133" s="7">
        <f t="shared" si="11"/>
        <v>216</v>
      </c>
      <c r="I133" s="22" t="s">
        <v>2052</v>
      </c>
      <c r="J133" s="23" t="s">
        <v>2053</v>
      </c>
      <c r="K133" s="22">
        <v>216</v>
      </c>
      <c r="L133" s="22" t="s">
        <v>1216</v>
      </c>
      <c r="M133" s="23" t="s">
        <v>1221</v>
      </c>
      <c r="N133" s="23"/>
      <c r="O133" s="24" t="s">
        <v>1648</v>
      </c>
      <c r="P133" s="24" t="s">
        <v>2028</v>
      </c>
    </row>
    <row r="134" spans="1:16" ht="13.5" thickBot="1" x14ac:dyDescent="0.25">
      <c r="A134" s="7" t="str">
        <f t="shared" si="6"/>
        <v> AOEB 1 </v>
      </c>
      <c r="B134" s="8" t="str">
        <f t="shared" si="7"/>
        <v>I</v>
      </c>
      <c r="C134" s="7">
        <f t="shared" si="8"/>
        <v>43020.642</v>
      </c>
      <c r="D134" s="9" t="str">
        <f t="shared" si="9"/>
        <v>vis</v>
      </c>
      <c r="E134" s="21">
        <f>VLOOKUP(C134,'Active 1'!C$21:E$966,3,FALSE)</f>
        <v>-6671.9588685473527</v>
      </c>
      <c r="F134" s="8" t="s">
        <v>1215</v>
      </c>
      <c r="G134" s="9" t="str">
        <f t="shared" si="10"/>
        <v>43020.642</v>
      </c>
      <c r="H134" s="7">
        <f t="shared" si="11"/>
        <v>224</v>
      </c>
      <c r="I134" s="22" t="s">
        <v>2054</v>
      </c>
      <c r="J134" s="23" t="s">
        <v>2055</v>
      </c>
      <c r="K134" s="22">
        <v>224</v>
      </c>
      <c r="L134" s="22" t="s">
        <v>1609</v>
      </c>
      <c r="M134" s="23" t="s">
        <v>1221</v>
      </c>
      <c r="N134" s="23"/>
      <c r="O134" s="24" t="s">
        <v>1853</v>
      </c>
      <c r="P134" s="24" t="s">
        <v>2028</v>
      </c>
    </row>
    <row r="135" spans="1:16" ht="13.5" thickBot="1" x14ac:dyDescent="0.25">
      <c r="A135" s="7" t="str">
        <f t="shared" si="6"/>
        <v> AOEB 1 </v>
      </c>
      <c r="B135" s="8" t="str">
        <f t="shared" si="7"/>
        <v>I</v>
      </c>
      <c r="C135" s="7">
        <f t="shared" si="8"/>
        <v>43028.843999999997</v>
      </c>
      <c r="D135" s="9" t="str">
        <f t="shared" si="9"/>
        <v>vis</v>
      </c>
      <c r="E135" s="21">
        <f>VLOOKUP(C135,'Active 1'!C$21:E$966,3,FALSE)</f>
        <v>-6665.9583930305198</v>
      </c>
      <c r="F135" s="8" t="s">
        <v>1215</v>
      </c>
      <c r="G135" s="9" t="str">
        <f t="shared" si="10"/>
        <v>43028.844</v>
      </c>
      <c r="H135" s="7">
        <f t="shared" si="11"/>
        <v>230</v>
      </c>
      <c r="I135" s="22" t="s">
        <v>2056</v>
      </c>
      <c r="J135" s="23" t="s">
        <v>2057</v>
      </c>
      <c r="K135" s="22">
        <v>230</v>
      </c>
      <c r="L135" s="22" t="s">
        <v>1620</v>
      </c>
      <c r="M135" s="23" t="s">
        <v>1221</v>
      </c>
      <c r="N135" s="23"/>
      <c r="O135" s="24" t="s">
        <v>1988</v>
      </c>
      <c r="P135" s="24" t="s">
        <v>2028</v>
      </c>
    </row>
    <row r="136" spans="1:16" ht="13.5" thickBot="1" x14ac:dyDescent="0.25">
      <c r="A136" s="7" t="str">
        <f t="shared" si="6"/>
        <v> BBS 30 </v>
      </c>
      <c r="B136" s="8" t="str">
        <f t="shared" si="7"/>
        <v>I</v>
      </c>
      <c r="C136" s="7">
        <f t="shared" si="8"/>
        <v>43042.508000000002</v>
      </c>
      <c r="D136" s="9" t="str">
        <f t="shared" si="9"/>
        <v>vis</v>
      </c>
      <c r="E136" s="21">
        <f>VLOOKUP(C136,'Active 1'!C$21:E$966,3,FALSE)</f>
        <v>-6655.9619900236858</v>
      </c>
      <c r="F136" s="8" t="s">
        <v>1215</v>
      </c>
      <c r="G136" s="9" t="str">
        <f t="shared" si="10"/>
        <v>43042.508</v>
      </c>
      <c r="H136" s="7">
        <f t="shared" si="11"/>
        <v>240</v>
      </c>
      <c r="I136" s="22" t="s">
        <v>2058</v>
      </c>
      <c r="J136" s="23" t="s">
        <v>2059</v>
      </c>
      <c r="K136" s="22">
        <v>240</v>
      </c>
      <c r="L136" s="22" t="s">
        <v>1667</v>
      </c>
      <c r="M136" s="23" t="s">
        <v>1221</v>
      </c>
      <c r="N136" s="23"/>
      <c r="O136" s="24" t="s">
        <v>1702</v>
      </c>
      <c r="P136" s="24" t="s">
        <v>2060</v>
      </c>
    </row>
    <row r="137" spans="1:16" ht="13.5" thickBot="1" x14ac:dyDescent="0.25">
      <c r="A137" s="7" t="str">
        <f t="shared" si="6"/>
        <v> AOEB 1 </v>
      </c>
      <c r="B137" s="8" t="str">
        <f t="shared" si="7"/>
        <v>I</v>
      </c>
      <c r="C137" s="7">
        <f t="shared" si="8"/>
        <v>43046.616000000002</v>
      </c>
      <c r="D137" s="9" t="str">
        <f t="shared" si="9"/>
        <v>vis</v>
      </c>
      <c r="E137" s="21">
        <f>VLOOKUP(C137,'Active 1'!C$21:E$966,3,FALSE)</f>
        <v>-6652.9566311571707</v>
      </c>
      <c r="F137" s="8" t="s">
        <v>1215</v>
      </c>
      <c r="G137" s="9" t="str">
        <f t="shared" si="10"/>
        <v>43046.616</v>
      </c>
      <c r="H137" s="7">
        <f t="shared" si="11"/>
        <v>243</v>
      </c>
      <c r="I137" s="22" t="s">
        <v>2061</v>
      </c>
      <c r="J137" s="23" t="s">
        <v>2062</v>
      </c>
      <c r="K137" s="22">
        <v>243</v>
      </c>
      <c r="L137" s="22" t="s">
        <v>1738</v>
      </c>
      <c r="M137" s="23" t="s">
        <v>1221</v>
      </c>
      <c r="N137" s="23"/>
      <c r="O137" s="24" t="s">
        <v>1648</v>
      </c>
      <c r="P137" s="24" t="s">
        <v>2028</v>
      </c>
    </row>
    <row r="138" spans="1:16" ht="13.5" thickBot="1" x14ac:dyDescent="0.25">
      <c r="A138" s="7" t="str">
        <f t="shared" si="6"/>
        <v> AOEB 1 </v>
      </c>
      <c r="B138" s="8" t="str">
        <f t="shared" si="7"/>
        <v>I</v>
      </c>
      <c r="C138" s="7">
        <f t="shared" si="8"/>
        <v>43054.82</v>
      </c>
      <c r="D138" s="9" t="str">
        <f t="shared" si="9"/>
        <v>vis</v>
      </c>
      <c r="E138" s="21">
        <f>VLOOKUP(C138,'Active 1'!C$21:E$966,3,FALSE)</f>
        <v>-6646.9546924665956</v>
      </c>
      <c r="F138" s="8" t="s">
        <v>1215</v>
      </c>
      <c r="G138" s="9" t="str">
        <f t="shared" si="10"/>
        <v>43054.820</v>
      </c>
      <c r="H138" s="7">
        <f t="shared" si="11"/>
        <v>249</v>
      </c>
      <c r="I138" s="22" t="s">
        <v>2063</v>
      </c>
      <c r="J138" s="23" t="s">
        <v>2064</v>
      </c>
      <c r="K138" s="22">
        <v>249</v>
      </c>
      <c r="L138" s="22" t="s">
        <v>1967</v>
      </c>
      <c r="M138" s="23" t="s">
        <v>1221</v>
      </c>
      <c r="N138" s="23"/>
      <c r="O138" s="24" t="s">
        <v>2065</v>
      </c>
      <c r="P138" s="24" t="s">
        <v>2028</v>
      </c>
    </row>
    <row r="139" spans="1:16" ht="13.5" thickBot="1" x14ac:dyDescent="0.25">
      <c r="A139" s="7" t="str">
        <f t="shared" ref="A139:A202" si="12">P139</f>
        <v> BBS 31 </v>
      </c>
      <c r="B139" s="8" t="str">
        <f t="shared" ref="B139:B202" si="13">IF(H139=INT(H139),"I","II")</f>
        <v>I</v>
      </c>
      <c r="C139" s="7">
        <f t="shared" ref="C139:C202" si="14">1*G139</f>
        <v>43091.722999999998</v>
      </c>
      <c r="D139" s="9" t="str">
        <f t="shared" ref="D139:D202" si="15">VLOOKUP(F139,I$1:J$5,2,FALSE)</f>
        <v>vis</v>
      </c>
      <c r="E139" s="21">
        <f>VLOOKUP(C139,'Active 1'!C$21:E$966,3,FALSE)</f>
        <v>-6619.9569421620681</v>
      </c>
      <c r="F139" s="8" t="s">
        <v>1215</v>
      </c>
      <c r="G139" s="9" t="str">
        <f t="shared" ref="G139:G202" si="16">MID(I139,3,LEN(I139)-3)</f>
        <v>43091.723</v>
      </c>
      <c r="H139" s="7">
        <f t="shared" ref="H139:H202" si="17">1*K139</f>
        <v>276</v>
      </c>
      <c r="I139" s="22" t="s">
        <v>2066</v>
      </c>
      <c r="J139" s="23" t="s">
        <v>2067</v>
      </c>
      <c r="K139" s="22">
        <v>276</v>
      </c>
      <c r="L139" s="22" t="s">
        <v>1738</v>
      </c>
      <c r="M139" s="23" t="s">
        <v>1221</v>
      </c>
      <c r="N139" s="23"/>
      <c r="O139" s="24" t="s">
        <v>1702</v>
      </c>
      <c r="P139" s="24" t="s">
        <v>2068</v>
      </c>
    </row>
    <row r="140" spans="1:16" ht="13.5" thickBot="1" x14ac:dyDescent="0.25">
      <c r="A140" s="7" t="str">
        <f t="shared" si="12"/>
        <v> AOEB 1 </v>
      </c>
      <c r="B140" s="8" t="str">
        <f t="shared" si="13"/>
        <v>I</v>
      </c>
      <c r="C140" s="7">
        <f t="shared" si="14"/>
        <v>43113.589</v>
      </c>
      <c r="D140" s="9" t="str">
        <f t="shared" si="15"/>
        <v>vis</v>
      </c>
      <c r="E140" s="21">
        <f>VLOOKUP(C140,'Active 1'!C$21:E$966,3,FALSE)</f>
        <v>-6603.9600636384012</v>
      </c>
      <c r="F140" s="8" t="s">
        <v>1215</v>
      </c>
      <c r="G140" s="9" t="str">
        <f t="shared" si="16"/>
        <v>43113.589</v>
      </c>
      <c r="H140" s="7">
        <f t="shared" si="17"/>
        <v>292</v>
      </c>
      <c r="I140" s="22" t="s">
        <v>2069</v>
      </c>
      <c r="J140" s="23" t="s">
        <v>2070</v>
      </c>
      <c r="K140" s="22">
        <v>292</v>
      </c>
      <c r="L140" s="22" t="s">
        <v>1634</v>
      </c>
      <c r="M140" s="23" t="s">
        <v>1221</v>
      </c>
      <c r="N140" s="23"/>
      <c r="O140" s="24" t="s">
        <v>1648</v>
      </c>
      <c r="P140" s="24" t="s">
        <v>2028</v>
      </c>
    </row>
    <row r="141" spans="1:16" ht="13.5" thickBot="1" x14ac:dyDescent="0.25">
      <c r="A141" s="7" t="str">
        <f t="shared" si="12"/>
        <v> BBS 31 </v>
      </c>
      <c r="B141" s="8" t="str">
        <f t="shared" si="13"/>
        <v>I</v>
      </c>
      <c r="C141" s="7">
        <f t="shared" si="14"/>
        <v>43127.258999999998</v>
      </c>
      <c r="D141" s="9" t="str">
        <f t="shared" si="15"/>
        <v>vis</v>
      </c>
      <c r="E141" s="21">
        <f>VLOOKUP(C141,'Active 1'!C$21:E$966,3,FALSE)</f>
        <v>-6593.9592711103451</v>
      </c>
      <c r="F141" s="8" t="s">
        <v>1215</v>
      </c>
      <c r="G141" s="9" t="str">
        <f t="shared" si="16"/>
        <v>43127.259</v>
      </c>
      <c r="H141" s="7">
        <f t="shared" si="17"/>
        <v>302</v>
      </c>
      <c r="I141" s="22" t="s">
        <v>2071</v>
      </c>
      <c r="J141" s="23" t="s">
        <v>2072</v>
      </c>
      <c r="K141" s="22">
        <v>302</v>
      </c>
      <c r="L141" s="22" t="s">
        <v>1620</v>
      </c>
      <c r="M141" s="23" t="s">
        <v>1221</v>
      </c>
      <c r="N141" s="23"/>
      <c r="O141" s="24" t="s">
        <v>1612</v>
      </c>
      <c r="P141" s="24" t="s">
        <v>2068</v>
      </c>
    </row>
    <row r="142" spans="1:16" ht="13.5" thickBot="1" x14ac:dyDescent="0.25">
      <c r="A142" s="7" t="str">
        <f t="shared" si="12"/>
        <v> AOEB 1 </v>
      </c>
      <c r="B142" s="8" t="str">
        <f t="shared" si="13"/>
        <v>I</v>
      </c>
      <c r="C142" s="7">
        <f t="shared" si="14"/>
        <v>43128.624000000003</v>
      </c>
      <c r="D142" s="9" t="str">
        <f t="shared" si="15"/>
        <v>vis</v>
      </c>
      <c r="E142" s="21">
        <f>VLOOKUP(C142,'Active 1'!C$21:E$966,3,FALSE)</f>
        <v>-6592.9606550312783</v>
      </c>
      <c r="F142" s="8" t="s">
        <v>1215</v>
      </c>
      <c r="G142" s="9" t="str">
        <f t="shared" si="16"/>
        <v>43128.624</v>
      </c>
      <c r="H142" s="7">
        <f t="shared" si="17"/>
        <v>303</v>
      </c>
      <c r="I142" s="22" t="s">
        <v>2073</v>
      </c>
      <c r="J142" s="23" t="s">
        <v>2074</v>
      </c>
      <c r="K142" s="22">
        <v>303</v>
      </c>
      <c r="L142" s="22" t="s">
        <v>1634</v>
      </c>
      <c r="M142" s="23" t="s">
        <v>1221</v>
      </c>
      <c r="N142" s="23"/>
      <c r="O142" s="24" t="s">
        <v>1648</v>
      </c>
      <c r="P142" s="24" t="s">
        <v>2028</v>
      </c>
    </row>
    <row r="143" spans="1:16" ht="13.5" thickBot="1" x14ac:dyDescent="0.25">
      <c r="A143" s="7" t="str">
        <f t="shared" si="12"/>
        <v> BBS 32 </v>
      </c>
      <c r="B143" s="8" t="str">
        <f t="shared" si="13"/>
        <v>I</v>
      </c>
      <c r="C143" s="7">
        <f t="shared" si="14"/>
        <v>43157.324000000001</v>
      </c>
      <c r="D143" s="9" t="str">
        <f t="shared" si="15"/>
        <v>vis</v>
      </c>
      <c r="E143" s="21">
        <f>VLOOKUP(C143,'Active 1'!C$21:E$966,3,FALSE)</f>
        <v>-6571.9641118304571</v>
      </c>
      <c r="F143" s="8" t="s">
        <v>1215</v>
      </c>
      <c r="G143" s="9" t="str">
        <f t="shared" si="16"/>
        <v>43157.324</v>
      </c>
      <c r="H143" s="7">
        <f t="shared" si="17"/>
        <v>324</v>
      </c>
      <c r="I143" s="22" t="s">
        <v>2075</v>
      </c>
      <c r="J143" s="23" t="s">
        <v>2076</v>
      </c>
      <c r="K143" s="22">
        <v>324</v>
      </c>
      <c r="L143" s="22" t="s">
        <v>1288</v>
      </c>
      <c r="M143" s="23" t="s">
        <v>1221</v>
      </c>
      <c r="N143" s="23"/>
      <c r="O143" s="24" t="s">
        <v>1702</v>
      </c>
      <c r="P143" s="24" t="s">
        <v>2077</v>
      </c>
    </row>
    <row r="144" spans="1:16" ht="13.5" thickBot="1" x14ac:dyDescent="0.25">
      <c r="A144" s="7" t="str">
        <f t="shared" si="12"/>
        <v> BBS 32 </v>
      </c>
      <c r="B144" s="8" t="str">
        <f t="shared" si="13"/>
        <v>I</v>
      </c>
      <c r="C144" s="7">
        <f t="shared" si="14"/>
        <v>43168.266000000003</v>
      </c>
      <c r="D144" s="9" t="str">
        <f t="shared" si="15"/>
        <v>vis</v>
      </c>
      <c r="E144" s="21">
        <f>VLOOKUP(C144,'Active 1'!C$21:E$966,3,FALSE)</f>
        <v>-6563.9590882867824</v>
      </c>
      <c r="F144" s="8" t="s">
        <v>1215</v>
      </c>
      <c r="G144" s="9" t="str">
        <f t="shared" si="16"/>
        <v>43168.266</v>
      </c>
      <c r="H144" s="7">
        <f t="shared" si="17"/>
        <v>332</v>
      </c>
      <c r="I144" s="22" t="s">
        <v>2078</v>
      </c>
      <c r="J144" s="23" t="s">
        <v>2079</v>
      </c>
      <c r="K144" s="22">
        <v>332</v>
      </c>
      <c r="L144" s="22" t="s">
        <v>1602</v>
      </c>
      <c r="M144" s="23" t="s">
        <v>1221</v>
      </c>
      <c r="N144" s="23"/>
      <c r="O144" s="24" t="s">
        <v>1612</v>
      </c>
      <c r="P144" s="24" t="s">
        <v>2077</v>
      </c>
    </row>
    <row r="145" spans="1:16" ht="13.5" thickBot="1" x14ac:dyDescent="0.25">
      <c r="A145" s="7" t="str">
        <f t="shared" si="12"/>
        <v> AOEB 1 </v>
      </c>
      <c r="B145" s="8" t="str">
        <f t="shared" si="13"/>
        <v>I</v>
      </c>
      <c r="C145" s="7">
        <f t="shared" si="14"/>
        <v>43374.667000000001</v>
      </c>
      <c r="D145" s="9" t="str">
        <f t="shared" si="15"/>
        <v>vis</v>
      </c>
      <c r="E145" s="21">
        <f>VLOOKUP(C145,'Active 1'!C$21:E$966,3,FALSE)</f>
        <v>-6412.9588265030543</v>
      </c>
      <c r="F145" s="8" t="s">
        <v>1215</v>
      </c>
      <c r="G145" s="9" t="str">
        <f t="shared" si="16"/>
        <v>43374.667</v>
      </c>
      <c r="H145" s="7">
        <f t="shared" si="17"/>
        <v>483</v>
      </c>
      <c r="I145" s="22" t="s">
        <v>2084</v>
      </c>
      <c r="J145" s="23" t="s">
        <v>2085</v>
      </c>
      <c r="K145" s="22">
        <v>483</v>
      </c>
      <c r="L145" s="22" t="s">
        <v>1761</v>
      </c>
      <c r="M145" s="23" t="s">
        <v>1221</v>
      </c>
      <c r="N145" s="23"/>
      <c r="O145" s="24" t="s">
        <v>1648</v>
      </c>
      <c r="P145" s="24" t="s">
        <v>2028</v>
      </c>
    </row>
    <row r="146" spans="1:16" ht="13.5" thickBot="1" x14ac:dyDescent="0.25">
      <c r="A146" s="7" t="str">
        <f t="shared" si="12"/>
        <v> BBS 34 </v>
      </c>
      <c r="B146" s="8" t="str">
        <f t="shared" si="13"/>
        <v>I</v>
      </c>
      <c r="C146" s="7">
        <f t="shared" si="14"/>
        <v>43385.593999999997</v>
      </c>
      <c r="D146" s="9" t="str">
        <f t="shared" si="15"/>
        <v>vis</v>
      </c>
      <c r="E146" s="21">
        <f>VLOOKUP(C146,'Active 1'!C$21:E$966,3,FALSE)</f>
        <v>-6404.964776762451</v>
      </c>
      <c r="F146" s="8" t="s">
        <v>1215</v>
      </c>
      <c r="G146" s="9" t="str">
        <f t="shared" si="16"/>
        <v>43385.594</v>
      </c>
      <c r="H146" s="7">
        <f t="shared" si="17"/>
        <v>491</v>
      </c>
      <c r="I146" s="22" t="s">
        <v>2086</v>
      </c>
      <c r="J146" s="23" t="s">
        <v>2087</v>
      </c>
      <c r="K146" s="22">
        <v>491</v>
      </c>
      <c r="L146" s="22" t="s">
        <v>1667</v>
      </c>
      <c r="M146" s="23" t="s">
        <v>1221</v>
      </c>
      <c r="N146" s="23"/>
      <c r="O146" s="24" t="s">
        <v>1702</v>
      </c>
      <c r="P146" s="24" t="s">
        <v>2088</v>
      </c>
    </row>
    <row r="147" spans="1:16" ht="13.5" thickBot="1" x14ac:dyDescent="0.25">
      <c r="A147" s="7" t="str">
        <f t="shared" si="12"/>
        <v> BBS 35 </v>
      </c>
      <c r="B147" s="8" t="str">
        <f t="shared" si="13"/>
        <v>I</v>
      </c>
      <c r="C147" s="7">
        <f t="shared" si="14"/>
        <v>43400.633999999998</v>
      </c>
      <c r="D147" s="9" t="str">
        <f t="shared" si="15"/>
        <v>vis</v>
      </c>
      <c r="E147" s="21">
        <f>VLOOKUP(C147,'Active 1'!C$21:E$966,3,FALSE)</f>
        <v>-6393.9617102209741</v>
      </c>
      <c r="F147" s="8" t="s">
        <v>1215</v>
      </c>
      <c r="G147" s="9" t="str">
        <f t="shared" si="16"/>
        <v>43400.634</v>
      </c>
      <c r="H147" s="7">
        <f t="shared" si="17"/>
        <v>502</v>
      </c>
      <c r="I147" s="22" t="s">
        <v>2089</v>
      </c>
      <c r="J147" s="23" t="s">
        <v>2090</v>
      </c>
      <c r="K147" s="22">
        <v>502</v>
      </c>
      <c r="L147" s="22" t="s">
        <v>1602</v>
      </c>
      <c r="M147" s="23" t="s">
        <v>1221</v>
      </c>
      <c r="N147" s="23"/>
      <c r="O147" s="24" t="s">
        <v>1702</v>
      </c>
      <c r="P147" s="24" t="s">
        <v>2091</v>
      </c>
    </row>
    <row r="148" spans="1:16" ht="13.5" thickBot="1" x14ac:dyDescent="0.25">
      <c r="A148" s="7" t="str">
        <f t="shared" si="12"/>
        <v> AOEB 1 </v>
      </c>
      <c r="B148" s="8" t="str">
        <f t="shared" si="13"/>
        <v>I</v>
      </c>
      <c r="C148" s="7">
        <f t="shared" si="14"/>
        <v>43404.731</v>
      </c>
      <c r="D148" s="9" t="str">
        <f t="shared" si="15"/>
        <v>vis</v>
      </c>
      <c r="E148" s="21">
        <f>VLOOKUP(C148,'Active 1'!C$21:E$966,3,FALSE)</f>
        <v>-6390.9643988100397</v>
      </c>
      <c r="F148" s="8" t="s">
        <v>1215</v>
      </c>
      <c r="G148" s="9" t="str">
        <f t="shared" si="16"/>
        <v>43404.731</v>
      </c>
      <c r="H148" s="7">
        <f t="shared" si="17"/>
        <v>505</v>
      </c>
      <c r="I148" s="22" t="s">
        <v>2104</v>
      </c>
      <c r="J148" s="23" t="s">
        <v>2105</v>
      </c>
      <c r="K148" s="22">
        <v>505</v>
      </c>
      <c r="L148" s="22" t="s">
        <v>1216</v>
      </c>
      <c r="M148" s="23" t="s">
        <v>1221</v>
      </c>
      <c r="N148" s="23"/>
      <c r="O148" s="24" t="s">
        <v>1648</v>
      </c>
      <c r="P148" s="24" t="s">
        <v>2028</v>
      </c>
    </row>
    <row r="149" spans="1:16" ht="13.5" thickBot="1" x14ac:dyDescent="0.25">
      <c r="A149" s="7" t="str">
        <f t="shared" si="12"/>
        <v> BBS 35 </v>
      </c>
      <c r="B149" s="8" t="str">
        <f t="shared" si="13"/>
        <v>I</v>
      </c>
      <c r="C149" s="7">
        <f t="shared" si="14"/>
        <v>43429.341</v>
      </c>
      <c r="D149" s="9" t="str">
        <f t="shared" si="15"/>
        <v>vis</v>
      </c>
      <c r="E149" s="21">
        <f>VLOOKUP(C149,'Active 1'!C$21:E$966,3,FALSE)</f>
        <v>-6372.9600459120511</v>
      </c>
      <c r="F149" s="8" t="s">
        <v>1215</v>
      </c>
      <c r="G149" s="9" t="str">
        <f t="shared" si="16"/>
        <v>43429.341</v>
      </c>
      <c r="H149" s="7">
        <f t="shared" si="17"/>
        <v>523</v>
      </c>
      <c r="I149" s="22" t="s">
        <v>2106</v>
      </c>
      <c r="J149" s="23" t="s">
        <v>2107</v>
      </c>
      <c r="K149" s="22">
        <v>523</v>
      </c>
      <c r="L149" s="22" t="s">
        <v>1738</v>
      </c>
      <c r="M149" s="23" t="s">
        <v>1221</v>
      </c>
      <c r="N149" s="23"/>
      <c r="O149" s="24" t="s">
        <v>1612</v>
      </c>
      <c r="P149" s="24" t="s">
        <v>2091</v>
      </c>
    </row>
    <row r="150" spans="1:16" ht="13.5" thickBot="1" x14ac:dyDescent="0.25">
      <c r="A150" s="7" t="str">
        <f t="shared" si="12"/>
        <v> AOEB 1 </v>
      </c>
      <c r="B150" s="8" t="str">
        <f t="shared" si="13"/>
        <v>I</v>
      </c>
      <c r="C150" s="7">
        <f t="shared" si="14"/>
        <v>43452.58</v>
      </c>
      <c r="D150" s="9" t="str">
        <f t="shared" si="15"/>
        <v>vis</v>
      </c>
      <c r="E150" s="21">
        <f>VLOOKUP(C150,'Active 1'!C$21:E$966,3,FALSE)</f>
        <v>-6355.9586986143531</v>
      </c>
      <c r="F150" s="8" t="s">
        <v>1215</v>
      </c>
      <c r="G150" s="9" t="str">
        <f t="shared" si="16"/>
        <v>43452.580</v>
      </c>
      <c r="H150" s="7">
        <f t="shared" si="17"/>
        <v>540</v>
      </c>
      <c r="I150" s="22" t="s">
        <v>2108</v>
      </c>
      <c r="J150" s="23" t="s">
        <v>2109</v>
      </c>
      <c r="K150" s="22">
        <v>540</v>
      </c>
      <c r="L150" s="22" t="s">
        <v>1834</v>
      </c>
      <c r="M150" s="23" t="s">
        <v>1221</v>
      </c>
      <c r="N150" s="23"/>
      <c r="O150" s="24" t="s">
        <v>1988</v>
      </c>
      <c r="P150" s="24" t="s">
        <v>2028</v>
      </c>
    </row>
    <row r="151" spans="1:16" ht="13.5" thickBot="1" x14ac:dyDescent="0.25">
      <c r="A151" s="7" t="str">
        <f t="shared" si="12"/>
        <v> BBS 35 </v>
      </c>
      <c r="B151" s="8" t="str">
        <f t="shared" si="13"/>
        <v>I</v>
      </c>
      <c r="C151" s="7">
        <f t="shared" si="14"/>
        <v>43459.406999999999</v>
      </c>
      <c r="D151" s="9" t="str">
        <f t="shared" si="15"/>
        <v>vis</v>
      </c>
      <c r="E151" s="21">
        <f>VLOOKUP(C151,'Active 1'!C$21:E$966,3,FALSE)</f>
        <v>-6350.9641550452943</v>
      </c>
      <c r="F151" s="8" t="s">
        <v>1215</v>
      </c>
      <c r="G151" s="9" t="str">
        <f t="shared" si="16"/>
        <v>43459.407</v>
      </c>
      <c r="H151" s="7">
        <f t="shared" si="17"/>
        <v>545</v>
      </c>
      <c r="I151" s="22" t="s">
        <v>2116</v>
      </c>
      <c r="J151" s="23" t="s">
        <v>2117</v>
      </c>
      <c r="K151" s="22">
        <v>545</v>
      </c>
      <c r="L151" s="22" t="s">
        <v>1645</v>
      </c>
      <c r="M151" s="23" t="s">
        <v>1221</v>
      </c>
      <c r="N151" s="23"/>
      <c r="O151" s="24" t="s">
        <v>1612</v>
      </c>
      <c r="P151" s="24" t="s">
        <v>2091</v>
      </c>
    </row>
    <row r="152" spans="1:16" ht="13.5" thickBot="1" x14ac:dyDescent="0.25">
      <c r="A152" s="7" t="str">
        <f t="shared" si="12"/>
        <v> BBS 36 </v>
      </c>
      <c r="B152" s="8" t="str">
        <f t="shared" si="13"/>
        <v>I</v>
      </c>
      <c r="C152" s="7">
        <f t="shared" si="14"/>
        <v>43492.214</v>
      </c>
      <c r="D152" s="9" t="str">
        <f t="shared" si="15"/>
        <v>vis</v>
      </c>
      <c r="E152" s="21">
        <f>VLOOKUP(C152,'Active 1'!C$21:E$966,3,FALSE)</f>
        <v>-6326.9629845648269</v>
      </c>
      <c r="F152" s="8" t="s">
        <v>1215</v>
      </c>
      <c r="G152" s="9" t="str">
        <f t="shared" si="16"/>
        <v>43492.214</v>
      </c>
      <c r="H152" s="7">
        <f t="shared" si="17"/>
        <v>569</v>
      </c>
      <c r="I152" s="22" t="s">
        <v>2118</v>
      </c>
      <c r="J152" s="23" t="s">
        <v>2119</v>
      </c>
      <c r="K152" s="22">
        <v>569</v>
      </c>
      <c r="L152" s="22" t="s">
        <v>1620</v>
      </c>
      <c r="M152" s="23" t="s">
        <v>1221</v>
      </c>
      <c r="N152" s="23"/>
      <c r="O152" s="24" t="s">
        <v>1702</v>
      </c>
      <c r="P152" s="24" t="s">
        <v>2120</v>
      </c>
    </row>
    <row r="153" spans="1:16" ht="13.5" thickBot="1" x14ac:dyDescent="0.25">
      <c r="A153" s="7" t="str">
        <f t="shared" si="12"/>
        <v> AOEB 1 </v>
      </c>
      <c r="B153" s="8" t="str">
        <f t="shared" si="13"/>
        <v>I</v>
      </c>
      <c r="C153" s="7">
        <f t="shared" si="14"/>
        <v>43493.578999999998</v>
      </c>
      <c r="D153" s="9" t="str">
        <f t="shared" si="15"/>
        <v>vis</v>
      </c>
      <c r="E153" s="21">
        <f>VLOOKUP(C153,'Active 1'!C$21:E$966,3,FALSE)</f>
        <v>-6325.9643684857656</v>
      </c>
      <c r="F153" s="8" t="s">
        <v>1215</v>
      </c>
      <c r="G153" s="9" t="str">
        <f t="shared" si="16"/>
        <v>43493.579</v>
      </c>
      <c r="H153" s="7">
        <f t="shared" si="17"/>
        <v>570</v>
      </c>
      <c r="I153" s="22" t="s">
        <v>2121</v>
      </c>
      <c r="J153" s="23" t="s">
        <v>2122</v>
      </c>
      <c r="K153" s="22">
        <v>570</v>
      </c>
      <c r="L153" s="22" t="s">
        <v>1645</v>
      </c>
      <c r="M153" s="23" t="s">
        <v>1221</v>
      </c>
      <c r="N153" s="23"/>
      <c r="O153" s="24" t="s">
        <v>1648</v>
      </c>
      <c r="P153" s="24" t="s">
        <v>2028</v>
      </c>
    </row>
    <row r="154" spans="1:16" ht="13.5" thickBot="1" x14ac:dyDescent="0.25">
      <c r="A154" s="7" t="str">
        <f t="shared" si="12"/>
        <v> AOEB 1 </v>
      </c>
      <c r="B154" s="8" t="str">
        <f t="shared" si="13"/>
        <v>I</v>
      </c>
      <c r="C154" s="7">
        <f t="shared" si="14"/>
        <v>43512.716999999997</v>
      </c>
      <c r="D154" s="9" t="str">
        <f t="shared" si="15"/>
        <v>vis</v>
      </c>
      <c r="E154" s="21">
        <f>VLOOKUP(C154,'Active 1'!C$21:E$966,3,FALSE)</f>
        <v>-6311.9632589464854</v>
      </c>
      <c r="F154" s="8" t="s">
        <v>1215</v>
      </c>
      <c r="G154" s="9" t="str">
        <f t="shared" si="16"/>
        <v>43512.717</v>
      </c>
      <c r="H154" s="7">
        <f t="shared" si="17"/>
        <v>584</v>
      </c>
      <c r="I154" s="22" t="s">
        <v>2123</v>
      </c>
      <c r="J154" s="23" t="s">
        <v>2124</v>
      </c>
      <c r="K154" s="22">
        <v>584</v>
      </c>
      <c r="L154" s="22" t="s">
        <v>1620</v>
      </c>
      <c r="M154" s="23" t="s">
        <v>1221</v>
      </c>
      <c r="N154" s="23"/>
      <c r="O154" s="24" t="s">
        <v>1648</v>
      </c>
      <c r="P154" s="24" t="s">
        <v>2028</v>
      </c>
    </row>
    <row r="155" spans="1:16" ht="13.5" thickBot="1" x14ac:dyDescent="0.25">
      <c r="A155" s="7" t="str">
        <f t="shared" si="12"/>
        <v> BBS 36 </v>
      </c>
      <c r="B155" s="8" t="str">
        <f t="shared" si="13"/>
        <v>I</v>
      </c>
      <c r="C155" s="7">
        <f t="shared" si="14"/>
        <v>43552.355000000003</v>
      </c>
      <c r="D155" s="9" t="str">
        <f t="shared" si="15"/>
        <v>vis</v>
      </c>
      <c r="E155" s="21">
        <f>VLOOKUP(C155,'Active 1'!C$21:E$966,3,FALSE)</f>
        <v>-6282.9646185494694</v>
      </c>
      <c r="F155" s="8" t="s">
        <v>1215</v>
      </c>
      <c r="G155" s="9" t="str">
        <f t="shared" si="16"/>
        <v>43552.355</v>
      </c>
      <c r="H155" s="7">
        <f t="shared" si="17"/>
        <v>613</v>
      </c>
      <c r="I155" s="22" t="s">
        <v>2125</v>
      </c>
      <c r="J155" s="23" t="s">
        <v>2126</v>
      </c>
      <c r="K155" s="22">
        <v>613</v>
      </c>
      <c r="L155" s="22" t="s">
        <v>1634</v>
      </c>
      <c r="M155" s="23" t="s">
        <v>1221</v>
      </c>
      <c r="N155" s="23"/>
      <c r="O155" s="24" t="s">
        <v>1702</v>
      </c>
      <c r="P155" s="24" t="s">
        <v>2120</v>
      </c>
    </row>
    <row r="156" spans="1:16" ht="13.5" thickBot="1" x14ac:dyDescent="0.25">
      <c r="A156" s="7" t="str">
        <f t="shared" si="12"/>
        <v> BBS 38 </v>
      </c>
      <c r="B156" s="8" t="str">
        <f t="shared" si="13"/>
        <v>I</v>
      </c>
      <c r="C156" s="7">
        <f t="shared" si="14"/>
        <v>43705.442000000003</v>
      </c>
      <c r="D156" s="9" t="str">
        <f t="shared" si="15"/>
        <v>vis</v>
      </c>
      <c r="E156" s="21">
        <f>VLOOKUP(C156,'Active 1'!C$21:E$966,3,FALSE)</f>
        <v>-6170.9681792120355</v>
      </c>
      <c r="F156" s="8" t="s">
        <v>1215</v>
      </c>
      <c r="G156" s="9" t="str">
        <f t="shared" si="16"/>
        <v>43705.442</v>
      </c>
      <c r="H156" s="7">
        <f t="shared" si="17"/>
        <v>725</v>
      </c>
      <c r="I156" s="22" t="s">
        <v>2127</v>
      </c>
      <c r="J156" s="23" t="s">
        <v>2128</v>
      </c>
      <c r="K156" s="22">
        <v>725</v>
      </c>
      <c r="L156" s="22" t="s">
        <v>1667</v>
      </c>
      <c r="M156" s="23" t="s">
        <v>1221</v>
      </c>
      <c r="N156" s="23"/>
      <c r="O156" s="24" t="s">
        <v>1702</v>
      </c>
      <c r="P156" s="24" t="s">
        <v>2129</v>
      </c>
    </row>
    <row r="157" spans="1:16" ht="13.5" thickBot="1" x14ac:dyDescent="0.25">
      <c r="A157" s="7" t="str">
        <f t="shared" si="12"/>
        <v> AOEB 1 </v>
      </c>
      <c r="B157" s="8" t="str">
        <f t="shared" si="13"/>
        <v>I</v>
      </c>
      <c r="C157" s="7">
        <f t="shared" si="14"/>
        <v>43717.748</v>
      </c>
      <c r="D157" s="9" t="str">
        <f t="shared" si="15"/>
        <v>vis</v>
      </c>
      <c r="E157" s="21">
        <f>VLOOKUP(C157,'Active 1'!C$21:E$966,3,FALSE)</f>
        <v>-6161.9652711761728</v>
      </c>
      <c r="F157" s="8" t="s">
        <v>1215</v>
      </c>
      <c r="G157" s="9" t="str">
        <f t="shared" si="16"/>
        <v>43717.748</v>
      </c>
      <c r="H157" s="7">
        <f t="shared" si="17"/>
        <v>734</v>
      </c>
      <c r="I157" s="22" t="s">
        <v>2130</v>
      </c>
      <c r="J157" s="23" t="s">
        <v>2131</v>
      </c>
      <c r="K157" s="22">
        <v>734</v>
      </c>
      <c r="L157" s="22" t="s">
        <v>1609</v>
      </c>
      <c r="M157" s="23" t="s">
        <v>1221</v>
      </c>
      <c r="N157" s="23"/>
      <c r="O157" s="24" t="s">
        <v>1648</v>
      </c>
      <c r="P157" s="24" t="s">
        <v>2028</v>
      </c>
    </row>
    <row r="158" spans="1:16" ht="13.5" thickBot="1" x14ac:dyDescent="0.25">
      <c r="A158" s="7" t="str">
        <f t="shared" si="12"/>
        <v> BBS 38 </v>
      </c>
      <c r="B158" s="8" t="str">
        <f t="shared" si="13"/>
        <v>I</v>
      </c>
      <c r="C158" s="7">
        <f t="shared" si="14"/>
        <v>43742.353999999999</v>
      </c>
      <c r="D158" s="9" t="str">
        <f t="shared" si="15"/>
        <v>vis</v>
      </c>
      <c r="E158" s="21">
        <f>VLOOKUP(C158,'Active 1'!C$21:E$966,3,FALSE)</f>
        <v>-6143.9638446256695</v>
      </c>
      <c r="F158" s="8" t="s">
        <v>1215</v>
      </c>
      <c r="G158" s="9" t="str">
        <f t="shared" si="16"/>
        <v>43742.354</v>
      </c>
      <c r="H158" s="7">
        <f t="shared" si="17"/>
        <v>752</v>
      </c>
      <c r="I158" s="22" t="s">
        <v>2132</v>
      </c>
      <c r="J158" s="23" t="s">
        <v>2133</v>
      </c>
      <c r="K158" s="22">
        <v>752</v>
      </c>
      <c r="L158" s="22" t="s">
        <v>1744</v>
      </c>
      <c r="M158" s="23" t="s">
        <v>1221</v>
      </c>
      <c r="N158" s="23"/>
      <c r="O158" s="24" t="s">
        <v>1702</v>
      </c>
      <c r="P158" s="24" t="s">
        <v>2129</v>
      </c>
    </row>
    <row r="159" spans="1:16" ht="13.5" thickBot="1" x14ac:dyDescent="0.25">
      <c r="A159" s="7" t="str">
        <f t="shared" si="12"/>
        <v> AOEB 1 </v>
      </c>
      <c r="B159" s="8" t="str">
        <f t="shared" si="13"/>
        <v>I</v>
      </c>
      <c r="C159" s="7">
        <f t="shared" si="14"/>
        <v>43754.646999999997</v>
      </c>
      <c r="D159" s="9" t="str">
        <f t="shared" si="15"/>
        <v>vis</v>
      </c>
      <c r="E159" s="21">
        <f>VLOOKUP(C159,'Active 1'!C$21:E$966,3,FALSE)</f>
        <v>-6134.9704472191306</v>
      </c>
      <c r="F159" s="8" t="s">
        <v>1215</v>
      </c>
      <c r="G159" s="9" t="str">
        <f t="shared" si="16"/>
        <v>43754.647</v>
      </c>
      <c r="H159" s="7">
        <f t="shared" si="17"/>
        <v>761</v>
      </c>
      <c r="I159" s="22" t="s">
        <v>2134</v>
      </c>
      <c r="J159" s="23" t="s">
        <v>2135</v>
      </c>
      <c r="K159" s="22">
        <v>761</v>
      </c>
      <c r="L159" s="22" t="s">
        <v>1652</v>
      </c>
      <c r="M159" s="23" t="s">
        <v>1221</v>
      </c>
      <c r="N159" s="23"/>
      <c r="O159" s="24" t="s">
        <v>1648</v>
      </c>
      <c r="P159" s="24" t="s">
        <v>2028</v>
      </c>
    </row>
    <row r="160" spans="1:16" ht="13.5" thickBot="1" x14ac:dyDescent="0.25">
      <c r="A160" s="7" t="str">
        <f t="shared" si="12"/>
        <v> BBS 39 </v>
      </c>
      <c r="B160" s="8" t="str">
        <f t="shared" si="13"/>
        <v>I</v>
      </c>
      <c r="C160" s="7">
        <f t="shared" si="14"/>
        <v>43754.656000000003</v>
      </c>
      <c r="D160" s="9" t="str">
        <f t="shared" si="15"/>
        <v>vis</v>
      </c>
      <c r="E160" s="21">
        <f>VLOOKUP(C160,'Active 1'!C$21:E$966,3,FALSE)</f>
        <v>-6134.9638629372866</v>
      </c>
      <c r="F160" s="8" t="s">
        <v>1215</v>
      </c>
      <c r="G160" s="9" t="str">
        <f t="shared" si="16"/>
        <v>43754.656</v>
      </c>
      <c r="H160" s="7">
        <f t="shared" si="17"/>
        <v>761</v>
      </c>
      <c r="I160" s="22" t="s">
        <v>2136</v>
      </c>
      <c r="J160" s="23" t="s">
        <v>2137</v>
      </c>
      <c r="K160" s="22">
        <v>761</v>
      </c>
      <c r="L160" s="22" t="s">
        <v>1744</v>
      </c>
      <c r="M160" s="23" t="s">
        <v>1221</v>
      </c>
      <c r="N160" s="23"/>
      <c r="O160" s="24" t="s">
        <v>1702</v>
      </c>
      <c r="P160" s="24" t="s">
        <v>2138</v>
      </c>
    </row>
    <row r="161" spans="1:16" ht="13.5" thickBot="1" x14ac:dyDescent="0.25">
      <c r="A161" s="7" t="str">
        <f t="shared" si="12"/>
        <v> BBS 39 </v>
      </c>
      <c r="B161" s="8" t="str">
        <f t="shared" si="13"/>
        <v>I</v>
      </c>
      <c r="C161" s="7">
        <f t="shared" si="14"/>
        <v>43772.425999999999</v>
      </c>
      <c r="D161" s="9" t="str">
        <f t="shared" si="15"/>
        <v>vis</v>
      </c>
      <c r="E161" s="21">
        <f>VLOOKUP(C161,'Active 1'!C$21:E$966,3,FALSE)</f>
        <v>-6121.9635642376852</v>
      </c>
      <c r="F161" s="8" t="s">
        <v>1215</v>
      </c>
      <c r="G161" s="9" t="str">
        <f t="shared" si="16"/>
        <v>43772.426</v>
      </c>
      <c r="H161" s="7">
        <f t="shared" si="17"/>
        <v>774</v>
      </c>
      <c r="I161" s="22" t="s">
        <v>2139</v>
      </c>
      <c r="J161" s="23" t="s">
        <v>2140</v>
      </c>
      <c r="K161" s="22">
        <v>774</v>
      </c>
      <c r="L161" s="22" t="s">
        <v>1738</v>
      </c>
      <c r="M161" s="23" t="s">
        <v>1221</v>
      </c>
      <c r="N161" s="23"/>
      <c r="O161" s="24" t="s">
        <v>1612</v>
      </c>
      <c r="P161" s="24" t="s">
        <v>2138</v>
      </c>
    </row>
    <row r="162" spans="1:16" ht="13.5" thickBot="1" x14ac:dyDescent="0.25">
      <c r="A162" s="7" t="str">
        <f t="shared" si="12"/>
        <v> AOEB 1 </v>
      </c>
      <c r="B162" s="8" t="str">
        <f t="shared" si="13"/>
        <v>I</v>
      </c>
      <c r="C162" s="7">
        <f t="shared" si="14"/>
        <v>43780.627</v>
      </c>
      <c r="D162" s="9" t="str">
        <f t="shared" si="15"/>
        <v>vis</v>
      </c>
      <c r="E162" s="21">
        <f>VLOOKUP(C162,'Active 1'!C$21:E$966,3,FALSE)</f>
        <v>-6115.9638203077211</v>
      </c>
      <c r="F162" s="8" t="s">
        <v>1215</v>
      </c>
      <c r="G162" s="9" t="str">
        <f t="shared" si="16"/>
        <v>43780.627</v>
      </c>
      <c r="H162" s="7">
        <f t="shared" si="17"/>
        <v>780</v>
      </c>
      <c r="I162" s="22" t="s">
        <v>2141</v>
      </c>
      <c r="J162" s="23" t="s">
        <v>2142</v>
      </c>
      <c r="K162" s="22">
        <v>780</v>
      </c>
      <c r="L162" s="22" t="s">
        <v>1738</v>
      </c>
      <c r="M162" s="23" t="s">
        <v>1221</v>
      </c>
      <c r="N162" s="23"/>
      <c r="O162" s="24" t="s">
        <v>1648</v>
      </c>
      <c r="P162" s="24" t="s">
        <v>2028</v>
      </c>
    </row>
    <row r="163" spans="1:16" ht="13.5" thickBot="1" x14ac:dyDescent="0.25">
      <c r="A163" s="7" t="str">
        <f t="shared" si="12"/>
        <v> AOEB 1 </v>
      </c>
      <c r="B163" s="8" t="str">
        <f t="shared" si="13"/>
        <v>I</v>
      </c>
      <c r="C163" s="7">
        <f t="shared" si="14"/>
        <v>43784.724000000002</v>
      </c>
      <c r="D163" s="9" t="str">
        <f t="shared" si="15"/>
        <v>vis</v>
      </c>
      <c r="E163" s="21">
        <f>VLOOKUP(C163,'Active 1'!C$21:E$966,3,FALSE)</f>
        <v>-6112.9665088967868</v>
      </c>
      <c r="F163" s="8" t="s">
        <v>1215</v>
      </c>
      <c r="G163" s="9" t="str">
        <f t="shared" si="16"/>
        <v>43784.724</v>
      </c>
      <c r="H163" s="7">
        <f t="shared" si="17"/>
        <v>783</v>
      </c>
      <c r="I163" s="22" t="s">
        <v>2143</v>
      </c>
      <c r="J163" s="23" t="s">
        <v>2144</v>
      </c>
      <c r="K163" s="22">
        <v>783</v>
      </c>
      <c r="L163" s="22" t="s">
        <v>1634</v>
      </c>
      <c r="M163" s="23" t="s">
        <v>1221</v>
      </c>
      <c r="N163" s="23"/>
      <c r="O163" s="24" t="s">
        <v>1648</v>
      </c>
      <c r="P163" s="24" t="s">
        <v>2028</v>
      </c>
    </row>
    <row r="164" spans="1:16" ht="13.5" thickBot="1" x14ac:dyDescent="0.25">
      <c r="A164" s="7" t="str">
        <f t="shared" si="12"/>
        <v> AOEB 1 </v>
      </c>
      <c r="B164" s="8" t="str">
        <f t="shared" si="13"/>
        <v>I</v>
      </c>
      <c r="C164" s="7">
        <f t="shared" si="14"/>
        <v>43791.561999999998</v>
      </c>
      <c r="D164" s="9" t="str">
        <f t="shared" si="15"/>
        <v>vis</v>
      </c>
      <c r="E164" s="21">
        <f>VLOOKUP(C164,'Active 1'!C$21:E$966,3,FALSE)</f>
        <v>-6107.9639178721482</v>
      </c>
      <c r="F164" s="8" t="s">
        <v>1215</v>
      </c>
      <c r="G164" s="9" t="str">
        <f t="shared" si="16"/>
        <v>43791.562</v>
      </c>
      <c r="H164" s="7">
        <f t="shared" si="17"/>
        <v>788</v>
      </c>
      <c r="I164" s="22" t="s">
        <v>2145</v>
      </c>
      <c r="J164" s="23" t="s">
        <v>2146</v>
      </c>
      <c r="K164" s="22">
        <v>788</v>
      </c>
      <c r="L164" s="22" t="s">
        <v>1738</v>
      </c>
      <c r="M164" s="23" t="s">
        <v>1221</v>
      </c>
      <c r="N164" s="23"/>
      <c r="O164" s="24" t="s">
        <v>1648</v>
      </c>
      <c r="P164" s="24" t="s">
        <v>2028</v>
      </c>
    </row>
    <row r="165" spans="1:16" ht="13.5" thickBot="1" x14ac:dyDescent="0.25">
      <c r="A165" s="7" t="str">
        <f t="shared" si="12"/>
        <v> AOEB 1 </v>
      </c>
      <c r="B165" s="8" t="str">
        <f t="shared" si="13"/>
        <v>I</v>
      </c>
      <c r="C165" s="7">
        <f t="shared" si="14"/>
        <v>43832.563000000002</v>
      </c>
      <c r="D165" s="9" t="str">
        <f t="shared" si="15"/>
        <v>vis</v>
      </c>
      <c r="E165" s="21">
        <f>VLOOKUP(C165,'Active 1'!C$21:E$966,3,FALSE)</f>
        <v>-6077.9681245698121</v>
      </c>
      <c r="F165" s="8" t="s">
        <v>1215</v>
      </c>
      <c r="G165" s="9" t="str">
        <f t="shared" si="16"/>
        <v>43832.563</v>
      </c>
      <c r="H165" s="7">
        <f t="shared" si="17"/>
        <v>818</v>
      </c>
      <c r="I165" s="22" t="s">
        <v>2150</v>
      </c>
      <c r="J165" s="23" t="s">
        <v>2151</v>
      </c>
      <c r="K165" s="22">
        <v>818</v>
      </c>
      <c r="L165" s="22" t="s">
        <v>1645</v>
      </c>
      <c r="M165" s="23" t="s">
        <v>1221</v>
      </c>
      <c r="N165" s="23"/>
      <c r="O165" s="24" t="s">
        <v>1648</v>
      </c>
      <c r="P165" s="24" t="s">
        <v>2028</v>
      </c>
    </row>
    <row r="166" spans="1:16" ht="13.5" thickBot="1" x14ac:dyDescent="0.25">
      <c r="A166" s="7" t="str">
        <f t="shared" si="12"/>
        <v> BBS 40 </v>
      </c>
      <c r="B166" s="8" t="str">
        <f t="shared" si="13"/>
        <v>I</v>
      </c>
      <c r="C166" s="7">
        <f t="shared" si="14"/>
        <v>43835.298999999999</v>
      </c>
      <c r="D166" s="9" t="str">
        <f t="shared" si="15"/>
        <v>vis</v>
      </c>
      <c r="E166" s="21">
        <f>VLOOKUP(C166,'Active 1'!C$21:E$966,3,FALSE)</f>
        <v>-6075.966502890461</v>
      </c>
      <c r="F166" s="8" t="s">
        <v>1215</v>
      </c>
      <c r="G166" s="9" t="str">
        <f t="shared" si="16"/>
        <v>43835.299</v>
      </c>
      <c r="H166" s="7">
        <f t="shared" si="17"/>
        <v>820</v>
      </c>
      <c r="I166" s="22" t="s">
        <v>2152</v>
      </c>
      <c r="J166" s="23" t="s">
        <v>2153</v>
      </c>
      <c r="K166" s="22">
        <v>820</v>
      </c>
      <c r="L166" s="22" t="s">
        <v>1609</v>
      </c>
      <c r="M166" s="23" t="s">
        <v>1221</v>
      </c>
      <c r="N166" s="23"/>
      <c r="O166" s="24" t="s">
        <v>1612</v>
      </c>
      <c r="P166" s="24" t="s">
        <v>2154</v>
      </c>
    </row>
    <row r="167" spans="1:16" ht="13.5" thickBot="1" x14ac:dyDescent="0.25">
      <c r="A167" s="7" t="str">
        <f t="shared" si="12"/>
        <v> BRNO 23 </v>
      </c>
      <c r="B167" s="8" t="str">
        <f t="shared" si="13"/>
        <v>I</v>
      </c>
      <c r="C167" s="7">
        <f t="shared" si="14"/>
        <v>44074.508000000002</v>
      </c>
      <c r="D167" s="9" t="str">
        <f t="shared" si="15"/>
        <v>vis</v>
      </c>
      <c r="E167" s="21">
        <f>VLOOKUP(C167,'Active 1'!C$21:E$966,3,FALSE)</f>
        <v>-5900.9643390393912</v>
      </c>
      <c r="F167" s="8" t="s">
        <v>1215</v>
      </c>
      <c r="G167" s="9" t="str">
        <f t="shared" si="16"/>
        <v>44074.508</v>
      </c>
      <c r="H167" s="7">
        <f t="shared" si="17"/>
        <v>995</v>
      </c>
      <c r="I167" s="22" t="s">
        <v>2155</v>
      </c>
      <c r="J167" s="23" t="s">
        <v>2156</v>
      </c>
      <c r="K167" s="22">
        <v>995</v>
      </c>
      <c r="L167" s="22" t="s">
        <v>1967</v>
      </c>
      <c r="M167" s="23" t="s">
        <v>1221</v>
      </c>
      <c r="N167" s="23"/>
      <c r="O167" s="24" t="s">
        <v>2157</v>
      </c>
      <c r="P167" s="24" t="s">
        <v>2158</v>
      </c>
    </row>
    <row r="168" spans="1:16" ht="13.5" thickBot="1" x14ac:dyDescent="0.25">
      <c r="A168" s="7" t="str">
        <f t="shared" si="12"/>
        <v> BRNO 23 </v>
      </c>
      <c r="B168" s="8" t="str">
        <f t="shared" si="13"/>
        <v>I</v>
      </c>
      <c r="C168" s="7">
        <f t="shared" si="14"/>
        <v>44074.512000000002</v>
      </c>
      <c r="D168" s="9" t="str">
        <f t="shared" si="15"/>
        <v>vis</v>
      </c>
      <c r="E168" s="21">
        <f>VLOOKUP(C168,'Active 1'!C$21:E$966,3,FALSE)</f>
        <v>-5900.9614126919059</v>
      </c>
      <c r="F168" s="8" t="s">
        <v>1215</v>
      </c>
      <c r="G168" s="9" t="str">
        <f t="shared" si="16"/>
        <v>44074.512</v>
      </c>
      <c r="H168" s="7">
        <f t="shared" si="17"/>
        <v>995</v>
      </c>
      <c r="I168" s="22" t="s">
        <v>2159</v>
      </c>
      <c r="J168" s="23" t="s">
        <v>2160</v>
      </c>
      <c r="K168" s="22">
        <v>995</v>
      </c>
      <c r="L168" s="22" t="s">
        <v>1900</v>
      </c>
      <c r="M168" s="23" t="s">
        <v>1221</v>
      </c>
      <c r="N168" s="23"/>
      <c r="O168" s="24" t="s">
        <v>2161</v>
      </c>
      <c r="P168" s="24" t="s">
        <v>2158</v>
      </c>
    </row>
    <row r="169" spans="1:16" ht="13.5" thickBot="1" x14ac:dyDescent="0.25">
      <c r="A169" s="7" t="str">
        <f t="shared" si="12"/>
        <v> AOEB 1 </v>
      </c>
      <c r="B169" s="8" t="str">
        <f t="shared" si="13"/>
        <v>I</v>
      </c>
      <c r="C169" s="7">
        <f t="shared" si="14"/>
        <v>44134.648000000001</v>
      </c>
      <c r="D169" s="9" t="str">
        <f t="shared" si="15"/>
        <v>vis</v>
      </c>
      <c r="E169" s="21">
        <f>VLOOKUP(C169,'Active 1'!C$21:E$966,3,FALSE)</f>
        <v>-5856.9667046109071</v>
      </c>
      <c r="F169" s="8" t="s">
        <v>1215</v>
      </c>
      <c r="G169" s="9" t="str">
        <f t="shared" si="16"/>
        <v>44134.648</v>
      </c>
      <c r="H169" s="7">
        <f t="shared" si="17"/>
        <v>1039</v>
      </c>
      <c r="I169" s="22" t="s">
        <v>2162</v>
      </c>
      <c r="J169" s="23" t="s">
        <v>2163</v>
      </c>
      <c r="K169" s="22">
        <v>1039</v>
      </c>
      <c r="L169" s="22" t="s">
        <v>1738</v>
      </c>
      <c r="M169" s="23" t="s">
        <v>1221</v>
      </c>
      <c r="N169" s="23"/>
      <c r="O169" s="24" t="s">
        <v>1648</v>
      </c>
      <c r="P169" s="24" t="s">
        <v>2028</v>
      </c>
    </row>
    <row r="170" spans="1:16" ht="13.5" thickBot="1" x14ac:dyDescent="0.25">
      <c r="A170" s="7" t="str">
        <f t="shared" si="12"/>
        <v> AOEB 1 </v>
      </c>
      <c r="B170" s="8" t="str">
        <f t="shared" si="13"/>
        <v>I</v>
      </c>
      <c r="C170" s="7">
        <f t="shared" si="14"/>
        <v>44160.616999999998</v>
      </c>
      <c r="D170" s="9" t="str">
        <f t="shared" si="15"/>
        <v>vis</v>
      </c>
      <c r="E170" s="21">
        <f>VLOOKUP(C170,'Active 1'!C$21:E$966,3,FALSE)</f>
        <v>-5837.9681251550846</v>
      </c>
      <c r="F170" s="8" t="s">
        <v>1215</v>
      </c>
      <c r="G170" s="9" t="str">
        <f t="shared" si="16"/>
        <v>44160.617</v>
      </c>
      <c r="H170" s="7">
        <f t="shared" si="17"/>
        <v>1058</v>
      </c>
      <c r="I170" s="22" t="s">
        <v>2164</v>
      </c>
      <c r="J170" s="23" t="s">
        <v>2165</v>
      </c>
      <c r="K170" s="22">
        <v>1058</v>
      </c>
      <c r="L170" s="22" t="s">
        <v>1744</v>
      </c>
      <c r="M170" s="23" t="s">
        <v>1221</v>
      </c>
      <c r="N170" s="23"/>
      <c r="O170" s="24" t="s">
        <v>1988</v>
      </c>
      <c r="P170" s="24" t="s">
        <v>2028</v>
      </c>
    </row>
    <row r="171" spans="1:16" ht="13.5" thickBot="1" x14ac:dyDescent="0.25">
      <c r="A171" s="7" t="str">
        <f t="shared" si="12"/>
        <v> BRNO 23 </v>
      </c>
      <c r="B171" s="8" t="str">
        <f t="shared" si="13"/>
        <v>I</v>
      </c>
      <c r="C171" s="7">
        <f t="shared" si="14"/>
        <v>44167.451000000001</v>
      </c>
      <c r="D171" s="9" t="str">
        <f t="shared" si="15"/>
        <v>vis</v>
      </c>
      <c r="E171" s="21">
        <f>VLOOKUP(C171,'Active 1'!C$21:E$966,3,FALSE)</f>
        <v>-5832.968460477925</v>
      </c>
      <c r="F171" s="8" t="s">
        <v>1215</v>
      </c>
      <c r="G171" s="9" t="str">
        <f t="shared" si="16"/>
        <v>44167.451</v>
      </c>
      <c r="H171" s="7">
        <f t="shared" si="17"/>
        <v>1063</v>
      </c>
      <c r="I171" s="22" t="s">
        <v>2166</v>
      </c>
      <c r="J171" s="23" t="s">
        <v>2167</v>
      </c>
      <c r="K171" s="22">
        <v>1063</v>
      </c>
      <c r="L171" s="22" t="s">
        <v>1602</v>
      </c>
      <c r="M171" s="23" t="s">
        <v>1221</v>
      </c>
      <c r="N171" s="23"/>
      <c r="O171" s="24" t="s">
        <v>1818</v>
      </c>
      <c r="P171" s="24" t="s">
        <v>2158</v>
      </c>
    </row>
    <row r="172" spans="1:16" ht="13.5" thickBot="1" x14ac:dyDescent="0.25">
      <c r="A172" s="7" t="str">
        <f t="shared" si="12"/>
        <v> BRNO 23 </v>
      </c>
      <c r="B172" s="8" t="str">
        <f t="shared" si="13"/>
        <v>I</v>
      </c>
      <c r="C172" s="7">
        <f t="shared" si="14"/>
        <v>44167.453999999998</v>
      </c>
      <c r="D172" s="9" t="str">
        <f t="shared" si="15"/>
        <v>vis</v>
      </c>
      <c r="E172" s="21">
        <f>VLOOKUP(C172,'Active 1'!C$21:E$966,3,FALSE)</f>
        <v>-5832.9662657173139</v>
      </c>
      <c r="F172" s="8" t="s">
        <v>1215</v>
      </c>
      <c r="G172" s="9" t="str">
        <f t="shared" si="16"/>
        <v>44167.454</v>
      </c>
      <c r="H172" s="7">
        <f t="shared" si="17"/>
        <v>1063</v>
      </c>
      <c r="I172" s="22" t="s">
        <v>2168</v>
      </c>
      <c r="J172" s="23" t="s">
        <v>2169</v>
      </c>
      <c r="K172" s="22">
        <v>1063</v>
      </c>
      <c r="L172" s="22" t="s">
        <v>1761</v>
      </c>
      <c r="M172" s="23" t="s">
        <v>1221</v>
      </c>
      <c r="N172" s="23"/>
      <c r="O172" s="24" t="s">
        <v>2170</v>
      </c>
      <c r="P172" s="24" t="s">
        <v>2158</v>
      </c>
    </row>
    <row r="173" spans="1:16" ht="13.5" thickBot="1" x14ac:dyDescent="0.25">
      <c r="A173" s="7" t="str">
        <f t="shared" si="12"/>
        <v> BRNO 23 </v>
      </c>
      <c r="B173" s="8" t="str">
        <f t="shared" si="13"/>
        <v>I</v>
      </c>
      <c r="C173" s="7">
        <f t="shared" si="14"/>
        <v>44167.455999999998</v>
      </c>
      <c r="D173" s="9" t="str">
        <f t="shared" si="15"/>
        <v>vis</v>
      </c>
      <c r="E173" s="21">
        <f>VLOOKUP(C173,'Active 1'!C$21:E$966,3,FALSE)</f>
        <v>-5832.9648025435717</v>
      </c>
      <c r="F173" s="8" t="s">
        <v>1215</v>
      </c>
      <c r="G173" s="9" t="str">
        <f t="shared" si="16"/>
        <v>44167.456</v>
      </c>
      <c r="H173" s="7">
        <f t="shared" si="17"/>
        <v>1063</v>
      </c>
      <c r="I173" s="22" t="s">
        <v>2171</v>
      </c>
      <c r="J173" s="23" t="s">
        <v>2172</v>
      </c>
      <c r="K173" s="22">
        <v>1063</v>
      </c>
      <c r="L173" s="22" t="s">
        <v>1967</v>
      </c>
      <c r="M173" s="23" t="s">
        <v>1221</v>
      </c>
      <c r="N173" s="23"/>
      <c r="O173" s="24" t="s">
        <v>2173</v>
      </c>
      <c r="P173" s="24" t="s">
        <v>2158</v>
      </c>
    </row>
    <row r="174" spans="1:16" ht="13.5" thickBot="1" x14ac:dyDescent="0.25">
      <c r="A174" s="7" t="str">
        <f t="shared" si="12"/>
        <v> BRNO 23 </v>
      </c>
      <c r="B174" s="8" t="str">
        <f t="shared" si="13"/>
        <v>I</v>
      </c>
      <c r="C174" s="7">
        <f t="shared" si="14"/>
        <v>44167.455999999998</v>
      </c>
      <c r="D174" s="9" t="str">
        <f t="shared" si="15"/>
        <v>vis</v>
      </c>
      <c r="E174" s="21">
        <f>VLOOKUP(C174,'Active 1'!C$21:E$966,3,FALSE)</f>
        <v>-5832.9648025435717</v>
      </c>
      <c r="F174" s="8" t="s">
        <v>1215</v>
      </c>
      <c r="G174" s="9" t="str">
        <f t="shared" si="16"/>
        <v>44167.456</v>
      </c>
      <c r="H174" s="7">
        <f t="shared" si="17"/>
        <v>1063</v>
      </c>
      <c r="I174" s="22" t="s">
        <v>2171</v>
      </c>
      <c r="J174" s="23" t="s">
        <v>2172</v>
      </c>
      <c r="K174" s="22">
        <v>1063</v>
      </c>
      <c r="L174" s="22" t="s">
        <v>1967</v>
      </c>
      <c r="M174" s="23" t="s">
        <v>1221</v>
      </c>
      <c r="N174" s="23"/>
      <c r="O174" s="24" t="s">
        <v>2174</v>
      </c>
      <c r="P174" s="24" t="s">
        <v>2158</v>
      </c>
    </row>
    <row r="175" spans="1:16" ht="13.5" thickBot="1" x14ac:dyDescent="0.25">
      <c r="A175" s="7" t="str">
        <f t="shared" si="12"/>
        <v> BRNO 23 </v>
      </c>
      <c r="B175" s="8" t="str">
        <f t="shared" si="13"/>
        <v>I</v>
      </c>
      <c r="C175" s="7">
        <f t="shared" si="14"/>
        <v>44167.457999999999</v>
      </c>
      <c r="D175" s="9" t="str">
        <f t="shared" si="15"/>
        <v>vis</v>
      </c>
      <c r="E175" s="21">
        <f>VLOOKUP(C175,'Active 1'!C$21:E$966,3,FALSE)</f>
        <v>-5832.9633393698286</v>
      </c>
      <c r="F175" s="8" t="s">
        <v>1215</v>
      </c>
      <c r="G175" s="9" t="str">
        <f t="shared" si="16"/>
        <v>44167.458</v>
      </c>
      <c r="H175" s="7">
        <f t="shared" si="17"/>
        <v>1063</v>
      </c>
      <c r="I175" s="22" t="s">
        <v>2175</v>
      </c>
      <c r="J175" s="23" t="s">
        <v>2176</v>
      </c>
      <c r="K175" s="22">
        <v>1063</v>
      </c>
      <c r="L175" s="22" t="s">
        <v>1849</v>
      </c>
      <c r="M175" s="23" t="s">
        <v>1221</v>
      </c>
      <c r="N175" s="23"/>
      <c r="O175" s="24" t="s">
        <v>2177</v>
      </c>
      <c r="P175" s="24" t="s">
        <v>2158</v>
      </c>
    </row>
    <row r="176" spans="1:16" ht="13.5" thickBot="1" x14ac:dyDescent="0.25">
      <c r="A176" s="7" t="str">
        <f t="shared" si="12"/>
        <v> BRNO 23 </v>
      </c>
      <c r="B176" s="8" t="str">
        <f t="shared" si="13"/>
        <v>I</v>
      </c>
      <c r="C176" s="7">
        <f t="shared" si="14"/>
        <v>44167.457999999999</v>
      </c>
      <c r="D176" s="9" t="str">
        <f t="shared" si="15"/>
        <v>vis</v>
      </c>
      <c r="E176" s="21">
        <f>VLOOKUP(C176,'Active 1'!C$21:E$966,3,FALSE)</f>
        <v>-5832.9633393698286</v>
      </c>
      <c r="F176" s="8" t="s">
        <v>1215</v>
      </c>
      <c r="G176" s="9" t="str">
        <f t="shared" si="16"/>
        <v>44167.458</v>
      </c>
      <c r="H176" s="7">
        <f t="shared" si="17"/>
        <v>1063</v>
      </c>
      <c r="I176" s="22" t="s">
        <v>2175</v>
      </c>
      <c r="J176" s="23" t="s">
        <v>2176</v>
      </c>
      <c r="K176" s="22">
        <v>1063</v>
      </c>
      <c r="L176" s="22" t="s">
        <v>1849</v>
      </c>
      <c r="M176" s="23" t="s">
        <v>1221</v>
      </c>
      <c r="N176" s="23"/>
      <c r="O176" s="24" t="s">
        <v>2178</v>
      </c>
      <c r="P176" s="24" t="s">
        <v>2158</v>
      </c>
    </row>
    <row r="177" spans="1:16" ht="13.5" thickBot="1" x14ac:dyDescent="0.25">
      <c r="A177" s="7" t="str">
        <f t="shared" si="12"/>
        <v> BRNO 23 </v>
      </c>
      <c r="B177" s="8" t="str">
        <f t="shared" si="13"/>
        <v>I</v>
      </c>
      <c r="C177" s="7">
        <f t="shared" si="14"/>
        <v>44167.459000000003</v>
      </c>
      <c r="D177" s="9" t="str">
        <f t="shared" si="15"/>
        <v>vis</v>
      </c>
      <c r="E177" s="21">
        <f>VLOOKUP(C177,'Active 1'!C$21:E$966,3,FALSE)</f>
        <v>-5832.9626077829553</v>
      </c>
      <c r="F177" s="8" t="s">
        <v>1215</v>
      </c>
      <c r="G177" s="9" t="str">
        <f t="shared" si="16"/>
        <v>44167.459</v>
      </c>
      <c r="H177" s="7">
        <f t="shared" si="17"/>
        <v>1063</v>
      </c>
      <c r="I177" s="22" t="s">
        <v>2179</v>
      </c>
      <c r="J177" s="23" t="s">
        <v>2180</v>
      </c>
      <c r="K177" s="22">
        <v>1063</v>
      </c>
      <c r="L177" s="22" t="s">
        <v>1889</v>
      </c>
      <c r="M177" s="23" t="s">
        <v>1221</v>
      </c>
      <c r="N177" s="23"/>
      <c r="O177" s="24" t="s">
        <v>2181</v>
      </c>
      <c r="P177" s="24" t="s">
        <v>2158</v>
      </c>
    </row>
    <row r="178" spans="1:16" ht="13.5" thickBot="1" x14ac:dyDescent="0.25">
      <c r="A178" s="7" t="str">
        <f t="shared" si="12"/>
        <v> BRNO 23 </v>
      </c>
      <c r="B178" s="8" t="str">
        <f t="shared" si="13"/>
        <v>I</v>
      </c>
      <c r="C178" s="7">
        <f t="shared" si="14"/>
        <v>44167.463000000003</v>
      </c>
      <c r="D178" s="9" t="str">
        <f t="shared" si="15"/>
        <v>vis</v>
      </c>
      <c r="E178" s="21">
        <f>VLOOKUP(C178,'Active 1'!C$21:E$966,3,FALSE)</f>
        <v>-5832.95968143547</v>
      </c>
      <c r="F178" s="8" t="s">
        <v>1215</v>
      </c>
      <c r="G178" s="9" t="str">
        <f t="shared" si="16"/>
        <v>44167.463</v>
      </c>
      <c r="H178" s="7">
        <f t="shared" si="17"/>
        <v>1063</v>
      </c>
      <c r="I178" s="22" t="s">
        <v>2182</v>
      </c>
      <c r="J178" s="23" t="s">
        <v>2183</v>
      </c>
      <c r="K178" s="22">
        <v>1063</v>
      </c>
      <c r="L178" s="22" t="s">
        <v>2184</v>
      </c>
      <c r="M178" s="23" t="s">
        <v>1221</v>
      </c>
      <c r="N178" s="23"/>
      <c r="O178" s="24" t="s">
        <v>2185</v>
      </c>
      <c r="P178" s="24" t="s">
        <v>2158</v>
      </c>
    </row>
    <row r="179" spans="1:16" ht="13.5" thickBot="1" x14ac:dyDescent="0.25">
      <c r="A179" s="7" t="str">
        <f t="shared" si="12"/>
        <v> BRNO 23 </v>
      </c>
      <c r="B179" s="8" t="str">
        <f t="shared" si="13"/>
        <v>I</v>
      </c>
      <c r="C179" s="7">
        <f t="shared" si="14"/>
        <v>44171.552000000003</v>
      </c>
      <c r="D179" s="9" t="str">
        <f t="shared" si="15"/>
        <v>vis</v>
      </c>
      <c r="E179" s="21">
        <f>VLOOKUP(C179,'Active 1'!C$21:E$966,3,FALSE)</f>
        <v>-5829.9682227195062</v>
      </c>
      <c r="F179" s="8" t="s">
        <v>1215</v>
      </c>
      <c r="G179" s="9" t="str">
        <f t="shared" si="16"/>
        <v>44171.552</v>
      </c>
      <c r="H179" s="7">
        <f t="shared" si="17"/>
        <v>1066</v>
      </c>
      <c r="I179" s="22" t="s">
        <v>2186</v>
      </c>
      <c r="J179" s="23" t="s">
        <v>2187</v>
      </c>
      <c r="K179" s="22">
        <v>1066</v>
      </c>
      <c r="L179" s="22" t="s">
        <v>1744</v>
      </c>
      <c r="M179" s="23" t="s">
        <v>1221</v>
      </c>
      <c r="N179" s="23"/>
      <c r="O179" s="24" t="s">
        <v>2188</v>
      </c>
      <c r="P179" s="24" t="s">
        <v>2158</v>
      </c>
    </row>
    <row r="180" spans="1:16" ht="13.5" thickBot="1" x14ac:dyDescent="0.25">
      <c r="A180" s="7" t="str">
        <f t="shared" si="12"/>
        <v> BRNO 23 </v>
      </c>
      <c r="B180" s="8" t="str">
        <f t="shared" si="13"/>
        <v>I</v>
      </c>
      <c r="C180" s="7">
        <f t="shared" si="14"/>
        <v>44174.29</v>
      </c>
      <c r="D180" s="9" t="str">
        <f t="shared" si="15"/>
        <v>vis</v>
      </c>
      <c r="E180" s="21">
        <f>VLOOKUP(C180,'Active 1'!C$21:E$966,3,FALSE)</f>
        <v>-5827.9651378664121</v>
      </c>
      <c r="F180" s="8" t="s">
        <v>1215</v>
      </c>
      <c r="G180" s="9" t="str">
        <f t="shared" si="16"/>
        <v>44174.290</v>
      </c>
      <c r="H180" s="7">
        <f t="shared" si="17"/>
        <v>1068</v>
      </c>
      <c r="I180" s="22" t="s">
        <v>2189</v>
      </c>
      <c r="J180" s="23" t="s">
        <v>2190</v>
      </c>
      <c r="K180" s="22">
        <v>1068</v>
      </c>
      <c r="L180" s="22" t="s">
        <v>1967</v>
      </c>
      <c r="M180" s="23" t="s">
        <v>1221</v>
      </c>
      <c r="N180" s="23"/>
      <c r="O180" s="24" t="s">
        <v>2191</v>
      </c>
      <c r="P180" s="24" t="s">
        <v>2158</v>
      </c>
    </row>
    <row r="181" spans="1:16" ht="13.5" thickBot="1" x14ac:dyDescent="0.25">
      <c r="A181" s="7" t="str">
        <f t="shared" si="12"/>
        <v> BBS 45 </v>
      </c>
      <c r="B181" s="8" t="str">
        <f t="shared" si="13"/>
        <v>I</v>
      </c>
      <c r="C181" s="7">
        <f t="shared" si="14"/>
        <v>44189.326000000001</v>
      </c>
      <c r="D181" s="9" t="str">
        <f t="shared" si="15"/>
        <v>vis</v>
      </c>
      <c r="E181" s="21">
        <f>VLOOKUP(C181,'Active 1'!C$21:E$966,3,FALSE)</f>
        <v>-5816.9649976724195</v>
      </c>
      <c r="F181" s="8" t="s">
        <v>1215</v>
      </c>
      <c r="G181" s="9" t="str">
        <f t="shared" si="16"/>
        <v>44189.326</v>
      </c>
      <c r="H181" s="7">
        <f t="shared" si="17"/>
        <v>1079</v>
      </c>
      <c r="I181" s="22" t="s">
        <v>2192</v>
      </c>
      <c r="J181" s="23" t="s">
        <v>2193</v>
      </c>
      <c r="K181" s="22">
        <v>1079</v>
      </c>
      <c r="L181" s="22" t="s">
        <v>1967</v>
      </c>
      <c r="M181" s="23" t="s">
        <v>1221</v>
      </c>
      <c r="N181" s="23"/>
      <c r="O181" s="24" t="s">
        <v>1612</v>
      </c>
      <c r="P181" s="24" t="s">
        <v>2194</v>
      </c>
    </row>
    <row r="182" spans="1:16" ht="13.5" thickBot="1" x14ac:dyDescent="0.25">
      <c r="A182" s="7" t="str">
        <f t="shared" si="12"/>
        <v> AOEB 1 </v>
      </c>
      <c r="B182" s="8" t="str">
        <f t="shared" si="13"/>
        <v>I</v>
      </c>
      <c r="C182" s="7">
        <f t="shared" si="14"/>
        <v>44190.688999999998</v>
      </c>
      <c r="D182" s="9" t="str">
        <f t="shared" si="15"/>
        <v>vis</v>
      </c>
      <c r="E182" s="21">
        <f>VLOOKUP(C182,'Active 1'!C$21:E$966,3,FALSE)</f>
        <v>-5815.9678447671004</v>
      </c>
      <c r="F182" s="8" t="s">
        <v>1215</v>
      </c>
      <c r="G182" s="9" t="str">
        <f t="shared" si="16"/>
        <v>44190.689</v>
      </c>
      <c r="H182" s="7">
        <f t="shared" si="17"/>
        <v>1080</v>
      </c>
      <c r="I182" s="22" t="s">
        <v>2195</v>
      </c>
      <c r="J182" s="23" t="s">
        <v>2196</v>
      </c>
      <c r="K182" s="22">
        <v>1080</v>
      </c>
      <c r="L182" s="22" t="s">
        <v>1738</v>
      </c>
      <c r="M182" s="23" t="s">
        <v>1221</v>
      </c>
      <c r="N182" s="23"/>
      <c r="O182" s="24" t="s">
        <v>1648</v>
      </c>
      <c r="P182" s="24" t="s">
        <v>2028</v>
      </c>
    </row>
    <row r="183" spans="1:16" ht="13.5" thickBot="1" x14ac:dyDescent="0.25">
      <c r="A183" s="7" t="str">
        <f t="shared" si="12"/>
        <v> BBS 46 </v>
      </c>
      <c r="B183" s="8" t="str">
        <f t="shared" si="13"/>
        <v>I</v>
      </c>
      <c r="C183" s="7">
        <f t="shared" si="14"/>
        <v>44215.292999999998</v>
      </c>
      <c r="D183" s="9" t="str">
        <f t="shared" si="15"/>
        <v>vis</v>
      </c>
      <c r="E183" s="21">
        <f>VLOOKUP(C183,'Active 1'!C$21:E$966,3,FALSE)</f>
        <v>-5797.9678813903392</v>
      </c>
      <c r="F183" s="8" t="s">
        <v>1215</v>
      </c>
      <c r="G183" s="9" t="str">
        <f t="shared" si="16"/>
        <v>44215.293</v>
      </c>
      <c r="H183" s="7">
        <f t="shared" si="17"/>
        <v>1098</v>
      </c>
      <c r="I183" s="22" t="s">
        <v>2197</v>
      </c>
      <c r="J183" s="23" t="s">
        <v>2198</v>
      </c>
      <c r="K183" s="22">
        <v>1098</v>
      </c>
      <c r="L183" s="22" t="s">
        <v>1738</v>
      </c>
      <c r="M183" s="23" t="s">
        <v>1221</v>
      </c>
      <c r="N183" s="23"/>
      <c r="O183" s="24" t="s">
        <v>1612</v>
      </c>
      <c r="P183" s="24" t="s">
        <v>2199</v>
      </c>
    </row>
    <row r="184" spans="1:16" ht="13.5" thickBot="1" x14ac:dyDescent="0.25">
      <c r="A184" s="7" t="str">
        <f t="shared" si="12"/>
        <v> AOEB 1 </v>
      </c>
      <c r="B184" s="8" t="str">
        <f t="shared" si="13"/>
        <v>I</v>
      </c>
      <c r="C184" s="7">
        <f t="shared" si="14"/>
        <v>44216.656999999999</v>
      </c>
      <c r="D184" s="9" t="str">
        <f t="shared" si="15"/>
        <v>vis</v>
      </c>
      <c r="E184" s="21">
        <f>VLOOKUP(C184,'Active 1'!C$21:E$966,3,FALSE)</f>
        <v>-5796.9699968981458</v>
      </c>
      <c r="F184" s="8" t="s">
        <v>1215</v>
      </c>
      <c r="G184" s="9" t="str">
        <f t="shared" si="16"/>
        <v>44216.657</v>
      </c>
      <c r="H184" s="7">
        <f t="shared" si="17"/>
        <v>1099</v>
      </c>
      <c r="I184" s="22" t="s">
        <v>2200</v>
      </c>
      <c r="J184" s="23" t="s">
        <v>2201</v>
      </c>
      <c r="K184" s="22">
        <v>1099</v>
      </c>
      <c r="L184" s="22" t="s">
        <v>1609</v>
      </c>
      <c r="M184" s="23" t="s">
        <v>1221</v>
      </c>
      <c r="N184" s="23"/>
      <c r="O184" s="24" t="s">
        <v>2202</v>
      </c>
      <c r="P184" s="24" t="s">
        <v>2028</v>
      </c>
    </row>
    <row r="185" spans="1:16" ht="13.5" thickBot="1" x14ac:dyDescent="0.25">
      <c r="A185" s="7" t="str">
        <f t="shared" si="12"/>
        <v> AOEB 1 </v>
      </c>
      <c r="B185" s="8" t="str">
        <f t="shared" si="13"/>
        <v>I</v>
      </c>
      <c r="C185" s="7">
        <f t="shared" si="14"/>
        <v>44216.658000000003</v>
      </c>
      <c r="D185" s="9" t="str">
        <f t="shared" si="15"/>
        <v>vis</v>
      </c>
      <c r="E185" s="21">
        <f>VLOOKUP(C185,'Active 1'!C$21:E$966,3,FALSE)</f>
        <v>-5796.9692653112725</v>
      </c>
      <c r="F185" s="8" t="s">
        <v>1215</v>
      </c>
      <c r="G185" s="9" t="str">
        <f t="shared" si="16"/>
        <v>44216.658</v>
      </c>
      <c r="H185" s="7">
        <f t="shared" si="17"/>
        <v>1099</v>
      </c>
      <c r="I185" s="22" t="s">
        <v>2203</v>
      </c>
      <c r="J185" s="23" t="s">
        <v>2204</v>
      </c>
      <c r="K185" s="22">
        <v>1099</v>
      </c>
      <c r="L185" s="22" t="s">
        <v>1602</v>
      </c>
      <c r="M185" s="23" t="s">
        <v>1221</v>
      </c>
      <c r="N185" s="23"/>
      <c r="O185" s="24" t="s">
        <v>1648</v>
      </c>
      <c r="P185" s="24" t="s">
        <v>2028</v>
      </c>
    </row>
    <row r="186" spans="1:16" ht="13.5" thickBot="1" x14ac:dyDescent="0.25">
      <c r="A186" s="7" t="str">
        <f t="shared" si="12"/>
        <v> AOEB 1 </v>
      </c>
      <c r="B186" s="8" t="str">
        <f t="shared" si="13"/>
        <v>I</v>
      </c>
      <c r="C186" s="7">
        <f t="shared" si="14"/>
        <v>44227.593000000001</v>
      </c>
      <c r="D186" s="9" t="str">
        <f t="shared" si="15"/>
        <v>vis</v>
      </c>
      <c r="E186" s="21">
        <f>VLOOKUP(C186,'Active 1'!C$21:E$966,3,FALSE)</f>
        <v>-5788.9693628756986</v>
      </c>
      <c r="F186" s="8" t="s">
        <v>1215</v>
      </c>
      <c r="G186" s="9" t="str">
        <f t="shared" si="16"/>
        <v>44227.593</v>
      </c>
      <c r="H186" s="7">
        <f t="shared" si="17"/>
        <v>1107</v>
      </c>
      <c r="I186" s="22" t="s">
        <v>2205</v>
      </c>
      <c r="J186" s="23" t="s">
        <v>2206</v>
      </c>
      <c r="K186" s="22">
        <v>1107</v>
      </c>
      <c r="L186" s="22" t="s">
        <v>1602</v>
      </c>
      <c r="M186" s="23" t="s">
        <v>1221</v>
      </c>
      <c r="N186" s="23"/>
      <c r="O186" s="24" t="s">
        <v>1648</v>
      </c>
      <c r="P186" s="24" t="s">
        <v>2028</v>
      </c>
    </row>
    <row r="187" spans="1:16" ht="13.5" thickBot="1" x14ac:dyDescent="0.25">
      <c r="A187" s="7" t="str">
        <f t="shared" si="12"/>
        <v> BBS 47 </v>
      </c>
      <c r="B187" s="8" t="str">
        <f t="shared" si="13"/>
        <v>I</v>
      </c>
      <c r="C187" s="7">
        <f t="shared" si="14"/>
        <v>44342.413999999997</v>
      </c>
      <c r="D187" s="9" t="str">
        <f t="shared" si="15"/>
        <v>vis</v>
      </c>
      <c r="E187" s="21">
        <f>VLOOKUP(C187,'Active 1'!C$21:E$966,3,FALSE)</f>
        <v>-5704.9678267481167</v>
      </c>
      <c r="F187" s="8" t="s">
        <v>1215</v>
      </c>
      <c r="G187" s="9" t="str">
        <f t="shared" si="16"/>
        <v>44342.414</v>
      </c>
      <c r="H187" s="7">
        <f t="shared" si="17"/>
        <v>1191</v>
      </c>
      <c r="I187" s="22" t="s">
        <v>2207</v>
      </c>
      <c r="J187" s="23" t="s">
        <v>2208</v>
      </c>
      <c r="K187" s="22">
        <v>1191</v>
      </c>
      <c r="L187" s="22" t="s">
        <v>1834</v>
      </c>
      <c r="M187" s="23" t="s">
        <v>1221</v>
      </c>
      <c r="N187" s="23"/>
      <c r="O187" s="24" t="s">
        <v>1612</v>
      </c>
      <c r="P187" s="24" t="s">
        <v>2209</v>
      </c>
    </row>
    <row r="188" spans="1:16" ht="13.5" thickBot="1" x14ac:dyDescent="0.25">
      <c r="A188" s="7" t="str">
        <f t="shared" si="12"/>
        <v> AOEB 1 </v>
      </c>
      <c r="B188" s="8" t="str">
        <f t="shared" si="13"/>
        <v>I</v>
      </c>
      <c r="C188" s="7">
        <f t="shared" si="14"/>
        <v>44399.819000000003</v>
      </c>
      <c r="D188" s="9" t="str">
        <f t="shared" si="15"/>
        <v>vis</v>
      </c>
      <c r="E188" s="21">
        <f>VLOOKUP(C188,'Active 1'!C$21:E$966,3,FALSE)</f>
        <v>-5662.9710824121112</v>
      </c>
      <c r="F188" s="8" t="s">
        <v>1215</v>
      </c>
      <c r="G188" s="9" t="str">
        <f t="shared" si="16"/>
        <v>44399.819</v>
      </c>
      <c r="H188" s="7">
        <f t="shared" si="17"/>
        <v>1233</v>
      </c>
      <c r="I188" s="22" t="s">
        <v>2210</v>
      </c>
      <c r="J188" s="23" t="s">
        <v>2211</v>
      </c>
      <c r="K188" s="22">
        <v>1233</v>
      </c>
      <c r="L188" s="22" t="s">
        <v>1602</v>
      </c>
      <c r="M188" s="23" t="s">
        <v>1221</v>
      </c>
      <c r="N188" s="23"/>
      <c r="O188" s="24" t="s">
        <v>2212</v>
      </c>
      <c r="P188" s="24" t="s">
        <v>2028</v>
      </c>
    </row>
    <row r="189" spans="1:16" ht="13.5" thickBot="1" x14ac:dyDescent="0.25">
      <c r="A189" s="7" t="str">
        <f t="shared" si="12"/>
        <v> BBS 49 </v>
      </c>
      <c r="B189" s="8" t="str">
        <f t="shared" si="13"/>
        <v>I</v>
      </c>
      <c r="C189" s="7">
        <f t="shared" si="14"/>
        <v>44443.555999999997</v>
      </c>
      <c r="D189" s="9" t="str">
        <f t="shared" si="15"/>
        <v>vis</v>
      </c>
      <c r="E189" s="21">
        <f>VLOOKUP(C189,'Active 1'!C$21:E$966,3,FALSE)</f>
        <v>-5630.9736674304295</v>
      </c>
      <c r="F189" s="8" t="s">
        <v>1215</v>
      </c>
      <c r="G189" s="9" t="str">
        <f t="shared" si="16"/>
        <v>44443.556</v>
      </c>
      <c r="H189" s="7">
        <f t="shared" si="17"/>
        <v>1265</v>
      </c>
      <c r="I189" s="22" t="s">
        <v>2213</v>
      </c>
      <c r="J189" s="23" t="s">
        <v>2214</v>
      </c>
      <c r="K189" s="22">
        <v>1265</v>
      </c>
      <c r="L189" s="22" t="s">
        <v>1645</v>
      </c>
      <c r="M189" s="23" t="s">
        <v>1221</v>
      </c>
      <c r="N189" s="23"/>
      <c r="O189" s="24" t="s">
        <v>1702</v>
      </c>
      <c r="P189" s="24" t="s">
        <v>2215</v>
      </c>
    </row>
    <row r="190" spans="1:16" ht="13.5" thickBot="1" x14ac:dyDescent="0.25">
      <c r="A190" s="7" t="str">
        <f t="shared" si="12"/>
        <v> AOEB 1 </v>
      </c>
      <c r="B190" s="8" t="str">
        <f t="shared" si="13"/>
        <v>I</v>
      </c>
      <c r="C190" s="7">
        <f t="shared" si="14"/>
        <v>44451.76</v>
      </c>
      <c r="D190" s="9" t="str">
        <f t="shared" si="15"/>
        <v>vis</v>
      </c>
      <c r="E190" s="21">
        <f>VLOOKUP(C190,'Active 1'!C$21:E$966,3,FALSE)</f>
        <v>-5624.9717287398489</v>
      </c>
      <c r="F190" s="8" t="s">
        <v>1215</v>
      </c>
      <c r="G190" s="9" t="str">
        <f t="shared" si="16"/>
        <v>44451.760</v>
      </c>
      <c r="H190" s="7">
        <f t="shared" si="17"/>
        <v>1271</v>
      </c>
      <c r="I190" s="22" t="s">
        <v>2216</v>
      </c>
      <c r="J190" s="23" t="s">
        <v>2217</v>
      </c>
      <c r="K190" s="22">
        <v>1271</v>
      </c>
      <c r="L190" s="22" t="s">
        <v>1602</v>
      </c>
      <c r="M190" s="23" t="s">
        <v>1221</v>
      </c>
      <c r="N190" s="23"/>
      <c r="O190" s="24" t="s">
        <v>2218</v>
      </c>
      <c r="P190" s="24" t="s">
        <v>2028</v>
      </c>
    </row>
    <row r="191" spans="1:16" ht="13.5" thickBot="1" x14ac:dyDescent="0.25">
      <c r="A191" s="7" t="str">
        <f t="shared" si="12"/>
        <v> BRNO 23 </v>
      </c>
      <c r="B191" s="8" t="str">
        <f t="shared" si="13"/>
        <v>I</v>
      </c>
      <c r="C191" s="7">
        <f t="shared" si="14"/>
        <v>44469.53</v>
      </c>
      <c r="D191" s="9" t="str">
        <f t="shared" si="15"/>
        <v>vis</v>
      </c>
      <c r="E191" s="21">
        <f>VLOOKUP(C191,'Active 1'!C$21:E$966,3,FALSE)</f>
        <v>-5611.9714300402475</v>
      </c>
      <c r="F191" s="8" t="s">
        <v>1215</v>
      </c>
      <c r="G191" s="9" t="str">
        <f t="shared" si="16"/>
        <v>44469.530</v>
      </c>
      <c r="H191" s="7">
        <f t="shared" si="17"/>
        <v>1284</v>
      </c>
      <c r="I191" s="22" t="s">
        <v>2226</v>
      </c>
      <c r="J191" s="23" t="s">
        <v>2227</v>
      </c>
      <c r="K191" s="22">
        <v>1284</v>
      </c>
      <c r="L191" s="22" t="s">
        <v>1602</v>
      </c>
      <c r="M191" s="23" t="s">
        <v>1221</v>
      </c>
      <c r="N191" s="23"/>
      <c r="O191" s="24" t="s">
        <v>2185</v>
      </c>
      <c r="P191" s="24" t="s">
        <v>2158</v>
      </c>
    </row>
    <row r="192" spans="1:16" ht="13.5" thickBot="1" x14ac:dyDescent="0.25">
      <c r="A192" s="7" t="str">
        <f t="shared" si="12"/>
        <v> AOEB 1 </v>
      </c>
      <c r="B192" s="8" t="str">
        <f t="shared" si="13"/>
        <v>I</v>
      </c>
      <c r="C192" s="7">
        <f t="shared" si="14"/>
        <v>44488.67</v>
      </c>
      <c r="D192" s="9" t="str">
        <f t="shared" si="15"/>
        <v>vis</v>
      </c>
      <c r="E192" s="21">
        <f>VLOOKUP(C192,'Active 1'!C$21:E$966,3,FALSE)</f>
        <v>-5597.9688573272251</v>
      </c>
      <c r="F192" s="8" t="s">
        <v>1215</v>
      </c>
      <c r="G192" s="9" t="str">
        <f t="shared" si="16"/>
        <v>44488.670</v>
      </c>
      <c r="H192" s="7">
        <f t="shared" si="17"/>
        <v>1298</v>
      </c>
      <c r="I192" s="22" t="s">
        <v>2228</v>
      </c>
      <c r="J192" s="23" t="s">
        <v>2229</v>
      </c>
      <c r="K192" s="22">
        <v>1298</v>
      </c>
      <c r="L192" s="22" t="s">
        <v>1834</v>
      </c>
      <c r="M192" s="23" t="s">
        <v>1221</v>
      </c>
      <c r="N192" s="23"/>
      <c r="O192" s="24" t="s">
        <v>1988</v>
      </c>
      <c r="P192" s="24" t="s">
        <v>2028</v>
      </c>
    </row>
    <row r="193" spans="1:16" ht="13.5" thickBot="1" x14ac:dyDescent="0.25">
      <c r="A193" s="7" t="str">
        <f t="shared" si="12"/>
        <v> BRNO 23 </v>
      </c>
      <c r="B193" s="8" t="str">
        <f t="shared" si="13"/>
        <v>I</v>
      </c>
      <c r="C193" s="7">
        <f t="shared" si="14"/>
        <v>44491.4</v>
      </c>
      <c r="D193" s="9" t="str">
        <f t="shared" si="15"/>
        <v>vis</v>
      </c>
      <c r="E193" s="21">
        <f>VLOOKUP(C193,'Active 1'!C$21:E$966,3,FALSE)</f>
        <v>-5595.9716251690961</v>
      </c>
      <c r="F193" s="8" t="s">
        <v>1215</v>
      </c>
      <c r="G193" s="9" t="str">
        <f t="shared" si="16"/>
        <v>44491.400</v>
      </c>
      <c r="H193" s="7">
        <f t="shared" si="17"/>
        <v>1300</v>
      </c>
      <c r="I193" s="22" t="s">
        <v>2230</v>
      </c>
      <c r="J193" s="23" t="s">
        <v>2231</v>
      </c>
      <c r="K193" s="22">
        <v>1300</v>
      </c>
      <c r="L193" s="22" t="s">
        <v>1602</v>
      </c>
      <c r="M193" s="23" t="s">
        <v>1221</v>
      </c>
      <c r="N193" s="23"/>
      <c r="O193" s="24" t="s">
        <v>2232</v>
      </c>
      <c r="P193" s="24" t="s">
        <v>2158</v>
      </c>
    </row>
    <row r="194" spans="1:16" ht="13.5" thickBot="1" x14ac:dyDescent="0.25">
      <c r="A194" s="7" t="str">
        <f t="shared" si="12"/>
        <v> BRNO 23 </v>
      </c>
      <c r="B194" s="8" t="str">
        <f t="shared" si="13"/>
        <v>I</v>
      </c>
      <c r="C194" s="7">
        <f t="shared" si="14"/>
        <v>44491.400999999998</v>
      </c>
      <c r="D194" s="9" t="str">
        <f t="shared" si="15"/>
        <v>vis</v>
      </c>
      <c r="E194" s="21">
        <f>VLOOKUP(C194,'Active 1'!C$21:E$966,3,FALSE)</f>
        <v>-5595.9708935822273</v>
      </c>
      <c r="F194" s="8" t="s">
        <v>1215</v>
      </c>
      <c r="G194" s="9" t="str">
        <f t="shared" si="16"/>
        <v>44491.401</v>
      </c>
      <c r="H194" s="7">
        <f t="shared" si="17"/>
        <v>1300</v>
      </c>
      <c r="I194" s="22" t="s">
        <v>2233</v>
      </c>
      <c r="J194" s="23" t="s">
        <v>2234</v>
      </c>
      <c r="K194" s="22">
        <v>1300</v>
      </c>
      <c r="L194" s="22" t="s">
        <v>1744</v>
      </c>
      <c r="M194" s="23" t="s">
        <v>1221</v>
      </c>
      <c r="N194" s="23"/>
      <c r="O194" s="24" t="s">
        <v>2235</v>
      </c>
      <c r="P194" s="24" t="s">
        <v>2158</v>
      </c>
    </row>
    <row r="195" spans="1:16" ht="13.5" thickBot="1" x14ac:dyDescent="0.25">
      <c r="A195" s="7" t="str">
        <f t="shared" si="12"/>
        <v> BRNO 23 </v>
      </c>
      <c r="B195" s="8" t="str">
        <f t="shared" si="13"/>
        <v>I</v>
      </c>
      <c r="C195" s="7">
        <f t="shared" si="14"/>
        <v>44491.402000000002</v>
      </c>
      <c r="D195" s="9" t="str">
        <f t="shared" si="15"/>
        <v>vis</v>
      </c>
      <c r="E195" s="21">
        <f>VLOOKUP(C195,'Active 1'!C$21:E$966,3,FALSE)</f>
        <v>-5595.970161995353</v>
      </c>
      <c r="F195" s="8" t="s">
        <v>1215</v>
      </c>
      <c r="G195" s="9" t="str">
        <f t="shared" si="16"/>
        <v>44491.402</v>
      </c>
      <c r="H195" s="7">
        <f t="shared" si="17"/>
        <v>1300</v>
      </c>
      <c r="I195" s="22" t="s">
        <v>2236</v>
      </c>
      <c r="J195" s="23" t="s">
        <v>2237</v>
      </c>
      <c r="K195" s="22">
        <v>1300</v>
      </c>
      <c r="L195" s="22" t="s">
        <v>1738</v>
      </c>
      <c r="M195" s="23" t="s">
        <v>1221</v>
      </c>
      <c r="N195" s="23"/>
      <c r="O195" s="24" t="s">
        <v>2238</v>
      </c>
      <c r="P195" s="24" t="s">
        <v>2158</v>
      </c>
    </row>
    <row r="196" spans="1:16" ht="13.5" thickBot="1" x14ac:dyDescent="0.25">
      <c r="A196" s="7" t="str">
        <f t="shared" si="12"/>
        <v> BRNO 26 </v>
      </c>
      <c r="B196" s="8" t="str">
        <f t="shared" si="13"/>
        <v>I</v>
      </c>
      <c r="C196" s="7">
        <f t="shared" si="14"/>
        <v>44491.402999999998</v>
      </c>
      <c r="D196" s="9" t="str">
        <f t="shared" si="15"/>
        <v>vis</v>
      </c>
      <c r="E196" s="21">
        <f>VLOOKUP(C196,'Active 1'!C$21:E$966,3,FALSE)</f>
        <v>-5595.9694304084851</v>
      </c>
      <c r="F196" s="8" t="s">
        <v>1215</v>
      </c>
      <c r="G196" s="9" t="str">
        <f t="shared" si="16"/>
        <v>44491.403</v>
      </c>
      <c r="H196" s="7">
        <f t="shared" si="17"/>
        <v>1300</v>
      </c>
      <c r="I196" s="22" t="s">
        <v>2239</v>
      </c>
      <c r="J196" s="23" t="s">
        <v>2240</v>
      </c>
      <c r="K196" s="22">
        <v>1300</v>
      </c>
      <c r="L196" s="22" t="s">
        <v>1761</v>
      </c>
      <c r="M196" s="23" t="s">
        <v>1221</v>
      </c>
      <c r="N196" s="23"/>
      <c r="O196" s="24" t="s">
        <v>2241</v>
      </c>
      <c r="P196" s="24" t="s">
        <v>2242</v>
      </c>
    </row>
    <row r="197" spans="1:16" ht="13.5" thickBot="1" x14ac:dyDescent="0.25">
      <c r="A197" s="7" t="str">
        <f t="shared" si="12"/>
        <v> BBS 50 </v>
      </c>
      <c r="B197" s="8" t="str">
        <f t="shared" si="13"/>
        <v>I</v>
      </c>
      <c r="C197" s="7">
        <f t="shared" si="14"/>
        <v>44502.332000000002</v>
      </c>
      <c r="D197" s="9" t="str">
        <f t="shared" si="15"/>
        <v>vis</v>
      </c>
      <c r="E197" s="21">
        <f>VLOOKUP(C197,'Active 1'!C$21:E$966,3,FALSE)</f>
        <v>-5587.9739174941342</v>
      </c>
      <c r="F197" s="8" t="s">
        <v>1215</v>
      </c>
      <c r="G197" s="9" t="str">
        <f t="shared" si="16"/>
        <v>44502.332</v>
      </c>
      <c r="H197" s="7">
        <f t="shared" si="17"/>
        <v>1308</v>
      </c>
      <c r="I197" s="22" t="s">
        <v>2243</v>
      </c>
      <c r="J197" s="23" t="s">
        <v>2244</v>
      </c>
      <c r="K197" s="22">
        <v>1308</v>
      </c>
      <c r="L197" s="22" t="s">
        <v>1645</v>
      </c>
      <c r="M197" s="23" t="s">
        <v>1221</v>
      </c>
      <c r="N197" s="23"/>
      <c r="O197" s="24" t="s">
        <v>1702</v>
      </c>
      <c r="P197" s="24" t="s">
        <v>2245</v>
      </c>
    </row>
    <row r="198" spans="1:16" ht="13.5" thickBot="1" x14ac:dyDescent="0.25">
      <c r="A198" s="7" t="str">
        <f t="shared" si="12"/>
        <v> AOEB 1 </v>
      </c>
      <c r="B198" s="8" t="str">
        <f t="shared" si="13"/>
        <v>I</v>
      </c>
      <c r="C198" s="7">
        <f t="shared" si="14"/>
        <v>44503.705000000002</v>
      </c>
      <c r="D198" s="9" t="str">
        <f t="shared" si="15"/>
        <v>vis</v>
      </c>
      <c r="E198" s="21">
        <f>VLOOKUP(C198,'Active 1'!C$21:E$966,3,FALSE)</f>
        <v>-5586.9694487201014</v>
      </c>
      <c r="F198" s="8" t="s">
        <v>1215</v>
      </c>
      <c r="G198" s="9" t="str">
        <f t="shared" si="16"/>
        <v>44503.705</v>
      </c>
      <c r="H198" s="7">
        <f t="shared" si="17"/>
        <v>1309</v>
      </c>
      <c r="I198" s="22" t="s">
        <v>2246</v>
      </c>
      <c r="J198" s="23" t="s">
        <v>2247</v>
      </c>
      <c r="K198" s="22">
        <v>1309</v>
      </c>
      <c r="L198" s="22" t="s">
        <v>1761</v>
      </c>
      <c r="M198" s="23" t="s">
        <v>1221</v>
      </c>
      <c r="N198" s="23"/>
      <c r="O198" s="24" t="s">
        <v>2202</v>
      </c>
      <c r="P198" s="24" t="s">
        <v>2028</v>
      </c>
    </row>
    <row r="199" spans="1:16" ht="13.5" thickBot="1" x14ac:dyDescent="0.25">
      <c r="A199" s="7" t="str">
        <f t="shared" si="12"/>
        <v> BBS 52 </v>
      </c>
      <c r="B199" s="8" t="str">
        <f t="shared" si="13"/>
        <v>I</v>
      </c>
      <c r="C199" s="7">
        <f t="shared" si="14"/>
        <v>44607.589</v>
      </c>
      <c r="D199" s="9" t="str">
        <f t="shared" si="15"/>
        <v>vis</v>
      </c>
      <c r="E199" s="21">
        <f>VLOOKUP(C199,'Active 1'!C$21:E$966,3,FALSE)</f>
        <v>-5510.9692782018356</v>
      </c>
      <c r="F199" s="8" t="s">
        <v>1215</v>
      </c>
      <c r="G199" s="9" t="str">
        <f t="shared" si="16"/>
        <v>44607.589</v>
      </c>
      <c r="H199" s="7">
        <f t="shared" si="17"/>
        <v>1385</v>
      </c>
      <c r="I199" s="22" t="s">
        <v>2248</v>
      </c>
      <c r="J199" s="23" t="s">
        <v>2249</v>
      </c>
      <c r="K199" s="22">
        <v>1385</v>
      </c>
      <c r="L199" s="22" t="s">
        <v>1967</v>
      </c>
      <c r="M199" s="23" t="s">
        <v>1221</v>
      </c>
      <c r="N199" s="23"/>
      <c r="O199" s="24" t="s">
        <v>2250</v>
      </c>
      <c r="P199" s="24" t="s">
        <v>2251</v>
      </c>
    </row>
    <row r="200" spans="1:16" ht="13.5" thickBot="1" x14ac:dyDescent="0.25">
      <c r="A200" s="7" t="str">
        <f t="shared" si="12"/>
        <v> BRNO 23 </v>
      </c>
      <c r="B200" s="8" t="str">
        <f t="shared" si="13"/>
        <v>I</v>
      </c>
      <c r="C200" s="7">
        <f t="shared" si="14"/>
        <v>44611.699000000001</v>
      </c>
      <c r="D200" s="9" t="str">
        <f t="shared" si="15"/>
        <v>vis</v>
      </c>
      <c r="E200" s="21">
        <f>VLOOKUP(C200,'Active 1'!C$21:E$966,3,FALSE)</f>
        <v>-5507.9624561615774</v>
      </c>
      <c r="F200" s="8" t="s">
        <v>1215</v>
      </c>
      <c r="G200" s="9" t="str">
        <f t="shared" si="16"/>
        <v>44611.699</v>
      </c>
      <c r="H200" s="7">
        <f t="shared" si="17"/>
        <v>1388</v>
      </c>
      <c r="I200" s="22" t="s">
        <v>2252</v>
      </c>
      <c r="J200" s="23" t="s">
        <v>2253</v>
      </c>
      <c r="K200" s="22">
        <v>1388</v>
      </c>
      <c r="L200" s="22" t="s">
        <v>2254</v>
      </c>
      <c r="M200" s="23" t="s">
        <v>1221</v>
      </c>
      <c r="N200" s="23"/>
      <c r="O200" s="24" t="s">
        <v>2185</v>
      </c>
      <c r="P200" s="24" t="s">
        <v>2158</v>
      </c>
    </row>
    <row r="201" spans="1:16" ht="13.5" thickBot="1" x14ac:dyDescent="0.25">
      <c r="A201" s="7" t="str">
        <f t="shared" si="12"/>
        <v> AOEB 1 </v>
      </c>
      <c r="B201" s="8" t="str">
        <f t="shared" si="13"/>
        <v>I</v>
      </c>
      <c r="C201" s="7">
        <f t="shared" si="14"/>
        <v>44622.622000000003</v>
      </c>
      <c r="D201" s="9" t="str">
        <f t="shared" si="15"/>
        <v>vis</v>
      </c>
      <c r="E201" s="21">
        <f>VLOOKUP(C201,'Active 1'!C$21:E$966,3,FALSE)</f>
        <v>-5499.971332768454</v>
      </c>
      <c r="F201" s="8" t="s">
        <v>1215</v>
      </c>
      <c r="G201" s="9" t="str">
        <f t="shared" si="16"/>
        <v>44622.622</v>
      </c>
      <c r="H201" s="7">
        <f t="shared" si="17"/>
        <v>1396</v>
      </c>
      <c r="I201" s="22" t="s">
        <v>2255</v>
      </c>
      <c r="J201" s="23" t="s">
        <v>2256</v>
      </c>
      <c r="K201" s="22">
        <v>1396</v>
      </c>
      <c r="L201" s="22" t="s">
        <v>1738</v>
      </c>
      <c r="M201" s="23" t="s">
        <v>1221</v>
      </c>
      <c r="N201" s="23"/>
      <c r="O201" s="24" t="s">
        <v>2212</v>
      </c>
      <c r="P201" s="24" t="s">
        <v>2028</v>
      </c>
    </row>
    <row r="202" spans="1:16" ht="13.5" thickBot="1" x14ac:dyDescent="0.25">
      <c r="A202" s="7" t="str">
        <f t="shared" si="12"/>
        <v> BBS 52 </v>
      </c>
      <c r="B202" s="8" t="str">
        <f t="shared" si="13"/>
        <v>I</v>
      </c>
      <c r="C202" s="7">
        <f t="shared" si="14"/>
        <v>44636.29</v>
      </c>
      <c r="D202" s="9" t="str">
        <f t="shared" si="15"/>
        <v>vis</v>
      </c>
      <c r="E202" s="21">
        <f>VLOOKUP(C202,'Active 1'!C$21:E$966,3,FALSE)</f>
        <v>-5489.9720034141401</v>
      </c>
      <c r="F202" s="8" t="s">
        <v>1215</v>
      </c>
      <c r="G202" s="9" t="str">
        <f t="shared" si="16"/>
        <v>44636.290</v>
      </c>
      <c r="H202" s="7">
        <f t="shared" si="17"/>
        <v>1406</v>
      </c>
      <c r="I202" s="22" t="s">
        <v>2257</v>
      </c>
      <c r="J202" s="23" t="s">
        <v>2258</v>
      </c>
      <c r="K202" s="22">
        <v>1406</v>
      </c>
      <c r="L202" s="22" t="s">
        <v>1738</v>
      </c>
      <c r="M202" s="23" t="s">
        <v>1221</v>
      </c>
      <c r="N202" s="23"/>
      <c r="O202" s="24" t="s">
        <v>1612</v>
      </c>
      <c r="P202" s="24" t="s">
        <v>2251</v>
      </c>
    </row>
    <row r="203" spans="1:16" ht="13.5" thickBot="1" x14ac:dyDescent="0.25">
      <c r="A203" s="7" t="str">
        <f t="shared" ref="A203:A266" si="18">P203</f>
        <v> AOEB 1 </v>
      </c>
      <c r="B203" s="8" t="str">
        <f t="shared" ref="B203:B266" si="19">IF(H203=INT(H203),"I","II")</f>
        <v>I</v>
      </c>
      <c r="C203" s="7">
        <f t="shared" ref="C203:C266" si="20">1*G203</f>
        <v>44790.745000000003</v>
      </c>
      <c r="D203" s="9" t="str">
        <f t="shared" ref="D203:D266" si="21">VLOOKUP(F203,I$1:J$5,2,FALSE)</f>
        <v>vis</v>
      </c>
      <c r="E203" s="21">
        <f>VLOOKUP(C203,'Active 1'!C$21:E$966,3,FALSE)</f>
        <v>-5376.9747532370275</v>
      </c>
      <c r="F203" s="8" t="s">
        <v>1215</v>
      </c>
      <c r="G203" s="9" t="str">
        <f t="shared" ref="G203:G266" si="22">MID(I203,3,LEN(I203)-3)</f>
        <v>44790.745</v>
      </c>
      <c r="H203" s="7">
        <f t="shared" ref="H203:H266" si="23">1*K203</f>
        <v>1519</v>
      </c>
      <c r="I203" s="22" t="s">
        <v>2259</v>
      </c>
      <c r="J203" s="23" t="s">
        <v>2260</v>
      </c>
      <c r="K203" s="22">
        <v>1519</v>
      </c>
      <c r="L203" s="22" t="s">
        <v>1602</v>
      </c>
      <c r="M203" s="23" t="s">
        <v>1221</v>
      </c>
      <c r="N203" s="23"/>
      <c r="O203" s="24" t="s">
        <v>2261</v>
      </c>
      <c r="P203" s="24" t="s">
        <v>2028</v>
      </c>
    </row>
    <row r="204" spans="1:16" ht="13.5" thickBot="1" x14ac:dyDescent="0.25">
      <c r="A204" s="7" t="str">
        <f t="shared" si="18"/>
        <v> AOEB 1 </v>
      </c>
      <c r="B204" s="8" t="str">
        <f t="shared" si="19"/>
        <v>I</v>
      </c>
      <c r="C204" s="7">
        <f t="shared" si="20"/>
        <v>44853.625</v>
      </c>
      <c r="D204" s="9" t="str">
        <f t="shared" si="21"/>
        <v>vis</v>
      </c>
      <c r="E204" s="21">
        <f>VLOOKUP(C204,'Active 1'!C$21:E$966,3,FALSE)</f>
        <v>-5330.972570781707</v>
      </c>
      <c r="F204" s="8" t="s">
        <v>1215</v>
      </c>
      <c r="G204" s="9" t="str">
        <f t="shared" si="22"/>
        <v>44853.625</v>
      </c>
      <c r="H204" s="7">
        <f t="shared" si="23"/>
        <v>1565</v>
      </c>
      <c r="I204" s="22" t="s">
        <v>2262</v>
      </c>
      <c r="J204" s="23" t="s">
        <v>2263</v>
      </c>
      <c r="K204" s="22">
        <v>1565</v>
      </c>
      <c r="L204" s="22" t="s">
        <v>1834</v>
      </c>
      <c r="M204" s="23" t="s">
        <v>1221</v>
      </c>
      <c r="N204" s="23"/>
      <c r="O204" s="24" t="s">
        <v>1648</v>
      </c>
      <c r="P204" s="24" t="s">
        <v>2028</v>
      </c>
    </row>
    <row r="205" spans="1:16" ht="13.5" thickBot="1" x14ac:dyDescent="0.25">
      <c r="A205" s="7" t="str">
        <f t="shared" si="18"/>
        <v> AOEB 1 </v>
      </c>
      <c r="B205" s="8" t="str">
        <f t="shared" si="19"/>
        <v>I</v>
      </c>
      <c r="C205" s="7">
        <f t="shared" si="20"/>
        <v>44853.625999999997</v>
      </c>
      <c r="D205" s="9" t="str">
        <f t="shared" si="21"/>
        <v>vis</v>
      </c>
      <c r="E205" s="21">
        <f>VLOOKUP(C205,'Active 1'!C$21:E$966,3,FALSE)</f>
        <v>-5330.971839194839</v>
      </c>
      <c r="F205" s="8" t="s">
        <v>1215</v>
      </c>
      <c r="G205" s="9" t="str">
        <f t="shared" si="22"/>
        <v>44853.626</v>
      </c>
      <c r="H205" s="7">
        <f t="shared" si="23"/>
        <v>1565</v>
      </c>
      <c r="I205" s="22" t="s">
        <v>2264</v>
      </c>
      <c r="J205" s="23" t="s">
        <v>2265</v>
      </c>
      <c r="K205" s="22">
        <v>1565</v>
      </c>
      <c r="L205" s="22" t="s">
        <v>1967</v>
      </c>
      <c r="M205" s="23" t="s">
        <v>1221</v>
      </c>
      <c r="N205" s="23"/>
      <c r="O205" s="24" t="s">
        <v>2266</v>
      </c>
      <c r="P205" s="24" t="s">
        <v>2028</v>
      </c>
    </row>
    <row r="206" spans="1:16" ht="13.5" thickBot="1" x14ac:dyDescent="0.25">
      <c r="A206" s="7" t="str">
        <f t="shared" si="18"/>
        <v> AOEB 1 </v>
      </c>
      <c r="B206" s="8" t="str">
        <f t="shared" si="19"/>
        <v>I</v>
      </c>
      <c r="C206" s="7">
        <f t="shared" si="20"/>
        <v>44868.661</v>
      </c>
      <c r="D206" s="9" t="str">
        <f t="shared" si="21"/>
        <v>vis</v>
      </c>
      <c r="E206" s="21">
        <f>VLOOKUP(C206,'Active 1'!C$21:E$966,3,FALSE)</f>
        <v>-5319.9724305877153</v>
      </c>
      <c r="F206" s="8" t="s">
        <v>1215</v>
      </c>
      <c r="G206" s="9" t="str">
        <f t="shared" si="22"/>
        <v>44868.661</v>
      </c>
      <c r="H206" s="7">
        <f t="shared" si="23"/>
        <v>1576</v>
      </c>
      <c r="I206" s="22" t="s">
        <v>2267</v>
      </c>
      <c r="J206" s="23" t="s">
        <v>2268</v>
      </c>
      <c r="K206" s="22">
        <v>1576</v>
      </c>
      <c r="L206" s="22" t="s">
        <v>1834</v>
      </c>
      <c r="M206" s="23" t="s">
        <v>1221</v>
      </c>
      <c r="N206" s="23"/>
      <c r="O206" s="24" t="s">
        <v>1648</v>
      </c>
      <c r="P206" s="24" t="s">
        <v>2028</v>
      </c>
    </row>
    <row r="207" spans="1:16" ht="13.5" thickBot="1" x14ac:dyDescent="0.25">
      <c r="A207" s="7" t="str">
        <f t="shared" si="18"/>
        <v> BBS 57 </v>
      </c>
      <c r="B207" s="8" t="str">
        <f t="shared" si="19"/>
        <v>I</v>
      </c>
      <c r="C207" s="7">
        <f t="shared" si="20"/>
        <v>44882.328000000001</v>
      </c>
      <c r="D207" s="9" t="str">
        <f t="shared" si="21"/>
        <v>vis</v>
      </c>
      <c r="E207" s="21">
        <f>VLOOKUP(C207,'Active 1'!C$21:E$966,3,FALSE)</f>
        <v>-5309.9738328202702</v>
      </c>
      <c r="F207" s="8" t="s">
        <v>1215</v>
      </c>
      <c r="G207" s="9" t="str">
        <f t="shared" si="22"/>
        <v>44882.328</v>
      </c>
      <c r="H207" s="7">
        <f t="shared" si="23"/>
        <v>1586</v>
      </c>
      <c r="I207" s="22" t="s">
        <v>2269</v>
      </c>
      <c r="J207" s="23" t="s">
        <v>2270</v>
      </c>
      <c r="K207" s="22">
        <v>1586</v>
      </c>
      <c r="L207" s="22" t="s">
        <v>1738</v>
      </c>
      <c r="M207" s="23" t="s">
        <v>1221</v>
      </c>
      <c r="N207" s="23"/>
      <c r="O207" s="24" t="s">
        <v>2271</v>
      </c>
      <c r="P207" s="24" t="s">
        <v>2272</v>
      </c>
    </row>
    <row r="208" spans="1:16" ht="13.5" thickBot="1" x14ac:dyDescent="0.25">
      <c r="A208" s="7" t="str">
        <f t="shared" si="18"/>
        <v> AOEB 1 </v>
      </c>
      <c r="B208" s="8" t="str">
        <f t="shared" si="19"/>
        <v>I</v>
      </c>
      <c r="C208" s="7">
        <f t="shared" si="20"/>
        <v>44883.692000000003</v>
      </c>
      <c r="D208" s="9" t="str">
        <f t="shared" si="21"/>
        <v>vis</v>
      </c>
      <c r="E208" s="21">
        <f>VLOOKUP(C208,'Active 1'!C$21:E$966,3,FALSE)</f>
        <v>-5308.9759483280768</v>
      </c>
      <c r="F208" s="8" t="s">
        <v>1215</v>
      </c>
      <c r="G208" s="9" t="str">
        <f t="shared" si="22"/>
        <v>44883.692</v>
      </c>
      <c r="H208" s="7">
        <f t="shared" si="23"/>
        <v>1587</v>
      </c>
      <c r="I208" s="22" t="s">
        <v>2273</v>
      </c>
      <c r="J208" s="23" t="s">
        <v>2274</v>
      </c>
      <c r="K208" s="22">
        <v>1587</v>
      </c>
      <c r="L208" s="22" t="s">
        <v>1602</v>
      </c>
      <c r="M208" s="23" t="s">
        <v>1221</v>
      </c>
      <c r="N208" s="23"/>
      <c r="O208" s="24" t="s">
        <v>2261</v>
      </c>
      <c r="P208" s="24" t="s">
        <v>2028</v>
      </c>
    </row>
    <row r="209" spans="1:16" ht="13.5" thickBot="1" x14ac:dyDescent="0.25">
      <c r="A209" s="7" t="str">
        <f t="shared" si="18"/>
        <v> BBS 57 </v>
      </c>
      <c r="B209" s="8" t="str">
        <f t="shared" si="19"/>
        <v>I</v>
      </c>
      <c r="C209" s="7">
        <f t="shared" si="20"/>
        <v>44893.264999999999</v>
      </c>
      <c r="D209" s="9" t="str">
        <f t="shared" si="21"/>
        <v>vis</v>
      </c>
      <c r="E209" s="21">
        <f>VLOOKUP(C209,'Active 1'!C$21:E$966,3,FALSE)</f>
        <v>-5301.9724672109542</v>
      </c>
      <c r="F209" s="8" t="s">
        <v>1215</v>
      </c>
      <c r="G209" s="9" t="str">
        <f t="shared" si="22"/>
        <v>44893.265</v>
      </c>
      <c r="H209" s="7">
        <f t="shared" si="23"/>
        <v>1594</v>
      </c>
      <c r="I209" s="22" t="s">
        <v>2275</v>
      </c>
      <c r="J209" s="23" t="s">
        <v>2276</v>
      </c>
      <c r="K209" s="22">
        <v>1594</v>
      </c>
      <c r="L209" s="22" t="s">
        <v>1834</v>
      </c>
      <c r="M209" s="23" t="s">
        <v>1221</v>
      </c>
      <c r="N209" s="23"/>
      <c r="O209" s="24" t="s">
        <v>2271</v>
      </c>
      <c r="P209" s="24" t="s">
        <v>2272</v>
      </c>
    </row>
    <row r="210" spans="1:16" ht="13.5" thickBot="1" x14ac:dyDescent="0.25">
      <c r="A210" s="7" t="str">
        <f t="shared" si="18"/>
        <v> BBS 57 </v>
      </c>
      <c r="B210" s="8" t="str">
        <f t="shared" si="19"/>
        <v>I</v>
      </c>
      <c r="C210" s="7">
        <f t="shared" si="20"/>
        <v>44908.298000000003</v>
      </c>
      <c r="D210" s="9" t="str">
        <f t="shared" si="21"/>
        <v>vis</v>
      </c>
      <c r="E210" s="21">
        <f>VLOOKUP(C210,'Active 1'!C$21:E$966,3,FALSE)</f>
        <v>-5290.9745217775735</v>
      </c>
      <c r="F210" s="8" t="s">
        <v>1215</v>
      </c>
      <c r="G210" s="9" t="str">
        <f t="shared" si="22"/>
        <v>44908.298</v>
      </c>
      <c r="H210" s="7">
        <f t="shared" si="23"/>
        <v>1605</v>
      </c>
      <c r="I210" s="22" t="s">
        <v>2277</v>
      </c>
      <c r="J210" s="23" t="s">
        <v>2278</v>
      </c>
      <c r="K210" s="22">
        <v>1605</v>
      </c>
      <c r="L210" s="22" t="s">
        <v>1738</v>
      </c>
      <c r="M210" s="23" t="s">
        <v>1221</v>
      </c>
      <c r="N210" s="23"/>
      <c r="O210" s="24" t="s">
        <v>2271</v>
      </c>
      <c r="P210" s="24" t="s">
        <v>2272</v>
      </c>
    </row>
    <row r="211" spans="1:16" ht="13.5" thickBot="1" x14ac:dyDescent="0.25">
      <c r="A211" s="7" t="str">
        <f t="shared" si="18"/>
        <v> BBS 57 </v>
      </c>
      <c r="B211" s="8" t="str">
        <f t="shared" si="19"/>
        <v>I</v>
      </c>
      <c r="C211" s="7">
        <f t="shared" si="20"/>
        <v>44912.398000000001</v>
      </c>
      <c r="D211" s="9" t="str">
        <f t="shared" si="21"/>
        <v>vis</v>
      </c>
      <c r="E211" s="21">
        <f>VLOOKUP(C211,'Active 1'!C$21:E$966,3,FALSE)</f>
        <v>-5287.9750156060281</v>
      </c>
      <c r="F211" s="8" t="s">
        <v>1215</v>
      </c>
      <c r="G211" s="9" t="str">
        <f t="shared" si="22"/>
        <v>44912.398</v>
      </c>
      <c r="H211" s="7">
        <f t="shared" si="23"/>
        <v>1608</v>
      </c>
      <c r="I211" s="22" t="s">
        <v>2279</v>
      </c>
      <c r="J211" s="23" t="s">
        <v>2280</v>
      </c>
      <c r="K211" s="22">
        <v>1608</v>
      </c>
      <c r="L211" s="22" t="s">
        <v>1744</v>
      </c>
      <c r="M211" s="23" t="s">
        <v>1221</v>
      </c>
      <c r="N211" s="23"/>
      <c r="O211" s="24" t="s">
        <v>1612</v>
      </c>
      <c r="P211" s="24" t="s">
        <v>2272</v>
      </c>
    </row>
    <row r="212" spans="1:16" ht="13.5" thickBot="1" x14ac:dyDescent="0.25">
      <c r="A212" s="7" t="str">
        <f t="shared" si="18"/>
        <v> BBS 58 </v>
      </c>
      <c r="B212" s="8" t="str">
        <f t="shared" si="19"/>
        <v>I</v>
      </c>
      <c r="C212" s="7">
        <f t="shared" si="20"/>
        <v>44934.267</v>
      </c>
      <c r="D212" s="9" t="str">
        <f t="shared" si="21"/>
        <v>vis</v>
      </c>
      <c r="E212" s="21">
        <f>VLOOKUP(C212,'Active 1'!C$21:E$966,3,FALSE)</f>
        <v>-5271.9759423217502</v>
      </c>
      <c r="F212" s="8" t="s">
        <v>1215</v>
      </c>
      <c r="G212" s="9" t="str">
        <f t="shared" si="22"/>
        <v>44934.267</v>
      </c>
      <c r="H212" s="7">
        <f t="shared" si="23"/>
        <v>1624</v>
      </c>
      <c r="I212" s="22" t="s">
        <v>2281</v>
      </c>
      <c r="J212" s="23" t="s">
        <v>2282</v>
      </c>
      <c r="K212" s="22">
        <v>1624</v>
      </c>
      <c r="L212" s="22" t="s">
        <v>1602</v>
      </c>
      <c r="M212" s="23" t="s">
        <v>1221</v>
      </c>
      <c r="N212" s="23"/>
      <c r="O212" s="24" t="s">
        <v>2271</v>
      </c>
      <c r="P212" s="24" t="s">
        <v>2283</v>
      </c>
    </row>
    <row r="213" spans="1:16" ht="13.5" thickBot="1" x14ac:dyDescent="0.25">
      <c r="A213" s="7" t="str">
        <f t="shared" si="18"/>
        <v> AOEB 1 </v>
      </c>
      <c r="B213" s="8" t="str">
        <f t="shared" si="19"/>
        <v>I</v>
      </c>
      <c r="C213" s="7">
        <f t="shared" si="20"/>
        <v>44946.57</v>
      </c>
      <c r="D213" s="9" t="str">
        <f t="shared" si="21"/>
        <v>vis</v>
      </c>
      <c r="E213" s="21">
        <f>VLOOKUP(C213,'Active 1'!C$21:E$966,3,FALSE)</f>
        <v>-5262.9752290464985</v>
      </c>
      <c r="F213" s="8" t="s">
        <v>1215</v>
      </c>
      <c r="G213" s="9" t="str">
        <f t="shared" si="22"/>
        <v>44946.570</v>
      </c>
      <c r="H213" s="7">
        <f t="shared" si="23"/>
        <v>1633</v>
      </c>
      <c r="I213" s="22" t="s">
        <v>2284</v>
      </c>
      <c r="J213" s="23" t="s">
        <v>2285</v>
      </c>
      <c r="K213" s="22">
        <v>1633</v>
      </c>
      <c r="L213" s="22" t="s">
        <v>1744</v>
      </c>
      <c r="M213" s="23" t="s">
        <v>1221</v>
      </c>
      <c r="N213" s="23"/>
      <c r="O213" s="24" t="s">
        <v>2202</v>
      </c>
      <c r="P213" s="24" t="s">
        <v>2028</v>
      </c>
    </row>
    <row r="214" spans="1:16" ht="13.5" thickBot="1" x14ac:dyDescent="0.25">
      <c r="A214" s="7" t="str">
        <f t="shared" si="18"/>
        <v> BBS 58 </v>
      </c>
      <c r="B214" s="8" t="str">
        <f t="shared" si="19"/>
        <v>I</v>
      </c>
      <c r="C214" s="7">
        <f t="shared" si="20"/>
        <v>44990.313000000002</v>
      </c>
      <c r="D214" s="9" t="str">
        <f t="shared" si="21"/>
        <v>vis</v>
      </c>
      <c r="E214" s="21">
        <f>VLOOKUP(C214,'Active 1'!C$21:E$966,3,FALSE)</f>
        <v>-5230.9734245435848</v>
      </c>
      <c r="F214" s="8" t="s">
        <v>1215</v>
      </c>
      <c r="G214" s="9" t="str">
        <f t="shared" si="22"/>
        <v>44990.313</v>
      </c>
      <c r="H214" s="7">
        <f t="shared" si="23"/>
        <v>1665</v>
      </c>
      <c r="I214" s="22" t="s">
        <v>2286</v>
      </c>
      <c r="J214" s="23" t="s">
        <v>2287</v>
      </c>
      <c r="K214" s="22">
        <v>1665</v>
      </c>
      <c r="L214" s="22" t="s">
        <v>1834</v>
      </c>
      <c r="M214" s="23" t="s">
        <v>1221</v>
      </c>
      <c r="N214" s="23"/>
      <c r="O214" s="24" t="s">
        <v>2288</v>
      </c>
      <c r="P214" s="24" t="s">
        <v>2283</v>
      </c>
    </row>
    <row r="215" spans="1:16" ht="13.5" thickBot="1" x14ac:dyDescent="0.25">
      <c r="A215" s="7" t="str">
        <f t="shared" si="18"/>
        <v> BBS 60 </v>
      </c>
      <c r="B215" s="8" t="str">
        <f t="shared" si="19"/>
        <v>I</v>
      </c>
      <c r="C215" s="7">
        <f t="shared" si="20"/>
        <v>45031.313999999998</v>
      </c>
      <c r="D215" s="9" t="str">
        <f t="shared" si="21"/>
        <v>vis</v>
      </c>
      <c r="E215" s="21">
        <f>VLOOKUP(C215,'Active 1'!C$21:E$966,3,FALSE)</f>
        <v>-5200.9776312412541</v>
      </c>
      <c r="F215" s="8" t="s">
        <v>1215</v>
      </c>
      <c r="G215" s="9" t="str">
        <f t="shared" si="22"/>
        <v>45031.314</v>
      </c>
      <c r="H215" s="7">
        <f t="shared" si="23"/>
        <v>1695</v>
      </c>
      <c r="I215" s="22" t="s">
        <v>2289</v>
      </c>
      <c r="J215" s="23" t="s">
        <v>2290</v>
      </c>
      <c r="K215" s="22">
        <v>1695</v>
      </c>
      <c r="L215" s="22" t="s">
        <v>1620</v>
      </c>
      <c r="M215" s="23" t="s">
        <v>1221</v>
      </c>
      <c r="N215" s="23"/>
      <c r="O215" s="24" t="s">
        <v>2291</v>
      </c>
      <c r="P215" s="24" t="s">
        <v>2292</v>
      </c>
    </row>
    <row r="216" spans="1:16" ht="13.5" thickBot="1" x14ac:dyDescent="0.25">
      <c r="A216" s="7" t="str">
        <f t="shared" si="18"/>
        <v>BAVM 34 </v>
      </c>
      <c r="B216" s="8" t="str">
        <f t="shared" si="19"/>
        <v>I</v>
      </c>
      <c r="C216" s="7">
        <f t="shared" si="20"/>
        <v>45035.417999999998</v>
      </c>
      <c r="D216" s="9" t="str">
        <f t="shared" si="21"/>
        <v>vis</v>
      </c>
      <c r="E216" s="21">
        <f>VLOOKUP(C216,'Active 1'!C$21:E$966,3,FALSE)</f>
        <v>-5197.9751987222244</v>
      </c>
      <c r="F216" s="8" t="s">
        <v>1215</v>
      </c>
      <c r="G216" s="9" t="str">
        <f t="shared" si="22"/>
        <v>45035.418</v>
      </c>
      <c r="H216" s="7">
        <f t="shared" si="23"/>
        <v>1698</v>
      </c>
      <c r="I216" s="22" t="s">
        <v>2293</v>
      </c>
      <c r="J216" s="23" t="s">
        <v>2294</v>
      </c>
      <c r="K216" s="22">
        <v>1698</v>
      </c>
      <c r="L216" s="22" t="s">
        <v>1761</v>
      </c>
      <c r="M216" s="23" t="s">
        <v>1221</v>
      </c>
      <c r="N216" s="23"/>
      <c r="O216" s="24" t="s">
        <v>2295</v>
      </c>
      <c r="P216" s="25" t="s">
        <v>2296</v>
      </c>
    </row>
    <row r="217" spans="1:16" ht="13.5" thickBot="1" x14ac:dyDescent="0.25">
      <c r="A217" s="7" t="str">
        <f t="shared" si="18"/>
        <v> BBS 60 </v>
      </c>
      <c r="B217" s="8" t="str">
        <f t="shared" si="19"/>
        <v>I</v>
      </c>
      <c r="C217" s="7">
        <f t="shared" si="20"/>
        <v>45087.366000000002</v>
      </c>
      <c r="D217" s="9" t="str">
        <f t="shared" si="21"/>
        <v>vis</v>
      </c>
      <c r="E217" s="21">
        <f>VLOOKUP(C217,'Active 1'!C$21:E$966,3,FALSE)</f>
        <v>-5159.9707239418613</v>
      </c>
      <c r="F217" s="8" t="s">
        <v>1215</v>
      </c>
      <c r="G217" s="9" t="str">
        <f t="shared" si="22"/>
        <v>45087.366</v>
      </c>
      <c r="H217" s="7">
        <f t="shared" si="23"/>
        <v>1736</v>
      </c>
      <c r="I217" s="22" t="s">
        <v>2297</v>
      </c>
      <c r="J217" s="23" t="s">
        <v>2298</v>
      </c>
      <c r="K217" s="22">
        <v>1736</v>
      </c>
      <c r="L217" s="22" t="s">
        <v>1900</v>
      </c>
      <c r="M217" s="23" t="s">
        <v>1221</v>
      </c>
      <c r="N217" s="23"/>
      <c r="O217" s="24" t="s">
        <v>1702</v>
      </c>
      <c r="P217" s="24" t="s">
        <v>2292</v>
      </c>
    </row>
    <row r="218" spans="1:16" ht="13.5" thickBot="1" x14ac:dyDescent="0.25">
      <c r="A218" s="7" t="str">
        <f t="shared" si="18"/>
        <v> AOEB 1 </v>
      </c>
      <c r="B218" s="8" t="str">
        <f t="shared" si="19"/>
        <v>I</v>
      </c>
      <c r="C218" s="7">
        <f t="shared" si="20"/>
        <v>45200.807999999997</v>
      </c>
      <c r="D218" s="9" t="str">
        <f t="shared" si="21"/>
        <v>vis</v>
      </c>
      <c r="E218" s="21">
        <f>VLOOKUP(C218,'Active 1'!C$21:E$966,3,FALSE)</f>
        <v>-5076.9780461095379</v>
      </c>
      <c r="F218" s="8" t="s">
        <v>1215</v>
      </c>
      <c r="G218" s="9" t="str">
        <f t="shared" si="22"/>
        <v>45200.808</v>
      </c>
      <c r="H218" s="7">
        <f t="shared" si="23"/>
        <v>1819</v>
      </c>
      <c r="I218" s="22" t="s">
        <v>2299</v>
      </c>
      <c r="J218" s="23" t="s">
        <v>2300</v>
      </c>
      <c r="K218" s="22">
        <v>1819</v>
      </c>
      <c r="L218" s="22" t="s">
        <v>1744</v>
      </c>
      <c r="M218" s="23" t="s">
        <v>1221</v>
      </c>
      <c r="N218" s="23"/>
      <c r="O218" s="24" t="s">
        <v>2301</v>
      </c>
      <c r="P218" s="24" t="s">
        <v>2028</v>
      </c>
    </row>
    <row r="219" spans="1:16" ht="13.5" thickBot="1" x14ac:dyDescent="0.25">
      <c r="A219" s="7" t="str">
        <f t="shared" si="18"/>
        <v> AOEB 1 </v>
      </c>
      <c r="B219" s="8" t="str">
        <f t="shared" si="19"/>
        <v>I</v>
      </c>
      <c r="C219" s="7">
        <f t="shared" si="20"/>
        <v>45200.813000000002</v>
      </c>
      <c r="D219" s="9" t="str">
        <f t="shared" si="21"/>
        <v>vis</v>
      </c>
      <c r="E219" s="21">
        <f>VLOOKUP(C219,'Active 1'!C$21:E$966,3,FALSE)</f>
        <v>-5076.9743881751792</v>
      </c>
      <c r="F219" s="8" t="s">
        <v>1215</v>
      </c>
      <c r="G219" s="9" t="str">
        <f t="shared" si="22"/>
        <v>45200.813</v>
      </c>
      <c r="H219" s="7">
        <f t="shared" si="23"/>
        <v>1819</v>
      </c>
      <c r="I219" s="22" t="s">
        <v>2302</v>
      </c>
      <c r="J219" s="23" t="s">
        <v>2303</v>
      </c>
      <c r="K219" s="22">
        <v>1819</v>
      </c>
      <c r="L219" s="22" t="s">
        <v>1846</v>
      </c>
      <c r="M219" s="23" t="s">
        <v>1221</v>
      </c>
      <c r="N219" s="23"/>
      <c r="O219" s="24" t="s">
        <v>2304</v>
      </c>
      <c r="P219" s="24" t="s">
        <v>2028</v>
      </c>
    </row>
    <row r="220" spans="1:16" ht="13.5" thickBot="1" x14ac:dyDescent="0.25">
      <c r="A220" s="7" t="str">
        <f t="shared" si="18"/>
        <v> AOEB 1 </v>
      </c>
      <c r="B220" s="8" t="str">
        <f t="shared" si="19"/>
        <v>I</v>
      </c>
      <c r="C220" s="7">
        <f t="shared" si="20"/>
        <v>45200.815999999999</v>
      </c>
      <c r="D220" s="9" t="str">
        <f t="shared" si="21"/>
        <v>vis</v>
      </c>
      <c r="E220" s="21">
        <f>VLOOKUP(C220,'Active 1'!C$21:E$966,3,FALSE)</f>
        <v>-5076.9721934145682</v>
      </c>
      <c r="F220" s="8" t="s">
        <v>1215</v>
      </c>
      <c r="G220" s="9" t="str">
        <f t="shared" si="22"/>
        <v>45200.816</v>
      </c>
      <c r="H220" s="7">
        <f t="shared" si="23"/>
        <v>1819</v>
      </c>
      <c r="I220" s="22" t="s">
        <v>2305</v>
      </c>
      <c r="J220" s="23" t="s">
        <v>2306</v>
      </c>
      <c r="K220" s="22">
        <v>1819</v>
      </c>
      <c r="L220" s="22" t="s">
        <v>1900</v>
      </c>
      <c r="M220" s="23" t="s">
        <v>1221</v>
      </c>
      <c r="N220" s="23"/>
      <c r="O220" s="24" t="s">
        <v>2261</v>
      </c>
      <c r="P220" s="24" t="s">
        <v>2028</v>
      </c>
    </row>
    <row r="221" spans="1:16" ht="13.5" thickBot="1" x14ac:dyDescent="0.25">
      <c r="A221" s="7" t="str">
        <f t="shared" si="18"/>
        <v> BBS 62 </v>
      </c>
      <c r="B221" s="8" t="str">
        <f t="shared" si="19"/>
        <v>I</v>
      </c>
      <c r="C221" s="7">
        <f t="shared" si="20"/>
        <v>45214.476000000002</v>
      </c>
      <c r="D221" s="9" t="str">
        <f t="shared" si="21"/>
        <v>vis</v>
      </c>
      <c r="E221" s="21">
        <f>VLOOKUP(C221,'Active 1'!C$21:E$966,3,FALSE)</f>
        <v>-5066.9787167552195</v>
      </c>
      <c r="F221" s="8" t="s">
        <v>1215</v>
      </c>
      <c r="G221" s="9" t="str">
        <f t="shared" si="22"/>
        <v>45214.476</v>
      </c>
      <c r="H221" s="7">
        <f t="shared" si="23"/>
        <v>1829</v>
      </c>
      <c r="I221" s="22" t="s">
        <v>2307</v>
      </c>
      <c r="J221" s="23" t="s">
        <v>2308</v>
      </c>
      <c r="K221" s="22">
        <v>1829</v>
      </c>
      <c r="L221" s="22" t="s">
        <v>1602</v>
      </c>
      <c r="M221" s="23" t="s">
        <v>1221</v>
      </c>
      <c r="N221" s="23"/>
      <c r="O221" s="24" t="s">
        <v>1702</v>
      </c>
      <c r="P221" s="24" t="s">
        <v>2309</v>
      </c>
    </row>
    <row r="222" spans="1:16" ht="13.5" thickBot="1" x14ac:dyDescent="0.25">
      <c r="A222" s="7" t="str">
        <f t="shared" si="18"/>
        <v> BBS 62 </v>
      </c>
      <c r="B222" s="8" t="str">
        <f t="shared" si="19"/>
        <v>I</v>
      </c>
      <c r="C222" s="7">
        <f t="shared" si="20"/>
        <v>45225.413</v>
      </c>
      <c r="D222" s="9" t="str">
        <f t="shared" si="21"/>
        <v>vis</v>
      </c>
      <c r="E222" s="21">
        <f>VLOOKUP(C222,'Active 1'!C$21:E$966,3,FALSE)</f>
        <v>-5058.9773511459034</v>
      </c>
      <c r="F222" s="8" t="s">
        <v>1215</v>
      </c>
      <c r="G222" s="9" t="str">
        <f t="shared" si="22"/>
        <v>45225.413</v>
      </c>
      <c r="H222" s="7">
        <f t="shared" si="23"/>
        <v>1837</v>
      </c>
      <c r="I222" s="22" t="s">
        <v>2310</v>
      </c>
      <c r="J222" s="23" t="s">
        <v>2311</v>
      </c>
      <c r="K222" s="22">
        <v>1837</v>
      </c>
      <c r="L222" s="22" t="s">
        <v>1738</v>
      </c>
      <c r="M222" s="23" t="s">
        <v>1221</v>
      </c>
      <c r="N222" s="23"/>
      <c r="O222" s="24" t="s">
        <v>2312</v>
      </c>
      <c r="P222" s="24" t="s">
        <v>2309</v>
      </c>
    </row>
    <row r="223" spans="1:16" ht="13.5" thickBot="1" x14ac:dyDescent="0.25">
      <c r="A223" s="7" t="str">
        <f t="shared" si="18"/>
        <v> BBS 62 </v>
      </c>
      <c r="B223" s="8" t="str">
        <f t="shared" si="19"/>
        <v>I</v>
      </c>
      <c r="C223" s="7">
        <f t="shared" si="20"/>
        <v>45225.415999999997</v>
      </c>
      <c r="D223" s="9" t="str">
        <f t="shared" si="21"/>
        <v>vis</v>
      </c>
      <c r="E223" s="21">
        <f>VLOOKUP(C223,'Active 1'!C$21:E$966,3,FALSE)</f>
        <v>-5058.9751563852924</v>
      </c>
      <c r="F223" s="8" t="s">
        <v>1215</v>
      </c>
      <c r="G223" s="9" t="str">
        <f t="shared" si="22"/>
        <v>45225.416</v>
      </c>
      <c r="H223" s="7">
        <f t="shared" si="23"/>
        <v>1837</v>
      </c>
      <c r="I223" s="22" t="s">
        <v>2313</v>
      </c>
      <c r="J223" s="23" t="s">
        <v>2314</v>
      </c>
      <c r="K223" s="22">
        <v>1837</v>
      </c>
      <c r="L223" s="22" t="s">
        <v>1967</v>
      </c>
      <c r="M223" s="23" t="s">
        <v>1221</v>
      </c>
      <c r="N223" s="23"/>
      <c r="O223" s="24" t="s">
        <v>1612</v>
      </c>
      <c r="P223" s="24" t="s">
        <v>2309</v>
      </c>
    </row>
    <row r="224" spans="1:16" ht="13.5" thickBot="1" x14ac:dyDescent="0.25">
      <c r="A224" s="7" t="str">
        <f t="shared" si="18"/>
        <v> BRNO 26 </v>
      </c>
      <c r="B224" s="8" t="str">
        <f t="shared" si="19"/>
        <v>I</v>
      </c>
      <c r="C224" s="7">
        <f t="shared" si="20"/>
        <v>45251.389000000003</v>
      </c>
      <c r="D224" s="9" t="str">
        <f t="shared" si="21"/>
        <v>vis</v>
      </c>
      <c r="E224" s="21">
        <f>VLOOKUP(C224,'Active 1'!C$21:E$966,3,FALSE)</f>
        <v>-5039.9736505819792</v>
      </c>
      <c r="F224" s="8" t="s">
        <v>1215</v>
      </c>
      <c r="G224" s="9" t="str">
        <f t="shared" si="22"/>
        <v>45251.389</v>
      </c>
      <c r="H224" s="7">
        <f t="shared" si="23"/>
        <v>1856</v>
      </c>
      <c r="I224" s="22" t="s">
        <v>2315</v>
      </c>
      <c r="J224" s="23" t="s">
        <v>2316</v>
      </c>
      <c r="K224" s="22">
        <v>1856</v>
      </c>
      <c r="L224" s="22" t="s">
        <v>1889</v>
      </c>
      <c r="M224" s="23" t="s">
        <v>1221</v>
      </c>
      <c r="N224" s="23"/>
      <c r="O224" s="24" t="s">
        <v>1818</v>
      </c>
      <c r="P224" s="24" t="s">
        <v>2242</v>
      </c>
    </row>
    <row r="225" spans="1:16" ht="13.5" thickBot="1" x14ac:dyDescent="0.25">
      <c r="A225" s="7" t="str">
        <f t="shared" si="18"/>
        <v> BRNO 26 </v>
      </c>
      <c r="B225" s="8" t="str">
        <f t="shared" si="19"/>
        <v>I</v>
      </c>
      <c r="C225" s="7">
        <f t="shared" si="20"/>
        <v>45251.391000000003</v>
      </c>
      <c r="D225" s="9" t="str">
        <f t="shared" si="21"/>
        <v>vis</v>
      </c>
      <c r="E225" s="21">
        <f>VLOOKUP(C225,'Active 1'!C$21:E$966,3,FALSE)</f>
        <v>-5039.972187408237</v>
      </c>
      <c r="F225" s="8" t="s">
        <v>1215</v>
      </c>
      <c r="G225" s="9" t="str">
        <f t="shared" si="22"/>
        <v>45251.391</v>
      </c>
      <c r="H225" s="7">
        <f t="shared" si="23"/>
        <v>1856</v>
      </c>
      <c r="I225" s="22" t="s">
        <v>2317</v>
      </c>
      <c r="J225" s="23" t="s">
        <v>2318</v>
      </c>
      <c r="K225" s="22">
        <v>1856</v>
      </c>
      <c r="L225" s="22" t="s">
        <v>2319</v>
      </c>
      <c r="M225" s="23" t="s">
        <v>1221</v>
      </c>
      <c r="N225" s="23"/>
      <c r="O225" s="24" t="s">
        <v>1818</v>
      </c>
      <c r="P225" s="24" t="s">
        <v>2242</v>
      </c>
    </row>
    <row r="226" spans="1:16" ht="13.5" thickBot="1" x14ac:dyDescent="0.25">
      <c r="A226" s="7" t="str">
        <f t="shared" si="18"/>
        <v> AOEB 1 </v>
      </c>
      <c r="B226" s="8" t="str">
        <f t="shared" si="19"/>
        <v>I</v>
      </c>
      <c r="C226" s="7">
        <f t="shared" si="20"/>
        <v>45259.588000000003</v>
      </c>
      <c r="D226" s="9" t="str">
        <f t="shared" si="21"/>
        <v>vis</v>
      </c>
      <c r="E226" s="21">
        <f>VLOOKUP(C226,'Active 1'!C$21:E$966,3,FALSE)</f>
        <v>-5033.9753698257573</v>
      </c>
      <c r="F226" s="8" t="s">
        <v>1215</v>
      </c>
      <c r="G226" s="9" t="str">
        <f t="shared" si="22"/>
        <v>45259.588</v>
      </c>
      <c r="H226" s="7">
        <f t="shared" si="23"/>
        <v>1862</v>
      </c>
      <c r="I226" s="22" t="s">
        <v>2320</v>
      </c>
      <c r="J226" s="23" t="s">
        <v>2321</v>
      </c>
      <c r="K226" s="22">
        <v>1862</v>
      </c>
      <c r="L226" s="22" t="s">
        <v>1967</v>
      </c>
      <c r="M226" s="23" t="s">
        <v>1221</v>
      </c>
      <c r="N226" s="23"/>
      <c r="O226" s="24" t="s">
        <v>2322</v>
      </c>
      <c r="P226" s="24" t="s">
        <v>2028</v>
      </c>
    </row>
    <row r="227" spans="1:16" ht="13.5" thickBot="1" x14ac:dyDescent="0.25">
      <c r="A227" s="7" t="str">
        <f t="shared" si="18"/>
        <v> BBS 64 </v>
      </c>
      <c r="B227" s="8" t="str">
        <f t="shared" si="19"/>
        <v>I</v>
      </c>
      <c r="C227" s="7">
        <f t="shared" si="20"/>
        <v>45288.294000000002</v>
      </c>
      <c r="D227" s="9" t="str">
        <f t="shared" si="21"/>
        <v>vis</v>
      </c>
      <c r="E227" s="21">
        <f>VLOOKUP(C227,'Active 1'!C$21:E$966,3,FALSE)</f>
        <v>-5012.9744371037095</v>
      </c>
      <c r="F227" s="8" t="s">
        <v>1215</v>
      </c>
      <c r="G227" s="9" t="str">
        <f t="shared" si="22"/>
        <v>45288.294</v>
      </c>
      <c r="H227" s="7">
        <f t="shared" si="23"/>
        <v>1883</v>
      </c>
      <c r="I227" s="22" t="s">
        <v>2323</v>
      </c>
      <c r="J227" s="23" t="s">
        <v>2324</v>
      </c>
      <c r="K227" s="22">
        <v>1883</v>
      </c>
      <c r="L227" s="22" t="s">
        <v>1849</v>
      </c>
      <c r="M227" s="23" t="s">
        <v>1221</v>
      </c>
      <c r="N227" s="23"/>
      <c r="O227" s="24" t="s">
        <v>2312</v>
      </c>
      <c r="P227" s="24" t="s">
        <v>2325</v>
      </c>
    </row>
    <row r="228" spans="1:16" ht="13.5" thickBot="1" x14ac:dyDescent="0.25">
      <c r="A228" s="7" t="str">
        <f t="shared" si="18"/>
        <v> AOEB 1 </v>
      </c>
      <c r="B228" s="8" t="str">
        <f t="shared" si="19"/>
        <v>I</v>
      </c>
      <c r="C228" s="7">
        <f t="shared" si="20"/>
        <v>45311.525999999998</v>
      </c>
      <c r="D228" s="9" t="str">
        <f t="shared" si="21"/>
        <v>vis</v>
      </c>
      <c r="E228" s="21">
        <f>VLOOKUP(C228,'Active 1'!C$21:E$966,3,FALSE)</f>
        <v>-4995.9782109141124</v>
      </c>
      <c r="F228" s="8" t="s">
        <v>1215</v>
      </c>
      <c r="G228" s="9" t="str">
        <f t="shared" si="22"/>
        <v>45311.526</v>
      </c>
      <c r="H228" s="7">
        <f t="shared" si="23"/>
        <v>1900</v>
      </c>
      <c r="I228" s="22" t="s">
        <v>2326</v>
      </c>
      <c r="J228" s="23" t="s">
        <v>2327</v>
      </c>
      <c r="K228" s="22">
        <v>1900</v>
      </c>
      <c r="L228" s="22" t="s">
        <v>1738</v>
      </c>
      <c r="M228" s="23" t="s">
        <v>1221</v>
      </c>
      <c r="N228" s="23"/>
      <c r="O228" s="24" t="s">
        <v>2266</v>
      </c>
      <c r="P228" s="24" t="s">
        <v>2028</v>
      </c>
    </row>
    <row r="229" spans="1:16" ht="13.5" thickBot="1" x14ac:dyDescent="0.25">
      <c r="A229" s="7" t="str">
        <f t="shared" si="18"/>
        <v> AOEB 1 </v>
      </c>
      <c r="B229" s="8" t="str">
        <f t="shared" si="19"/>
        <v>I</v>
      </c>
      <c r="C229" s="7">
        <f t="shared" si="20"/>
        <v>45315.624000000003</v>
      </c>
      <c r="D229" s="9" t="str">
        <f t="shared" si="21"/>
        <v>vis</v>
      </c>
      <c r="E229" s="21">
        <f>VLOOKUP(C229,'Active 1'!C$21:E$966,3,FALSE)</f>
        <v>-4992.9801679163038</v>
      </c>
      <c r="F229" s="8" t="s">
        <v>1215</v>
      </c>
      <c r="G229" s="9" t="str">
        <f t="shared" si="22"/>
        <v>45315.624</v>
      </c>
      <c r="H229" s="7">
        <f t="shared" si="23"/>
        <v>1903</v>
      </c>
      <c r="I229" s="22" t="s">
        <v>2328</v>
      </c>
      <c r="J229" s="23" t="s">
        <v>2329</v>
      </c>
      <c r="K229" s="22">
        <v>1903</v>
      </c>
      <c r="L229" s="22" t="s">
        <v>1620</v>
      </c>
      <c r="M229" s="23" t="s">
        <v>1221</v>
      </c>
      <c r="N229" s="23"/>
      <c r="O229" s="24" t="s">
        <v>1988</v>
      </c>
      <c r="P229" s="24" t="s">
        <v>2028</v>
      </c>
    </row>
    <row r="230" spans="1:16" ht="13.5" thickBot="1" x14ac:dyDescent="0.25">
      <c r="A230" s="7" t="str">
        <f t="shared" si="18"/>
        <v> BBS 68 </v>
      </c>
      <c r="B230" s="8" t="str">
        <f t="shared" si="19"/>
        <v>I</v>
      </c>
      <c r="C230" s="7">
        <f t="shared" si="20"/>
        <v>45370.307999999997</v>
      </c>
      <c r="D230" s="9" t="str">
        <f t="shared" si="21"/>
        <v>vis</v>
      </c>
      <c r="E230" s="21">
        <f>VLOOKUP(C230,'Active 1'!C$21:E$966,3,FALSE)</f>
        <v>-4952.9740714565942</v>
      </c>
      <c r="F230" s="8" t="s">
        <v>1215</v>
      </c>
      <c r="G230" s="9" t="str">
        <f t="shared" si="22"/>
        <v>45370.308</v>
      </c>
      <c r="H230" s="7">
        <f t="shared" si="23"/>
        <v>1943</v>
      </c>
      <c r="I230" s="22" t="s">
        <v>2330</v>
      </c>
      <c r="J230" s="23" t="s">
        <v>2331</v>
      </c>
      <c r="K230" s="22">
        <v>1943</v>
      </c>
      <c r="L230" s="22" t="s">
        <v>1900</v>
      </c>
      <c r="M230" s="23" t="s">
        <v>1221</v>
      </c>
      <c r="N230" s="23"/>
      <c r="O230" s="24" t="s">
        <v>2291</v>
      </c>
      <c r="P230" s="24" t="s">
        <v>2332</v>
      </c>
    </row>
    <row r="231" spans="1:16" ht="13.5" thickBot="1" x14ac:dyDescent="0.25">
      <c r="A231" s="7" t="str">
        <f t="shared" si="18"/>
        <v> BBS 65 </v>
      </c>
      <c r="B231" s="8" t="str">
        <f t="shared" si="19"/>
        <v>I</v>
      </c>
      <c r="C231" s="7">
        <f t="shared" si="20"/>
        <v>45385.34</v>
      </c>
      <c r="D231" s="9" t="str">
        <f t="shared" si="21"/>
        <v>vis</v>
      </c>
      <c r="E231" s="21">
        <f>VLOOKUP(C231,'Active 1'!C$21:E$966,3,FALSE)</f>
        <v>-4941.9768576100869</v>
      </c>
      <c r="F231" s="8" t="s">
        <v>1215</v>
      </c>
      <c r="G231" s="9" t="str">
        <f t="shared" si="22"/>
        <v>45385.340</v>
      </c>
      <c r="H231" s="7">
        <f t="shared" si="23"/>
        <v>1954</v>
      </c>
      <c r="I231" s="22" t="s">
        <v>2333</v>
      </c>
      <c r="J231" s="23" t="s">
        <v>2334</v>
      </c>
      <c r="K231" s="22">
        <v>1954</v>
      </c>
      <c r="L231" s="22" t="s">
        <v>1967</v>
      </c>
      <c r="M231" s="23" t="s">
        <v>1221</v>
      </c>
      <c r="N231" s="23"/>
      <c r="O231" s="24" t="s">
        <v>1612</v>
      </c>
      <c r="P231" s="24" t="s">
        <v>2335</v>
      </c>
    </row>
    <row r="232" spans="1:16" ht="13.5" thickBot="1" x14ac:dyDescent="0.25">
      <c r="A232" s="7" t="str">
        <f t="shared" si="18"/>
        <v> BBS 66 </v>
      </c>
      <c r="B232" s="8" t="str">
        <f t="shared" si="19"/>
        <v>I</v>
      </c>
      <c r="C232" s="7">
        <f t="shared" si="20"/>
        <v>45430.44</v>
      </c>
      <c r="D232" s="9" t="str">
        <f t="shared" si="21"/>
        <v>vis</v>
      </c>
      <c r="E232" s="21">
        <f>VLOOKUP(C232,'Active 1'!C$21:E$966,3,FALSE)</f>
        <v>-4908.9822897230752</v>
      </c>
      <c r="F232" s="8" t="s">
        <v>1215</v>
      </c>
      <c r="G232" s="9" t="str">
        <f t="shared" si="22"/>
        <v>45430.440</v>
      </c>
      <c r="H232" s="7">
        <f t="shared" si="23"/>
        <v>1987</v>
      </c>
      <c r="I232" s="22" t="s">
        <v>2336</v>
      </c>
      <c r="J232" s="23" t="s">
        <v>2337</v>
      </c>
      <c r="K232" s="22">
        <v>1987</v>
      </c>
      <c r="L232" s="22" t="s">
        <v>1634</v>
      </c>
      <c r="M232" s="23" t="s">
        <v>1221</v>
      </c>
      <c r="N232" s="23"/>
      <c r="O232" s="24" t="s">
        <v>2338</v>
      </c>
      <c r="P232" s="24" t="s">
        <v>2339</v>
      </c>
    </row>
    <row r="233" spans="1:16" ht="13.5" thickBot="1" x14ac:dyDescent="0.25">
      <c r="A233" s="7" t="str">
        <f t="shared" si="18"/>
        <v> BRNO 26 </v>
      </c>
      <c r="B233" s="8" t="str">
        <f t="shared" si="19"/>
        <v>I</v>
      </c>
      <c r="C233" s="7">
        <f t="shared" si="20"/>
        <v>45470.082999999999</v>
      </c>
      <c r="D233" s="9" t="str">
        <f t="shared" si="21"/>
        <v>vis</v>
      </c>
      <c r="E233" s="21">
        <f>VLOOKUP(C233,'Active 1'!C$21:E$966,3,FALSE)</f>
        <v>-4879.9799913917113</v>
      </c>
      <c r="F233" s="8" t="s">
        <v>1215</v>
      </c>
      <c r="G233" s="9" t="str">
        <f t="shared" si="22"/>
        <v>45470.083</v>
      </c>
      <c r="H233" s="7">
        <f t="shared" si="23"/>
        <v>2016</v>
      </c>
      <c r="I233" s="22" t="s">
        <v>2340</v>
      </c>
      <c r="J233" s="23" t="s">
        <v>2341</v>
      </c>
      <c r="K233" s="22">
        <v>2016</v>
      </c>
      <c r="L233" s="22" t="s">
        <v>1738</v>
      </c>
      <c r="M233" s="23" t="s">
        <v>1221</v>
      </c>
      <c r="N233" s="23"/>
      <c r="O233" s="24" t="s">
        <v>2342</v>
      </c>
      <c r="P233" s="24" t="s">
        <v>2242</v>
      </c>
    </row>
    <row r="234" spans="1:16" ht="13.5" thickBot="1" x14ac:dyDescent="0.25">
      <c r="A234" s="7" t="str">
        <f t="shared" si="18"/>
        <v> BRNO 26 </v>
      </c>
      <c r="B234" s="8" t="str">
        <f t="shared" si="19"/>
        <v>I</v>
      </c>
      <c r="C234" s="7">
        <f t="shared" si="20"/>
        <v>45568.506000000001</v>
      </c>
      <c r="D234" s="9" t="str">
        <f t="shared" si="21"/>
        <v>vis</v>
      </c>
      <c r="E234" s="21">
        <f>VLOOKUP(C234,'Active 1'!C$21:E$966,3,FALSE)</f>
        <v>-4807.9750167765669</v>
      </c>
      <c r="F234" s="8" t="s">
        <v>1215</v>
      </c>
      <c r="G234" s="9" t="str">
        <f t="shared" si="22"/>
        <v>45568.506</v>
      </c>
      <c r="H234" s="7">
        <f t="shared" si="23"/>
        <v>2088</v>
      </c>
      <c r="I234" s="22" t="s">
        <v>2343</v>
      </c>
      <c r="J234" s="23" t="s">
        <v>2344</v>
      </c>
      <c r="K234" s="22">
        <v>2088</v>
      </c>
      <c r="L234" s="22" t="s">
        <v>2319</v>
      </c>
      <c r="M234" s="23" t="s">
        <v>1221</v>
      </c>
      <c r="N234" s="23"/>
      <c r="O234" s="24" t="s">
        <v>2345</v>
      </c>
      <c r="P234" s="24" t="s">
        <v>2242</v>
      </c>
    </row>
    <row r="235" spans="1:16" ht="13.5" thickBot="1" x14ac:dyDescent="0.25">
      <c r="A235" s="7" t="str">
        <f t="shared" si="18"/>
        <v> BRNO 26 </v>
      </c>
      <c r="B235" s="8" t="str">
        <f t="shared" si="19"/>
        <v>I</v>
      </c>
      <c r="C235" s="7">
        <f t="shared" si="20"/>
        <v>45579.428</v>
      </c>
      <c r="D235" s="9" t="str">
        <f t="shared" si="21"/>
        <v>vis</v>
      </c>
      <c r="E235" s="21">
        <f>VLOOKUP(C235,'Active 1'!C$21:E$966,3,FALSE)</f>
        <v>-4799.9846249703178</v>
      </c>
      <c r="F235" s="8" t="s">
        <v>1215</v>
      </c>
      <c r="G235" s="9" t="str">
        <f t="shared" si="22"/>
        <v>45579.428</v>
      </c>
      <c r="H235" s="7">
        <f t="shared" si="23"/>
        <v>2096</v>
      </c>
      <c r="I235" s="22" t="s">
        <v>2346</v>
      </c>
      <c r="J235" s="23" t="s">
        <v>2347</v>
      </c>
      <c r="K235" s="22">
        <v>2096</v>
      </c>
      <c r="L235" s="22" t="s">
        <v>1645</v>
      </c>
      <c r="M235" s="23" t="s">
        <v>1221</v>
      </c>
      <c r="N235" s="23"/>
      <c r="O235" s="24" t="s">
        <v>2345</v>
      </c>
      <c r="P235" s="24" t="s">
        <v>2242</v>
      </c>
    </row>
    <row r="236" spans="1:16" ht="13.5" thickBot="1" x14ac:dyDescent="0.25">
      <c r="A236" s="7" t="str">
        <f t="shared" si="18"/>
        <v> BRNO 26 </v>
      </c>
      <c r="B236" s="8" t="str">
        <f t="shared" si="19"/>
        <v>I</v>
      </c>
      <c r="C236" s="7">
        <f t="shared" si="20"/>
        <v>45579.436000000002</v>
      </c>
      <c r="D236" s="9" t="str">
        <f t="shared" si="21"/>
        <v>vis</v>
      </c>
      <c r="E236" s="21">
        <f>VLOOKUP(C236,'Active 1'!C$21:E$966,3,FALSE)</f>
        <v>-4799.9787722753472</v>
      </c>
      <c r="F236" s="8" t="s">
        <v>1215</v>
      </c>
      <c r="G236" s="9" t="str">
        <f t="shared" si="22"/>
        <v>45579.436</v>
      </c>
      <c r="H236" s="7">
        <f t="shared" si="23"/>
        <v>2096</v>
      </c>
      <c r="I236" s="22" t="s">
        <v>2348</v>
      </c>
      <c r="J236" s="23" t="s">
        <v>2349</v>
      </c>
      <c r="K236" s="22">
        <v>2096</v>
      </c>
      <c r="L236" s="22" t="s">
        <v>1967</v>
      </c>
      <c r="M236" s="23" t="s">
        <v>1221</v>
      </c>
      <c r="N236" s="23"/>
      <c r="O236" s="24" t="s">
        <v>2235</v>
      </c>
      <c r="P236" s="24" t="s">
        <v>2242</v>
      </c>
    </row>
    <row r="237" spans="1:16" ht="13.5" thickBot="1" x14ac:dyDescent="0.25">
      <c r="A237" s="7" t="str">
        <f t="shared" si="18"/>
        <v> BBS 68 </v>
      </c>
      <c r="B237" s="8" t="str">
        <f t="shared" si="19"/>
        <v>I</v>
      </c>
      <c r="C237" s="7">
        <f t="shared" si="20"/>
        <v>45590.366000000002</v>
      </c>
      <c r="D237" s="9" t="str">
        <f t="shared" si="21"/>
        <v>vis</v>
      </c>
      <c r="E237" s="21">
        <f>VLOOKUP(C237,'Active 1'!C$21:E$966,3,FALSE)</f>
        <v>-4791.9825277741284</v>
      </c>
      <c r="F237" s="8" t="s">
        <v>1215</v>
      </c>
      <c r="G237" s="9" t="str">
        <f t="shared" si="22"/>
        <v>45590.366</v>
      </c>
      <c r="H237" s="7">
        <f t="shared" si="23"/>
        <v>2104</v>
      </c>
      <c r="I237" s="22" t="s">
        <v>2350</v>
      </c>
      <c r="J237" s="23" t="s">
        <v>2351</v>
      </c>
      <c r="K237" s="22">
        <v>2104</v>
      </c>
      <c r="L237" s="22" t="s">
        <v>1602</v>
      </c>
      <c r="M237" s="23" t="s">
        <v>1221</v>
      </c>
      <c r="N237" s="23"/>
      <c r="O237" s="24" t="s">
        <v>2352</v>
      </c>
      <c r="P237" s="24" t="s">
        <v>2332</v>
      </c>
    </row>
    <row r="238" spans="1:16" ht="13.5" thickBot="1" x14ac:dyDescent="0.25">
      <c r="A238" s="7" t="str">
        <f t="shared" si="18"/>
        <v> BBS 68 </v>
      </c>
      <c r="B238" s="8" t="str">
        <f t="shared" si="19"/>
        <v>I</v>
      </c>
      <c r="C238" s="7">
        <f t="shared" si="20"/>
        <v>45590.385999999999</v>
      </c>
      <c r="D238" s="9" t="str">
        <f t="shared" si="21"/>
        <v>vis</v>
      </c>
      <c r="E238" s="21">
        <f>VLOOKUP(C238,'Active 1'!C$21:E$966,3,FALSE)</f>
        <v>-4791.9678960367082</v>
      </c>
      <c r="F238" s="8" t="s">
        <v>1215</v>
      </c>
      <c r="G238" s="9" t="str">
        <f t="shared" si="22"/>
        <v>45590.386</v>
      </c>
      <c r="H238" s="7">
        <f t="shared" si="23"/>
        <v>2104</v>
      </c>
      <c r="I238" s="22" t="s">
        <v>2353</v>
      </c>
      <c r="J238" s="23" t="s">
        <v>2354</v>
      </c>
      <c r="K238" s="22">
        <v>2104</v>
      </c>
      <c r="L238" s="22" t="s">
        <v>2355</v>
      </c>
      <c r="M238" s="23" t="s">
        <v>1221</v>
      </c>
      <c r="N238" s="23"/>
      <c r="O238" s="24" t="s">
        <v>2271</v>
      </c>
      <c r="P238" s="24" t="s">
        <v>2332</v>
      </c>
    </row>
    <row r="239" spans="1:16" ht="13.5" thickBot="1" x14ac:dyDescent="0.25">
      <c r="A239" s="7" t="str">
        <f t="shared" si="18"/>
        <v> AOEB 1 </v>
      </c>
      <c r="B239" s="8" t="str">
        <f t="shared" si="19"/>
        <v>I</v>
      </c>
      <c r="C239" s="7">
        <f t="shared" si="20"/>
        <v>45591.735000000001</v>
      </c>
      <c r="D239" s="9" t="str">
        <f t="shared" si="21"/>
        <v>vis</v>
      </c>
      <c r="E239" s="21">
        <f>VLOOKUP(C239,'Active 1'!C$21:E$966,3,FALSE)</f>
        <v>-4790.9809853475808</v>
      </c>
      <c r="F239" s="8" t="s">
        <v>1215</v>
      </c>
      <c r="G239" s="9" t="str">
        <f t="shared" si="22"/>
        <v>45591.735</v>
      </c>
      <c r="H239" s="7">
        <f t="shared" si="23"/>
        <v>2105</v>
      </c>
      <c r="I239" s="22" t="s">
        <v>2356</v>
      </c>
      <c r="J239" s="23" t="s">
        <v>2357</v>
      </c>
      <c r="K239" s="22">
        <v>2105</v>
      </c>
      <c r="L239" s="22" t="s">
        <v>1738</v>
      </c>
      <c r="M239" s="23" t="s">
        <v>1221</v>
      </c>
      <c r="N239" s="23"/>
      <c r="O239" s="24" t="s">
        <v>1988</v>
      </c>
      <c r="P239" s="24" t="s">
        <v>2028</v>
      </c>
    </row>
    <row r="240" spans="1:16" ht="13.5" thickBot="1" x14ac:dyDescent="0.25">
      <c r="A240" s="7" t="str">
        <f t="shared" si="18"/>
        <v> BBS 68 </v>
      </c>
      <c r="B240" s="8" t="str">
        <f t="shared" si="19"/>
        <v>I</v>
      </c>
      <c r="C240" s="7">
        <f t="shared" si="20"/>
        <v>45594.472000000002</v>
      </c>
      <c r="D240" s="9" t="str">
        <f t="shared" si="21"/>
        <v>vis</v>
      </c>
      <c r="E240" s="21">
        <f>VLOOKUP(C240,'Active 1'!C$21:E$966,3,FALSE)</f>
        <v>-4788.9786320813555</v>
      </c>
      <c r="F240" s="8" t="s">
        <v>1215</v>
      </c>
      <c r="G240" s="9" t="str">
        <f t="shared" si="22"/>
        <v>45594.472</v>
      </c>
      <c r="H240" s="7">
        <f t="shared" si="23"/>
        <v>2107</v>
      </c>
      <c r="I240" s="22" t="s">
        <v>2358</v>
      </c>
      <c r="J240" s="23" t="s">
        <v>2359</v>
      </c>
      <c r="K240" s="22">
        <v>2107</v>
      </c>
      <c r="L240" s="22" t="s">
        <v>1967</v>
      </c>
      <c r="M240" s="23" t="s">
        <v>1221</v>
      </c>
      <c r="N240" s="23"/>
      <c r="O240" s="24" t="s">
        <v>1702</v>
      </c>
      <c r="P240" s="24" t="s">
        <v>2332</v>
      </c>
    </row>
    <row r="241" spans="1:16" ht="13.5" thickBot="1" x14ac:dyDescent="0.25">
      <c r="A241" s="7" t="str">
        <f t="shared" si="18"/>
        <v> BBS 69 </v>
      </c>
      <c r="B241" s="8" t="str">
        <f t="shared" si="19"/>
        <v>I</v>
      </c>
      <c r="C241" s="7">
        <f t="shared" si="20"/>
        <v>45609.508000000002</v>
      </c>
      <c r="D241" s="9" t="str">
        <f t="shared" si="21"/>
        <v>vis</v>
      </c>
      <c r="E241" s="21">
        <f>VLOOKUP(C241,'Active 1'!C$21:E$966,3,FALSE)</f>
        <v>-4777.9784918873629</v>
      </c>
      <c r="F241" s="8" t="s">
        <v>1215</v>
      </c>
      <c r="G241" s="9" t="str">
        <f t="shared" si="22"/>
        <v>45609.508</v>
      </c>
      <c r="H241" s="7">
        <f t="shared" si="23"/>
        <v>2118</v>
      </c>
      <c r="I241" s="22" t="s">
        <v>2360</v>
      </c>
      <c r="J241" s="23" t="s">
        <v>2361</v>
      </c>
      <c r="K241" s="22">
        <v>2118</v>
      </c>
      <c r="L241" s="22" t="s">
        <v>1846</v>
      </c>
      <c r="M241" s="23" t="s">
        <v>1221</v>
      </c>
      <c r="N241" s="23"/>
      <c r="O241" s="24" t="s">
        <v>2312</v>
      </c>
      <c r="P241" s="24" t="s">
        <v>2362</v>
      </c>
    </row>
    <row r="242" spans="1:16" ht="13.5" thickBot="1" x14ac:dyDescent="0.25">
      <c r="A242" s="7" t="str">
        <f t="shared" si="18"/>
        <v> AOEB 1 </v>
      </c>
      <c r="B242" s="8" t="str">
        <f t="shared" si="19"/>
        <v>I</v>
      </c>
      <c r="C242" s="7">
        <f t="shared" si="20"/>
        <v>45643.68</v>
      </c>
      <c r="D242" s="9" t="str">
        <f t="shared" si="21"/>
        <v>vis</v>
      </c>
      <c r="E242" s="21">
        <f>VLOOKUP(C242,'Active 1'!C$21:E$966,3,FALSE)</f>
        <v>-4752.9787053278342</v>
      </c>
      <c r="F242" s="8" t="s">
        <v>1215</v>
      </c>
      <c r="G242" s="9" t="str">
        <f t="shared" si="22"/>
        <v>45643.680</v>
      </c>
      <c r="H242" s="7">
        <f t="shared" si="23"/>
        <v>2143</v>
      </c>
      <c r="I242" s="22" t="s">
        <v>2363</v>
      </c>
      <c r="J242" s="23" t="s">
        <v>0</v>
      </c>
      <c r="K242" s="22">
        <v>2143</v>
      </c>
      <c r="L242" s="22" t="s">
        <v>1846</v>
      </c>
      <c r="M242" s="23" t="s">
        <v>1221</v>
      </c>
      <c r="N242" s="23"/>
      <c r="O242" s="24" t="s">
        <v>2266</v>
      </c>
      <c r="P242" s="24" t="s">
        <v>2028</v>
      </c>
    </row>
    <row r="243" spans="1:16" ht="13.5" thickBot="1" x14ac:dyDescent="0.25">
      <c r="A243" s="7" t="str">
        <f t="shared" si="18"/>
        <v> BBS 69 </v>
      </c>
      <c r="B243" s="8" t="str">
        <f t="shared" si="19"/>
        <v>I</v>
      </c>
      <c r="C243" s="7">
        <f t="shared" si="20"/>
        <v>45646.419000000002</v>
      </c>
      <c r="D243" s="9" t="str">
        <f t="shared" si="21"/>
        <v>vis</v>
      </c>
      <c r="E243" s="21">
        <f>VLOOKUP(C243,'Active 1'!C$21:E$966,3,FALSE)</f>
        <v>-4750.9748888878657</v>
      </c>
      <c r="F243" s="8" t="s">
        <v>1215</v>
      </c>
      <c r="G243" s="9" t="str">
        <f t="shared" si="22"/>
        <v>45646.419</v>
      </c>
      <c r="H243" s="7">
        <f t="shared" si="23"/>
        <v>2145</v>
      </c>
      <c r="I243" s="22" t="s">
        <v>1</v>
      </c>
      <c r="J243" s="23" t="s">
        <v>2</v>
      </c>
      <c r="K243" s="22">
        <v>2145</v>
      </c>
      <c r="L243" s="22" t="s">
        <v>1951</v>
      </c>
      <c r="M243" s="23" t="s">
        <v>1221</v>
      </c>
      <c r="N243" s="23"/>
      <c r="O243" s="24" t="s">
        <v>2312</v>
      </c>
      <c r="P243" s="24" t="s">
        <v>2362</v>
      </c>
    </row>
    <row r="244" spans="1:16" ht="13.5" thickBot="1" x14ac:dyDescent="0.25">
      <c r="A244" s="7" t="str">
        <f t="shared" si="18"/>
        <v> BRNO 26 </v>
      </c>
      <c r="B244" s="8" t="str">
        <f t="shared" si="19"/>
        <v>I</v>
      </c>
      <c r="C244" s="7">
        <f t="shared" si="20"/>
        <v>45672.375999999997</v>
      </c>
      <c r="D244" s="9" t="str">
        <f t="shared" si="21"/>
        <v>vis</v>
      </c>
      <c r="E244" s="21">
        <f>VLOOKUP(C244,'Active 1'!C$21:E$966,3,FALSE)</f>
        <v>-4731.9850884744983</v>
      </c>
      <c r="F244" s="8" t="s">
        <v>1215</v>
      </c>
      <c r="G244" s="9" t="str">
        <f t="shared" si="22"/>
        <v>45672.376</v>
      </c>
      <c r="H244" s="7">
        <f t="shared" si="23"/>
        <v>2164</v>
      </c>
      <c r="I244" s="22" t="s">
        <v>3</v>
      </c>
      <c r="J244" s="23" t="s">
        <v>4</v>
      </c>
      <c r="K244" s="22">
        <v>2164</v>
      </c>
      <c r="L244" s="22" t="s">
        <v>1645</v>
      </c>
      <c r="M244" s="23" t="s">
        <v>1221</v>
      </c>
      <c r="N244" s="23"/>
      <c r="O244" s="24" t="s">
        <v>2345</v>
      </c>
      <c r="P244" s="24" t="s">
        <v>2242</v>
      </c>
    </row>
    <row r="245" spans="1:16" ht="13.5" thickBot="1" x14ac:dyDescent="0.25">
      <c r="A245" s="7" t="str">
        <f t="shared" si="18"/>
        <v> BRNO 26 </v>
      </c>
      <c r="B245" s="8" t="str">
        <f t="shared" si="19"/>
        <v>I</v>
      </c>
      <c r="C245" s="7">
        <f t="shared" si="20"/>
        <v>45672.383999999998</v>
      </c>
      <c r="D245" s="9" t="str">
        <f t="shared" si="21"/>
        <v>vis</v>
      </c>
      <c r="E245" s="21">
        <f>VLOOKUP(C245,'Active 1'!C$21:E$966,3,FALSE)</f>
        <v>-4731.9792357795277</v>
      </c>
      <c r="F245" s="8" t="s">
        <v>1215</v>
      </c>
      <c r="G245" s="9" t="str">
        <f t="shared" si="22"/>
        <v>45672.384</v>
      </c>
      <c r="H245" s="7">
        <f t="shared" si="23"/>
        <v>2164</v>
      </c>
      <c r="I245" s="22" t="s">
        <v>5</v>
      </c>
      <c r="J245" s="23" t="s">
        <v>6</v>
      </c>
      <c r="K245" s="22">
        <v>2164</v>
      </c>
      <c r="L245" s="22" t="s">
        <v>1967</v>
      </c>
      <c r="M245" s="23" t="s">
        <v>1221</v>
      </c>
      <c r="N245" s="23"/>
      <c r="O245" s="24" t="s">
        <v>7</v>
      </c>
      <c r="P245" s="24" t="s">
        <v>2242</v>
      </c>
    </row>
    <row r="246" spans="1:16" ht="13.5" thickBot="1" x14ac:dyDescent="0.25">
      <c r="A246" s="7" t="str">
        <f t="shared" si="18"/>
        <v> BRNO 26 </v>
      </c>
      <c r="B246" s="8" t="str">
        <f t="shared" si="19"/>
        <v>I</v>
      </c>
      <c r="C246" s="7">
        <f t="shared" si="20"/>
        <v>45672.391000000003</v>
      </c>
      <c r="D246" s="9" t="str">
        <f t="shared" si="21"/>
        <v>vis</v>
      </c>
      <c r="E246" s="21">
        <f>VLOOKUP(C246,'Active 1'!C$21:E$966,3,FALSE)</f>
        <v>-4731.9741146714268</v>
      </c>
      <c r="F246" s="8" t="s">
        <v>1215</v>
      </c>
      <c r="G246" s="9" t="str">
        <f t="shared" si="22"/>
        <v>45672.391</v>
      </c>
      <c r="H246" s="7">
        <f t="shared" si="23"/>
        <v>2164</v>
      </c>
      <c r="I246" s="22" t="s">
        <v>8</v>
      </c>
      <c r="J246" s="23" t="s">
        <v>9</v>
      </c>
      <c r="K246" s="22">
        <v>2164</v>
      </c>
      <c r="L246" s="22" t="s">
        <v>2184</v>
      </c>
      <c r="M246" s="23" t="s">
        <v>1221</v>
      </c>
      <c r="N246" s="23"/>
      <c r="O246" s="24" t="s">
        <v>2235</v>
      </c>
      <c r="P246" s="24" t="s">
        <v>2242</v>
      </c>
    </row>
    <row r="247" spans="1:16" ht="13.5" thickBot="1" x14ac:dyDescent="0.25">
      <c r="A247" s="7" t="str">
        <f t="shared" si="18"/>
        <v> BBS 70 </v>
      </c>
      <c r="B247" s="8" t="str">
        <f t="shared" si="19"/>
        <v>I</v>
      </c>
      <c r="C247" s="7">
        <f t="shared" si="20"/>
        <v>45694.25</v>
      </c>
      <c r="D247" s="9" t="str">
        <f t="shared" si="21"/>
        <v>vis</v>
      </c>
      <c r="E247" s="21">
        <f>VLOOKUP(C247,'Active 1'!C$21:E$966,3,FALSE)</f>
        <v>-4715.9823572558616</v>
      </c>
      <c r="F247" s="8" t="s">
        <v>1215</v>
      </c>
      <c r="G247" s="9" t="str">
        <f t="shared" si="22"/>
        <v>45694.250</v>
      </c>
      <c r="H247" s="7">
        <f t="shared" si="23"/>
        <v>2180</v>
      </c>
      <c r="I247" s="22" t="s">
        <v>10</v>
      </c>
      <c r="J247" s="23" t="s">
        <v>11</v>
      </c>
      <c r="K247" s="22">
        <v>2180</v>
      </c>
      <c r="L247" s="22" t="s">
        <v>1744</v>
      </c>
      <c r="M247" s="23" t="s">
        <v>1221</v>
      </c>
      <c r="N247" s="23"/>
      <c r="O247" s="24" t="s">
        <v>2312</v>
      </c>
      <c r="P247" s="24" t="s">
        <v>12</v>
      </c>
    </row>
    <row r="248" spans="1:16" ht="13.5" thickBot="1" x14ac:dyDescent="0.25">
      <c r="A248" s="7" t="str">
        <f t="shared" si="18"/>
        <v> BBS 70 </v>
      </c>
      <c r="B248" s="8" t="str">
        <f t="shared" si="19"/>
        <v>I</v>
      </c>
      <c r="C248" s="7">
        <f t="shared" si="20"/>
        <v>45698.339</v>
      </c>
      <c r="D248" s="9" t="str">
        <f t="shared" si="21"/>
        <v>vis</v>
      </c>
      <c r="E248" s="21">
        <f>VLOOKUP(C248,'Active 1'!C$21:E$966,3,FALSE)</f>
        <v>-4712.9908985398979</v>
      </c>
      <c r="F248" s="8" t="s">
        <v>1215</v>
      </c>
      <c r="G248" s="9" t="str">
        <f t="shared" si="22"/>
        <v>45698.339</v>
      </c>
      <c r="H248" s="7">
        <f t="shared" si="23"/>
        <v>2183</v>
      </c>
      <c r="I248" s="22" t="s">
        <v>13</v>
      </c>
      <c r="J248" s="23" t="s">
        <v>14</v>
      </c>
      <c r="K248" s="22">
        <v>2183</v>
      </c>
      <c r="L248" s="22" t="s">
        <v>1283</v>
      </c>
      <c r="M248" s="23" t="s">
        <v>1221</v>
      </c>
      <c r="N248" s="23"/>
      <c r="O248" s="24" t="s">
        <v>1612</v>
      </c>
      <c r="P248" s="24" t="s">
        <v>12</v>
      </c>
    </row>
    <row r="249" spans="1:16" ht="13.5" thickBot="1" x14ac:dyDescent="0.25">
      <c r="A249" s="7" t="str">
        <f t="shared" si="18"/>
        <v> BBS 70 </v>
      </c>
      <c r="B249" s="8" t="str">
        <f t="shared" si="19"/>
        <v>I</v>
      </c>
      <c r="C249" s="7">
        <f t="shared" si="20"/>
        <v>45698.345000000001</v>
      </c>
      <c r="D249" s="9" t="str">
        <f t="shared" si="21"/>
        <v>vis</v>
      </c>
      <c r="E249" s="21">
        <f>VLOOKUP(C249,'Active 1'!C$21:E$966,3,FALSE)</f>
        <v>-4712.9865090186695</v>
      </c>
      <c r="F249" s="8" t="s">
        <v>1215</v>
      </c>
      <c r="G249" s="9" t="str">
        <f t="shared" si="22"/>
        <v>45698.345</v>
      </c>
      <c r="H249" s="7">
        <f t="shared" si="23"/>
        <v>2183</v>
      </c>
      <c r="I249" s="22" t="s">
        <v>15</v>
      </c>
      <c r="J249" s="23" t="s">
        <v>16</v>
      </c>
      <c r="K249" s="22">
        <v>2183</v>
      </c>
      <c r="L249" s="22" t="s">
        <v>1216</v>
      </c>
      <c r="M249" s="23" t="s">
        <v>1221</v>
      </c>
      <c r="N249" s="23"/>
      <c r="O249" s="24" t="s">
        <v>2312</v>
      </c>
      <c r="P249" s="24" t="s">
        <v>12</v>
      </c>
    </row>
    <row r="250" spans="1:16" ht="13.5" thickBot="1" x14ac:dyDescent="0.25">
      <c r="A250" s="7" t="str">
        <f t="shared" si="18"/>
        <v> BBS 71 </v>
      </c>
      <c r="B250" s="8" t="str">
        <f t="shared" si="19"/>
        <v>I</v>
      </c>
      <c r="C250" s="7">
        <f t="shared" si="20"/>
        <v>45750.298999999999</v>
      </c>
      <c r="D250" s="9" t="str">
        <f t="shared" si="21"/>
        <v>vis</v>
      </c>
      <c r="E250" s="21">
        <f>VLOOKUP(C250,'Active 1'!C$21:E$966,3,FALSE)</f>
        <v>-4674.9776447170843</v>
      </c>
      <c r="F250" s="8" t="s">
        <v>1215</v>
      </c>
      <c r="G250" s="9" t="str">
        <f t="shared" si="22"/>
        <v>45750.299</v>
      </c>
      <c r="H250" s="7">
        <f t="shared" si="23"/>
        <v>2221</v>
      </c>
      <c r="I250" s="22" t="s">
        <v>17</v>
      </c>
      <c r="J250" s="23" t="s">
        <v>18</v>
      </c>
      <c r="K250" s="22">
        <v>2221</v>
      </c>
      <c r="L250" s="22" t="s">
        <v>1900</v>
      </c>
      <c r="M250" s="23" t="s">
        <v>1221</v>
      </c>
      <c r="N250" s="23"/>
      <c r="O250" s="24" t="s">
        <v>2288</v>
      </c>
      <c r="P250" s="24" t="s">
        <v>19</v>
      </c>
    </row>
    <row r="251" spans="1:16" ht="13.5" thickBot="1" x14ac:dyDescent="0.25">
      <c r="A251" s="7" t="str">
        <f t="shared" si="18"/>
        <v> BRNO 26 </v>
      </c>
      <c r="B251" s="8" t="str">
        <f t="shared" si="19"/>
        <v>I</v>
      </c>
      <c r="C251" s="7">
        <f t="shared" si="20"/>
        <v>45780.368999999999</v>
      </c>
      <c r="D251" s="9" t="str">
        <f t="shared" si="21"/>
        <v>vis</v>
      </c>
      <c r="E251" s="21">
        <f>VLOOKUP(C251,'Active 1'!C$21:E$966,3,FALSE)</f>
        <v>-4652.9788275028423</v>
      </c>
      <c r="F251" s="8" t="s">
        <v>1215</v>
      </c>
      <c r="G251" s="9" t="str">
        <f t="shared" si="22"/>
        <v>45780.369</v>
      </c>
      <c r="H251" s="7">
        <f t="shared" si="23"/>
        <v>2243</v>
      </c>
      <c r="I251" s="22" t="s">
        <v>20</v>
      </c>
      <c r="J251" s="23" t="s">
        <v>21</v>
      </c>
      <c r="K251" s="22">
        <v>2243</v>
      </c>
      <c r="L251" s="22" t="s">
        <v>1849</v>
      </c>
      <c r="M251" s="23" t="s">
        <v>1221</v>
      </c>
      <c r="N251" s="23"/>
      <c r="O251" s="24" t="s">
        <v>7</v>
      </c>
      <c r="P251" s="24" t="s">
        <v>2242</v>
      </c>
    </row>
    <row r="252" spans="1:16" ht="13.5" thickBot="1" x14ac:dyDescent="0.25">
      <c r="A252" s="7" t="str">
        <f t="shared" si="18"/>
        <v> BRNO 27 </v>
      </c>
      <c r="B252" s="8" t="str">
        <f t="shared" si="19"/>
        <v>I</v>
      </c>
      <c r="C252" s="7">
        <f t="shared" si="20"/>
        <v>45810.432000000001</v>
      </c>
      <c r="D252" s="9" t="str">
        <f t="shared" si="21"/>
        <v>vis</v>
      </c>
      <c r="E252" s="21">
        <f>VLOOKUP(C252,'Active 1'!C$21:E$966,3,FALSE)</f>
        <v>-4630.9851313966965</v>
      </c>
      <c r="F252" s="8" t="s">
        <v>1215</v>
      </c>
      <c r="G252" s="9" t="str">
        <f t="shared" si="22"/>
        <v>45810.432</v>
      </c>
      <c r="H252" s="7">
        <f t="shared" si="23"/>
        <v>2265</v>
      </c>
      <c r="I252" s="22" t="s">
        <v>22</v>
      </c>
      <c r="J252" s="23" t="s">
        <v>23</v>
      </c>
      <c r="K252" s="22">
        <v>2265</v>
      </c>
      <c r="L252" s="22" t="s">
        <v>1620</v>
      </c>
      <c r="M252" s="23" t="s">
        <v>1221</v>
      </c>
      <c r="N252" s="23"/>
      <c r="O252" s="24" t="s">
        <v>7</v>
      </c>
      <c r="P252" s="24" t="s">
        <v>24</v>
      </c>
    </row>
    <row r="253" spans="1:16" ht="13.5" thickBot="1" x14ac:dyDescent="0.25">
      <c r="A253" s="7" t="str">
        <f t="shared" si="18"/>
        <v> KVBB 19.33 </v>
      </c>
      <c r="B253" s="8" t="str">
        <f t="shared" si="19"/>
        <v>I</v>
      </c>
      <c r="C253" s="7">
        <f t="shared" si="20"/>
        <v>25404.416000000001</v>
      </c>
      <c r="D253" s="9" t="str">
        <f t="shared" si="21"/>
        <v>vis</v>
      </c>
      <c r="E253" s="21">
        <f>VLOOKUP(C253,'Active 1'!C$21:E$966,3,FALSE)</f>
        <v>-19559.758528633069</v>
      </c>
      <c r="F253" s="8" t="s">
        <v>1215</v>
      </c>
      <c r="G253" s="9" t="str">
        <f t="shared" si="22"/>
        <v>25404.416</v>
      </c>
      <c r="H253" s="7">
        <f t="shared" si="23"/>
        <v>-12664</v>
      </c>
      <c r="I253" s="22" t="s">
        <v>1218</v>
      </c>
      <c r="J253" s="23" t="s">
        <v>1219</v>
      </c>
      <c r="K253" s="22">
        <v>-12664</v>
      </c>
      <c r="L253" s="22" t="s">
        <v>1220</v>
      </c>
      <c r="M253" s="23" t="s">
        <v>1221</v>
      </c>
      <c r="N253" s="23"/>
      <c r="O253" s="24" t="s">
        <v>1222</v>
      </c>
      <c r="P253" s="24" t="s">
        <v>1223</v>
      </c>
    </row>
    <row r="254" spans="1:16" ht="13.5" thickBot="1" x14ac:dyDescent="0.25">
      <c r="A254" s="7" t="str">
        <f t="shared" si="18"/>
        <v> KVBB 19.33 </v>
      </c>
      <c r="B254" s="8" t="str">
        <f t="shared" si="19"/>
        <v>I</v>
      </c>
      <c r="C254" s="7">
        <f t="shared" si="20"/>
        <v>25419.451000000001</v>
      </c>
      <c r="D254" s="9" t="str">
        <f t="shared" si="21"/>
        <v>vis</v>
      </c>
      <c r="E254" s="21">
        <f>VLOOKUP(C254,'Active 1'!C$21:E$966,3,FALSE)</f>
        <v>-19548.759120025949</v>
      </c>
      <c r="F254" s="8" t="s">
        <v>1215</v>
      </c>
      <c r="G254" s="9" t="str">
        <f t="shared" si="22"/>
        <v>25419.451</v>
      </c>
      <c r="H254" s="7">
        <f t="shared" si="23"/>
        <v>-12653</v>
      </c>
      <c r="I254" s="22" t="s">
        <v>1224</v>
      </c>
      <c r="J254" s="23" t="s">
        <v>1225</v>
      </c>
      <c r="K254" s="22">
        <v>-12653</v>
      </c>
      <c r="L254" s="22" t="s">
        <v>1226</v>
      </c>
      <c r="M254" s="23" t="s">
        <v>1221</v>
      </c>
      <c r="N254" s="23"/>
      <c r="O254" s="24" t="s">
        <v>1222</v>
      </c>
      <c r="P254" s="24" t="s">
        <v>1223</v>
      </c>
    </row>
    <row r="255" spans="1:16" ht="13.5" thickBot="1" x14ac:dyDescent="0.25">
      <c r="A255" s="7" t="str">
        <f t="shared" si="18"/>
        <v> KVBB 19.33 </v>
      </c>
      <c r="B255" s="8" t="str">
        <f t="shared" si="19"/>
        <v>I</v>
      </c>
      <c r="C255" s="7">
        <f t="shared" si="20"/>
        <v>25423.54</v>
      </c>
      <c r="D255" s="9" t="str">
        <f t="shared" si="21"/>
        <v>vis</v>
      </c>
      <c r="E255" s="21">
        <f>VLOOKUP(C255,'Active 1'!C$21:E$966,3,FALSE)</f>
        <v>-19545.767661309987</v>
      </c>
      <c r="F255" s="8" t="s">
        <v>1215</v>
      </c>
      <c r="G255" s="9" t="str">
        <f t="shared" si="22"/>
        <v>25423.540</v>
      </c>
      <c r="H255" s="7">
        <f t="shared" si="23"/>
        <v>-12650</v>
      </c>
      <c r="I255" s="22" t="s">
        <v>1227</v>
      </c>
      <c r="J255" s="23" t="s">
        <v>1228</v>
      </c>
      <c r="K255" s="22">
        <v>-12650</v>
      </c>
      <c r="L255" s="22" t="s">
        <v>1229</v>
      </c>
      <c r="M255" s="23" t="s">
        <v>1221</v>
      </c>
      <c r="N255" s="23"/>
      <c r="O255" s="24" t="s">
        <v>1222</v>
      </c>
      <c r="P255" s="24" t="s">
        <v>1223</v>
      </c>
    </row>
    <row r="256" spans="1:16" ht="13.5" thickBot="1" x14ac:dyDescent="0.25">
      <c r="A256" s="7" t="str">
        <f t="shared" si="18"/>
        <v> KVBB 19.33 </v>
      </c>
      <c r="B256" s="8" t="str">
        <f t="shared" si="19"/>
        <v>I</v>
      </c>
      <c r="C256" s="7">
        <f t="shared" si="20"/>
        <v>25475.5</v>
      </c>
      <c r="D256" s="9" t="str">
        <f t="shared" si="21"/>
        <v>vis</v>
      </c>
      <c r="E256" s="21">
        <f>VLOOKUP(C256,'Active 1'!C$21:E$966,3,FALSE)</f>
        <v>-19507.754407487173</v>
      </c>
      <c r="F256" s="8" t="s">
        <v>1215</v>
      </c>
      <c r="G256" s="9" t="str">
        <f t="shared" si="22"/>
        <v>25475.500</v>
      </c>
      <c r="H256" s="7">
        <f t="shared" si="23"/>
        <v>-12612</v>
      </c>
      <c r="I256" s="22" t="s">
        <v>1230</v>
      </c>
      <c r="J256" s="23" t="s">
        <v>1231</v>
      </c>
      <c r="K256" s="22">
        <v>-12612</v>
      </c>
      <c r="L256" s="22" t="s">
        <v>1232</v>
      </c>
      <c r="M256" s="23" t="s">
        <v>1221</v>
      </c>
      <c r="N256" s="23"/>
      <c r="O256" s="24" t="s">
        <v>1222</v>
      </c>
      <c r="P256" s="24" t="s">
        <v>1223</v>
      </c>
    </row>
    <row r="257" spans="1:16" ht="13.5" thickBot="1" x14ac:dyDescent="0.25">
      <c r="A257" s="7" t="str">
        <f t="shared" si="18"/>
        <v> AN 246.296 </v>
      </c>
      <c r="B257" s="8" t="str">
        <f t="shared" si="19"/>
        <v>I</v>
      </c>
      <c r="C257" s="7">
        <f t="shared" si="20"/>
        <v>25486.424999999999</v>
      </c>
      <c r="D257" s="9" t="str">
        <f t="shared" si="21"/>
        <v>vis</v>
      </c>
      <c r="E257" s="21">
        <f>VLOOKUP(C257,'Active 1'!C$21:E$966,3,FALSE)</f>
        <v>-19499.76182092031</v>
      </c>
      <c r="F257" s="8" t="s">
        <v>1215</v>
      </c>
      <c r="G257" s="9" t="str">
        <f t="shared" si="22"/>
        <v>25486.425</v>
      </c>
      <c r="H257" s="7">
        <f t="shared" si="23"/>
        <v>-12604</v>
      </c>
      <c r="I257" s="22" t="s">
        <v>1233</v>
      </c>
      <c r="J257" s="23" t="s">
        <v>1234</v>
      </c>
      <c r="K257" s="22">
        <v>-12604</v>
      </c>
      <c r="L257" s="22" t="s">
        <v>1235</v>
      </c>
      <c r="M257" s="23" t="s">
        <v>1236</v>
      </c>
      <c r="N257" s="23"/>
      <c r="O257" s="24" t="s">
        <v>1237</v>
      </c>
      <c r="P257" s="24" t="s">
        <v>1238</v>
      </c>
    </row>
    <row r="258" spans="1:16" ht="13.5" thickBot="1" x14ac:dyDescent="0.25">
      <c r="A258" s="7" t="str">
        <f t="shared" si="18"/>
        <v> AN 246.296 </v>
      </c>
      <c r="B258" s="8" t="str">
        <f t="shared" si="19"/>
        <v>I</v>
      </c>
      <c r="C258" s="7">
        <f t="shared" si="20"/>
        <v>25497.361000000001</v>
      </c>
      <c r="D258" s="9" t="str">
        <f t="shared" si="21"/>
        <v>vis</v>
      </c>
      <c r="E258" s="21">
        <f>VLOOKUP(C258,'Active 1'!C$21:E$966,3,FALSE)</f>
        <v>-19491.76118689786</v>
      </c>
      <c r="F258" s="8" t="s">
        <v>1215</v>
      </c>
      <c r="G258" s="9" t="str">
        <f t="shared" si="22"/>
        <v>25497.361</v>
      </c>
      <c r="H258" s="7">
        <f t="shared" si="23"/>
        <v>-12596</v>
      </c>
      <c r="I258" s="22" t="s">
        <v>1239</v>
      </c>
      <c r="J258" s="23" t="s">
        <v>1240</v>
      </c>
      <c r="K258" s="22">
        <v>-12596</v>
      </c>
      <c r="L258" s="22" t="s">
        <v>1241</v>
      </c>
      <c r="M258" s="23" t="s">
        <v>1236</v>
      </c>
      <c r="N258" s="23"/>
      <c r="O258" s="24" t="s">
        <v>1237</v>
      </c>
      <c r="P258" s="24" t="s">
        <v>1238</v>
      </c>
    </row>
    <row r="259" spans="1:16" ht="13.5" thickBot="1" x14ac:dyDescent="0.25">
      <c r="A259" s="7" t="str">
        <f t="shared" si="18"/>
        <v> KVBB 19.33 </v>
      </c>
      <c r="B259" s="8" t="str">
        <f t="shared" si="19"/>
        <v>I</v>
      </c>
      <c r="C259" s="7">
        <f t="shared" si="20"/>
        <v>25501.456999999999</v>
      </c>
      <c r="D259" s="9" t="str">
        <f t="shared" si="21"/>
        <v>vis</v>
      </c>
      <c r="E259" s="21">
        <f>VLOOKUP(C259,'Active 1'!C$21:E$966,3,FALSE)</f>
        <v>-19488.764607073801</v>
      </c>
      <c r="F259" s="8" t="s">
        <v>1215</v>
      </c>
      <c r="G259" s="9" t="str">
        <f t="shared" si="22"/>
        <v>25501.457</v>
      </c>
      <c r="H259" s="7">
        <f t="shared" si="23"/>
        <v>-12593</v>
      </c>
      <c r="I259" s="22" t="s">
        <v>1242</v>
      </c>
      <c r="J259" s="23" t="s">
        <v>1243</v>
      </c>
      <c r="K259" s="22">
        <v>-12593</v>
      </c>
      <c r="L259" s="22" t="s">
        <v>1244</v>
      </c>
      <c r="M259" s="23" t="s">
        <v>1221</v>
      </c>
      <c r="N259" s="23"/>
      <c r="O259" s="24" t="s">
        <v>1222</v>
      </c>
      <c r="P259" s="24" t="s">
        <v>1223</v>
      </c>
    </row>
    <row r="260" spans="1:16" ht="13.5" thickBot="1" x14ac:dyDescent="0.25">
      <c r="A260" s="7" t="str">
        <f t="shared" si="18"/>
        <v> AN 246.296 </v>
      </c>
      <c r="B260" s="8" t="str">
        <f t="shared" si="19"/>
        <v>I</v>
      </c>
      <c r="C260" s="7">
        <f t="shared" si="20"/>
        <v>25501.460999999999</v>
      </c>
      <c r="D260" s="9" t="str">
        <f t="shared" si="21"/>
        <v>vis</v>
      </c>
      <c r="E260" s="21">
        <f>VLOOKUP(C260,'Active 1'!C$21:E$966,3,FALSE)</f>
        <v>-19488.761680726315</v>
      </c>
      <c r="F260" s="8" t="s">
        <v>1215</v>
      </c>
      <c r="G260" s="9" t="str">
        <f t="shared" si="22"/>
        <v>25501.461</v>
      </c>
      <c r="H260" s="7">
        <f t="shared" si="23"/>
        <v>-12593</v>
      </c>
      <c r="I260" s="22" t="s">
        <v>1245</v>
      </c>
      <c r="J260" s="23" t="s">
        <v>1246</v>
      </c>
      <c r="K260" s="22">
        <v>-12593</v>
      </c>
      <c r="L260" s="22" t="s">
        <v>1235</v>
      </c>
      <c r="M260" s="23" t="s">
        <v>1236</v>
      </c>
      <c r="N260" s="23"/>
      <c r="O260" s="24" t="s">
        <v>1237</v>
      </c>
      <c r="P260" s="24" t="s">
        <v>1238</v>
      </c>
    </row>
    <row r="261" spans="1:16" ht="13.5" thickBot="1" x14ac:dyDescent="0.25">
      <c r="A261" s="7" t="str">
        <f t="shared" si="18"/>
        <v> KVBB 19.33 </v>
      </c>
      <c r="B261" s="8" t="str">
        <f t="shared" si="19"/>
        <v>I</v>
      </c>
      <c r="C261" s="7">
        <f t="shared" si="20"/>
        <v>25512.399000000001</v>
      </c>
      <c r="D261" s="9" t="str">
        <f t="shared" si="21"/>
        <v>vis</v>
      </c>
      <c r="E261" s="21">
        <f>VLOOKUP(C261,'Active 1'!C$21:E$966,3,FALSE)</f>
        <v>-19480.759583530125</v>
      </c>
      <c r="F261" s="8" t="s">
        <v>1215</v>
      </c>
      <c r="G261" s="9" t="str">
        <f t="shared" si="22"/>
        <v>25512.399</v>
      </c>
      <c r="H261" s="7">
        <f t="shared" si="23"/>
        <v>-12585</v>
      </c>
      <c r="I261" s="22" t="s">
        <v>1247</v>
      </c>
      <c r="J261" s="23" t="s">
        <v>1248</v>
      </c>
      <c r="K261" s="22">
        <v>-12585</v>
      </c>
      <c r="L261" s="22" t="s">
        <v>1220</v>
      </c>
      <c r="M261" s="23" t="s">
        <v>1221</v>
      </c>
      <c r="N261" s="23"/>
      <c r="O261" s="24" t="s">
        <v>1222</v>
      </c>
      <c r="P261" s="24" t="s">
        <v>1223</v>
      </c>
    </row>
    <row r="262" spans="1:16" ht="13.5" thickBot="1" x14ac:dyDescent="0.25">
      <c r="A262" s="7" t="str">
        <f t="shared" si="18"/>
        <v> KVBB 19.33 </v>
      </c>
      <c r="B262" s="8" t="str">
        <f t="shared" si="19"/>
        <v>I</v>
      </c>
      <c r="C262" s="7">
        <f t="shared" si="20"/>
        <v>25523.339</v>
      </c>
      <c r="D262" s="9" t="str">
        <f t="shared" si="21"/>
        <v>vis</v>
      </c>
      <c r="E262" s="21">
        <f>VLOOKUP(C262,'Active 1'!C$21:E$966,3,FALSE)</f>
        <v>-19472.756023160196</v>
      </c>
      <c r="F262" s="8" t="s">
        <v>1215</v>
      </c>
      <c r="G262" s="9" t="str">
        <f t="shared" si="22"/>
        <v>25523.339</v>
      </c>
      <c r="H262" s="7">
        <f t="shared" si="23"/>
        <v>-12577</v>
      </c>
      <c r="I262" s="22" t="s">
        <v>1249</v>
      </c>
      <c r="J262" s="23" t="s">
        <v>1250</v>
      </c>
      <c r="K262" s="22">
        <v>-12577</v>
      </c>
      <c r="L262" s="22" t="s">
        <v>1251</v>
      </c>
      <c r="M262" s="23" t="s">
        <v>1221</v>
      </c>
      <c r="N262" s="23"/>
      <c r="O262" s="24" t="s">
        <v>1222</v>
      </c>
      <c r="P262" s="24" t="s">
        <v>1223</v>
      </c>
    </row>
    <row r="263" spans="1:16" ht="13.5" thickBot="1" x14ac:dyDescent="0.25">
      <c r="A263" s="7" t="str">
        <f t="shared" si="18"/>
        <v> KVBB 19.33 </v>
      </c>
      <c r="B263" s="8" t="str">
        <f t="shared" si="19"/>
        <v>I</v>
      </c>
      <c r="C263" s="7">
        <f t="shared" si="20"/>
        <v>25624.484</v>
      </c>
      <c r="D263" s="9" t="str">
        <f t="shared" si="21"/>
        <v>vis</v>
      </c>
      <c r="E263" s="21">
        <f>VLOOKUP(C263,'Active 1'!C$21:E$966,3,FALSE)</f>
        <v>-19398.759669081897</v>
      </c>
      <c r="F263" s="8" t="s">
        <v>1215</v>
      </c>
      <c r="G263" s="9" t="str">
        <f t="shared" si="22"/>
        <v>25624.484</v>
      </c>
      <c r="H263" s="7">
        <f t="shared" si="23"/>
        <v>-12503</v>
      </c>
      <c r="I263" s="22" t="s">
        <v>1252</v>
      </c>
      <c r="J263" s="23" t="s">
        <v>1253</v>
      </c>
      <c r="K263" s="22">
        <v>-12503</v>
      </c>
      <c r="L263" s="22" t="s">
        <v>1254</v>
      </c>
      <c r="M263" s="23" t="s">
        <v>1221</v>
      </c>
      <c r="N263" s="23"/>
      <c r="O263" s="24" t="s">
        <v>1222</v>
      </c>
      <c r="P263" s="24" t="s">
        <v>1223</v>
      </c>
    </row>
    <row r="264" spans="1:16" ht="13.5" thickBot="1" x14ac:dyDescent="0.25">
      <c r="A264" s="7" t="str">
        <f t="shared" si="18"/>
        <v> AAC 1.91 </v>
      </c>
      <c r="B264" s="8" t="str">
        <f t="shared" si="19"/>
        <v>I</v>
      </c>
      <c r="C264" s="7">
        <f t="shared" si="20"/>
        <v>25687.352999999999</v>
      </c>
      <c r="D264" s="9" t="str">
        <f t="shared" si="21"/>
        <v>vis</v>
      </c>
      <c r="E264" s="21">
        <f>VLOOKUP(C264,'Active 1'!C$21:E$966,3,FALSE)</f>
        <v>-19352.765534082158</v>
      </c>
      <c r="F264" s="8" t="s">
        <v>1215</v>
      </c>
      <c r="G264" s="9" t="str">
        <f t="shared" si="22"/>
        <v>25687.353</v>
      </c>
      <c r="H264" s="7">
        <f t="shared" si="23"/>
        <v>-12457</v>
      </c>
      <c r="I264" s="22" t="s">
        <v>1255</v>
      </c>
      <c r="J264" s="23" t="s">
        <v>1256</v>
      </c>
      <c r="K264" s="22">
        <v>-12457</v>
      </c>
      <c r="L264" s="22" t="s">
        <v>1257</v>
      </c>
      <c r="M264" s="23" t="s">
        <v>1221</v>
      </c>
      <c r="N264" s="23"/>
      <c r="O264" s="24" t="s">
        <v>1258</v>
      </c>
      <c r="P264" s="24" t="s">
        <v>1259</v>
      </c>
    </row>
    <row r="265" spans="1:16" ht="13.5" thickBot="1" x14ac:dyDescent="0.25">
      <c r="A265" s="7" t="str">
        <f t="shared" si="18"/>
        <v> AAC 1.150 </v>
      </c>
      <c r="B265" s="8" t="str">
        <f t="shared" si="19"/>
        <v>I</v>
      </c>
      <c r="C265" s="7">
        <f t="shared" si="20"/>
        <v>25732.46</v>
      </c>
      <c r="D265" s="9" t="str">
        <f t="shared" si="21"/>
        <v>vis</v>
      </c>
      <c r="E265" s="21">
        <f>VLOOKUP(C265,'Active 1'!C$21:E$966,3,FALSE)</f>
        <v>-19319.765845087051</v>
      </c>
      <c r="F265" s="8" t="s">
        <v>1215</v>
      </c>
      <c r="G265" s="9" t="str">
        <f t="shared" si="22"/>
        <v>25732.460</v>
      </c>
      <c r="H265" s="7">
        <f t="shared" si="23"/>
        <v>-12424</v>
      </c>
      <c r="I265" s="22" t="s">
        <v>1260</v>
      </c>
      <c r="J265" s="23" t="s">
        <v>1261</v>
      </c>
      <c r="K265" s="22">
        <v>-12424</v>
      </c>
      <c r="L265" s="22" t="s">
        <v>1257</v>
      </c>
      <c r="M265" s="23" t="s">
        <v>1221</v>
      </c>
      <c r="N265" s="23"/>
      <c r="O265" s="24" t="s">
        <v>1258</v>
      </c>
      <c r="P265" s="24" t="s">
        <v>1262</v>
      </c>
    </row>
    <row r="266" spans="1:16" ht="13.5" thickBot="1" x14ac:dyDescent="0.25">
      <c r="A266" s="7" t="str">
        <f t="shared" si="18"/>
        <v> AN 246.296 </v>
      </c>
      <c r="B266" s="8" t="str">
        <f t="shared" si="19"/>
        <v>I</v>
      </c>
      <c r="C266" s="7">
        <f t="shared" si="20"/>
        <v>25900.59</v>
      </c>
      <c r="D266" s="9" t="str">
        <f t="shared" si="21"/>
        <v>vis</v>
      </c>
      <c r="E266" s="21">
        <f>VLOOKUP(C266,'Active 1'!C$21:E$966,3,FALSE)</f>
        <v>-19196.764144447527</v>
      </c>
      <c r="F266" s="8" t="s">
        <v>1215</v>
      </c>
      <c r="G266" s="9" t="str">
        <f t="shared" si="22"/>
        <v>25900.590</v>
      </c>
      <c r="H266" s="7">
        <f t="shared" si="23"/>
        <v>-12301</v>
      </c>
      <c r="I266" s="22" t="s">
        <v>1263</v>
      </c>
      <c r="J266" s="23" t="s">
        <v>1264</v>
      </c>
      <c r="K266" s="22">
        <v>-12301</v>
      </c>
      <c r="L266" s="22" t="s">
        <v>1226</v>
      </c>
      <c r="M266" s="23" t="s">
        <v>1236</v>
      </c>
      <c r="N266" s="23"/>
      <c r="O266" s="24" t="s">
        <v>1237</v>
      </c>
      <c r="P266" s="24" t="s">
        <v>1238</v>
      </c>
    </row>
    <row r="267" spans="1:16" ht="13.5" thickBot="1" x14ac:dyDescent="0.25">
      <c r="A267" s="7" t="str">
        <f t="shared" ref="A267:A330" si="24">P267</f>
        <v> AN 246.296 </v>
      </c>
      <c r="B267" s="8" t="str">
        <f t="shared" ref="B267:B330" si="25">IF(H267=INT(H267),"I","II")</f>
        <v>I</v>
      </c>
      <c r="C267" s="7">
        <f t="shared" ref="C267:C330" si="26">1*G267</f>
        <v>25966.191999999999</v>
      </c>
      <c r="D267" s="9" t="str">
        <f t="shared" ref="D267:D330" si="27">VLOOKUP(F267,I$1:J$5,2,FALSE)</f>
        <v>vis</v>
      </c>
      <c r="E267" s="21">
        <f>VLOOKUP(C267,'Active 1'!C$21:E$966,3,FALSE)</f>
        <v>-19148.770582529047</v>
      </c>
      <c r="F267" s="8" t="s">
        <v>1215</v>
      </c>
      <c r="G267" s="9" t="str">
        <f t="shared" ref="G267:G330" si="28">MID(I267,3,LEN(I267)-3)</f>
        <v>25966.192</v>
      </c>
      <c r="H267" s="7">
        <f t="shared" ref="H267:H330" si="29">1*K267</f>
        <v>-12253</v>
      </c>
      <c r="I267" s="22" t="s">
        <v>1265</v>
      </c>
      <c r="J267" s="23" t="s">
        <v>1266</v>
      </c>
      <c r="K267" s="22">
        <v>-12253</v>
      </c>
      <c r="L267" s="22" t="s">
        <v>1267</v>
      </c>
      <c r="M267" s="23" t="s">
        <v>1236</v>
      </c>
      <c r="N267" s="23"/>
      <c r="O267" s="24" t="s">
        <v>1237</v>
      </c>
      <c r="P267" s="24" t="s">
        <v>1238</v>
      </c>
    </row>
    <row r="268" spans="1:16" ht="13.5" thickBot="1" x14ac:dyDescent="0.25">
      <c r="A268" s="7" t="str">
        <f t="shared" si="24"/>
        <v> AN 246.296 </v>
      </c>
      <c r="B268" s="8" t="str">
        <f t="shared" si="25"/>
        <v>I</v>
      </c>
      <c r="C268" s="7">
        <f t="shared" si="26"/>
        <v>26693.361000000001</v>
      </c>
      <c r="D268" s="9" t="str">
        <f t="shared" si="27"/>
        <v>vis</v>
      </c>
      <c r="E268" s="21">
        <f>VLOOKUP(C268,'Active 1'!C$21:E$966,3,FALSE)</f>
        <v>-18616.78328905172</v>
      </c>
      <c r="F268" s="8" t="s">
        <v>1215</v>
      </c>
      <c r="G268" s="9" t="str">
        <f t="shared" si="28"/>
        <v>26693.361</v>
      </c>
      <c r="H268" s="7">
        <f t="shared" si="29"/>
        <v>-11721</v>
      </c>
      <c r="I268" s="22" t="s">
        <v>1268</v>
      </c>
      <c r="J268" s="23" t="s">
        <v>1269</v>
      </c>
      <c r="K268" s="22">
        <v>-11721</v>
      </c>
      <c r="L268" s="22" t="s">
        <v>1270</v>
      </c>
      <c r="M268" s="23" t="s">
        <v>1236</v>
      </c>
      <c r="N268" s="23"/>
      <c r="O268" s="24" t="s">
        <v>1237</v>
      </c>
      <c r="P268" s="24" t="s">
        <v>1238</v>
      </c>
    </row>
    <row r="269" spans="1:16" ht="13.5" thickBot="1" x14ac:dyDescent="0.25">
      <c r="A269" s="7" t="str">
        <f t="shared" si="24"/>
        <v> AN 261.250 </v>
      </c>
      <c r="B269" s="8" t="str">
        <f t="shared" si="25"/>
        <v>I</v>
      </c>
      <c r="C269" s="7">
        <f t="shared" si="26"/>
        <v>27416.428</v>
      </c>
      <c r="D269" s="9" t="str">
        <f t="shared" si="27"/>
        <v>vis</v>
      </c>
      <c r="E269" s="21">
        <f>VLOOKUP(C269,'Active 1'!C$21:E$966,3,FALSE)</f>
        <v>-18087.796964919686</v>
      </c>
      <c r="F269" s="8" t="s">
        <v>1215</v>
      </c>
      <c r="G269" s="9" t="str">
        <f t="shared" si="28"/>
        <v>27416.428</v>
      </c>
      <c r="H269" s="7">
        <f t="shared" si="29"/>
        <v>-11192</v>
      </c>
      <c r="I269" s="22" t="s">
        <v>1271</v>
      </c>
      <c r="J269" s="23" t="s">
        <v>1272</v>
      </c>
      <c r="K269" s="22">
        <v>-11192</v>
      </c>
      <c r="L269" s="22" t="s">
        <v>1273</v>
      </c>
      <c r="M269" s="23" t="s">
        <v>1221</v>
      </c>
      <c r="N269" s="23"/>
      <c r="O269" s="24" t="s">
        <v>1274</v>
      </c>
      <c r="P269" s="24" t="s">
        <v>1275</v>
      </c>
    </row>
    <row r="270" spans="1:16" ht="13.5" thickBot="1" x14ac:dyDescent="0.25">
      <c r="A270" s="7" t="str">
        <f t="shared" si="24"/>
        <v> BBG 2.1 </v>
      </c>
      <c r="B270" s="8" t="str">
        <f t="shared" si="25"/>
        <v>I</v>
      </c>
      <c r="C270" s="7">
        <f t="shared" si="26"/>
        <v>28438.843499999999</v>
      </c>
      <c r="D270" s="9" t="str">
        <f t="shared" si="27"/>
        <v>vis</v>
      </c>
      <c r="E270" s="21">
        <f>VLOOKUP(C270,'Active 1'!C$21:E$966,3,FALSE)</f>
        <v>-17339.811208301533</v>
      </c>
      <c r="F270" s="8" t="s">
        <v>1215</v>
      </c>
      <c r="G270" s="9" t="str">
        <f t="shared" si="28"/>
        <v>28438.8435</v>
      </c>
      <c r="H270" s="7">
        <f t="shared" si="29"/>
        <v>-10444</v>
      </c>
      <c r="I270" s="22" t="s">
        <v>1276</v>
      </c>
      <c r="J270" s="23" t="s">
        <v>1277</v>
      </c>
      <c r="K270" s="22">
        <v>-10444</v>
      </c>
      <c r="L270" s="22" t="s">
        <v>1278</v>
      </c>
      <c r="M270" s="23" t="s">
        <v>1221</v>
      </c>
      <c r="N270" s="23"/>
      <c r="O270" s="24" t="s">
        <v>1279</v>
      </c>
      <c r="P270" s="24" t="s">
        <v>1280</v>
      </c>
    </row>
    <row r="271" spans="1:16" ht="13.5" thickBot="1" x14ac:dyDescent="0.25">
      <c r="A271" s="7" t="str">
        <f t="shared" si="24"/>
        <v> MVS 522 </v>
      </c>
      <c r="B271" s="8" t="str">
        <f t="shared" si="25"/>
        <v>I</v>
      </c>
      <c r="C271" s="7">
        <f t="shared" si="26"/>
        <v>29499.518</v>
      </c>
      <c r="D271" s="9" t="str">
        <f t="shared" si="27"/>
        <v>vis</v>
      </c>
      <c r="E271" s="21">
        <f>VLOOKUP(C271,'Active 1'!C$21:E$966,3,FALSE)</f>
        <v>-16563.835669581629</v>
      </c>
      <c r="F271" s="8" t="s">
        <v>1215</v>
      </c>
      <c r="G271" s="9" t="str">
        <f t="shared" si="28"/>
        <v>29499.518</v>
      </c>
      <c r="H271" s="7">
        <f t="shared" si="29"/>
        <v>-9668</v>
      </c>
      <c r="I271" s="22" t="s">
        <v>1281</v>
      </c>
      <c r="J271" s="23" t="s">
        <v>1282</v>
      </c>
      <c r="K271" s="22">
        <v>-9668</v>
      </c>
      <c r="L271" s="22" t="s">
        <v>1283</v>
      </c>
      <c r="M271" s="23" t="s">
        <v>1236</v>
      </c>
      <c r="N271" s="23"/>
      <c r="O271" s="24" t="s">
        <v>1284</v>
      </c>
      <c r="P271" s="24" t="s">
        <v>1285</v>
      </c>
    </row>
    <row r="272" spans="1:16" ht="13.5" thickBot="1" x14ac:dyDescent="0.25">
      <c r="A272" s="7" t="str">
        <f t="shared" si="24"/>
        <v> BZ 25.28 </v>
      </c>
      <c r="B272" s="8" t="str">
        <f t="shared" si="25"/>
        <v>I</v>
      </c>
      <c r="C272" s="7">
        <f t="shared" si="26"/>
        <v>30755.678</v>
      </c>
      <c r="D272" s="9" t="str">
        <f t="shared" si="27"/>
        <v>vis</v>
      </c>
      <c r="E272" s="21">
        <f>VLOOKUP(C272,'Active 1'!C$21:E$966,3,FALSE)</f>
        <v>-15644.845505569583</v>
      </c>
      <c r="F272" s="8" t="s">
        <v>1215</v>
      </c>
      <c r="G272" s="9" t="str">
        <f t="shared" si="28"/>
        <v>30755.678</v>
      </c>
      <c r="H272" s="7">
        <f t="shared" si="29"/>
        <v>-8749</v>
      </c>
      <c r="I272" s="22" t="s">
        <v>1286</v>
      </c>
      <c r="J272" s="23" t="s">
        <v>1287</v>
      </c>
      <c r="K272" s="22">
        <v>-8749</v>
      </c>
      <c r="L272" s="22" t="s">
        <v>1288</v>
      </c>
      <c r="M272" s="23" t="s">
        <v>1221</v>
      </c>
      <c r="N272" s="23"/>
      <c r="O272" s="24" t="s">
        <v>1289</v>
      </c>
      <c r="P272" s="24" t="s">
        <v>1290</v>
      </c>
    </row>
    <row r="273" spans="1:16" ht="13.5" thickBot="1" x14ac:dyDescent="0.25">
      <c r="A273" s="7" t="str">
        <f t="shared" si="24"/>
        <v> MVS 522 </v>
      </c>
      <c r="B273" s="8" t="str">
        <f t="shared" si="25"/>
        <v>I</v>
      </c>
      <c r="C273" s="7">
        <f t="shared" si="26"/>
        <v>31701.536</v>
      </c>
      <c r="D273" s="9" t="str">
        <f t="shared" si="27"/>
        <v>vis</v>
      </c>
      <c r="E273" s="21">
        <f>VLOOKUP(C273,'Active 1'!C$21:E$966,3,FALSE)</f>
        <v>-14952.868210836343</v>
      </c>
      <c r="F273" s="8" t="s">
        <v>1215</v>
      </c>
      <c r="G273" s="9" t="str">
        <f t="shared" si="28"/>
        <v>31701.536</v>
      </c>
      <c r="H273" s="7">
        <f t="shared" si="29"/>
        <v>-8057</v>
      </c>
      <c r="I273" s="22" t="s">
        <v>1291</v>
      </c>
      <c r="J273" s="23" t="s">
        <v>1292</v>
      </c>
      <c r="K273" s="22">
        <v>-8057</v>
      </c>
      <c r="L273" s="22" t="s">
        <v>1293</v>
      </c>
      <c r="M273" s="23" t="s">
        <v>1236</v>
      </c>
      <c r="N273" s="23"/>
      <c r="O273" s="24" t="s">
        <v>1284</v>
      </c>
      <c r="P273" s="24" t="s">
        <v>1285</v>
      </c>
    </row>
    <row r="274" spans="1:16" ht="13.5" thickBot="1" x14ac:dyDescent="0.25">
      <c r="A274" s="7" t="str">
        <f t="shared" si="24"/>
        <v> MVS 522 </v>
      </c>
      <c r="B274" s="8" t="str">
        <f t="shared" si="25"/>
        <v>I</v>
      </c>
      <c r="C274" s="7">
        <f t="shared" si="26"/>
        <v>31712.481</v>
      </c>
      <c r="D274" s="9" t="str">
        <f t="shared" si="27"/>
        <v>vis</v>
      </c>
      <c r="E274" s="21">
        <f>VLOOKUP(C274,'Active 1'!C$21:E$966,3,FALSE)</f>
        <v>-14944.860992532058</v>
      </c>
      <c r="F274" s="8" t="s">
        <v>1215</v>
      </c>
      <c r="G274" s="9" t="str">
        <f t="shared" si="28"/>
        <v>31712.481</v>
      </c>
      <c r="H274" s="7">
        <f t="shared" si="29"/>
        <v>-8049</v>
      </c>
      <c r="I274" s="22" t="s">
        <v>1294</v>
      </c>
      <c r="J274" s="23" t="s">
        <v>1295</v>
      </c>
      <c r="K274" s="22">
        <v>-8049</v>
      </c>
      <c r="L274" s="22" t="s">
        <v>1296</v>
      </c>
      <c r="M274" s="23" t="s">
        <v>1236</v>
      </c>
      <c r="N274" s="23"/>
      <c r="O274" s="24" t="s">
        <v>1284</v>
      </c>
      <c r="P274" s="24" t="s">
        <v>1285</v>
      </c>
    </row>
    <row r="275" spans="1:16" ht="13.5" thickBot="1" x14ac:dyDescent="0.25">
      <c r="A275" s="7" t="str">
        <f t="shared" si="24"/>
        <v> WARC 24 </v>
      </c>
      <c r="B275" s="8" t="str">
        <f t="shared" si="25"/>
        <v>I</v>
      </c>
      <c r="C275" s="7">
        <f t="shared" si="26"/>
        <v>32472.4575</v>
      </c>
      <c r="D275" s="9" t="str">
        <f t="shared" si="27"/>
        <v>vis</v>
      </c>
      <c r="E275" s="21">
        <f>VLOOKUP(C275,'Active 1'!C$21:E$966,3,FALSE)</f>
        <v>-14388.87216278083</v>
      </c>
      <c r="F275" s="8" t="s">
        <v>1215</v>
      </c>
      <c r="G275" s="9" t="str">
        <f t="shared" si="28"/>
        <v>32472.4575</v>
      </c>
      <c r="H275" s="7">
        <f t="shared" si="29"/>
        <v>-7493</v>
      </c>
      <c r="I275" s="22" t="s">
        <v>1297</v>
      </c>
      <c r="J275" s="23" t="s">
        <v>1298</v>
      </c>
      <c r="K275" s="22">
        <v>-7493</v>
      </c>
      <c r="L275" s="22" t="s">
        <v>1299</v>
      </c>
      <c r="M275" s="23" t="s">
        <v>1221</v>
      </c>
      <c r="N275" s="23"/>
      <c r="O275" s="24" t="s">
        <v>1258</v>
      </c>
      <c r="P275" s="24" t="s">
        <v>1300</v>
      </c>
    </row>
    <row r="276" spans="1:16" ht="13.5" thickBot="1" x14ac:dyDescent="0.25">
      <c r="A276" s="7" t="str">
        <f t="shared" si="24"/>
        <v> AAC 4.117 </v>
      </c>
      <c r="B276" s="8" t="str">
        <f t="shared" si="25"/>
        <v>I</v>
      </c>
      <c r="C276" s="7">
        <f t="shared" si="26"/>
        <v>32673.392</v>
      </c>
      <c r="D276" s="9" t="str">
        <f t="shared" si="27"/>
        <v>vis</v>
      </c>
      <c r="E276" s="21">
        <f>VLOOKUP(C276,'Active 1'!C$21:E$966,3,FALSE)</f>
        <v>-14241.871120628017</v>
      </c>
      <c r="F276" s="8" t="s">
        <v>1215</v>
      </c>
      <c r="G276" s="9" t="str">
        <f t="shared" si="28"/>
        <v>32673.392</v>
      </c>
      <c r="H276" s="7">
        <f t="shared" si="29"/>
        <v>-7346</v>
      </c>
      <c r="I276" s="22" t="s">
        <v>1301</v>
      </c>
      <c r="J276" s="23" t="s">
        <v>1302</v>
      </c>
      <c r="K276" s="22">
        <v>-7346</v>
      </c>
      <c r="L276" s="22" t="s">
        <v>1303</v>
      </c>
      <c r="M276" s="23" t="s">
        <v>1221</v>
      </c>
      <c r="N276" s="23"/>
      <c r="O276" s="24" t="s">
        <v>1304</v>
      </c>
      <c r="P276" s="24" t="s">
        <v>1305</v>
      </c>
    </row>
    <row r="277" spans="1:16" ht="13.5" thickBot="1" x14ac:dyDescent="0.25">
      <c r="A277" s="7" t="str">
        <f t="shared" si="24"/>
        <v> AAC 4.117 </v>
      </c>
      <c r="B277" s="8" t="str">
        <f t="shared" si="25"/>
        <v>I</v>
      </c>
      <c r="C277" s="7">
        <f t="shared" si="26"/>
        <v>33001.421999999999</v>
      </c>
      <c r="D277" s="9" t="str">
        <f t="shared" si="27"/>
        <v>vis</v>
      </c>
      <c r="E277" s="21">
        <f>VLOOKUP(C277,'Active 1'!C$21:E$966,3,FALSE)</f>
        <v>-14001.888679298194</v>
      </c>
      <c r="F277" s="8" t="s">
        <v>1215</v>
      </c>
      <c r="G277" s="9" t="str">
        <f t="shared" si="28"/>
        <v>33001.422</v>
      </c>
      <c r="H277" s="7">
        <f t="shared" si="29"/>
        <v>-7106</v>
      </c>
      <c r="I277" s="22" t="s">
        <v>1306</v>
      </c>
      <c r="J277" s="23" t="s">
        <v>1307</v>
      </c>
      <c r="K277" s="22">
        <v>-7106</v>
      </c>
      <c r="L277" s="22" t="s">
        <v>1308</v>
      </c>
      <c r="M277" s="23" t="s">
        <v>1221</v>
      </c>
      <c r="N277" s="23"/>
      <c r="O277" s="24" t="s">
        <v>1304</v>
      </c>
      <c r="P277" s="24" t="s">
        <v>1305</v>
      </c>
    </row>
    <row r="278" spans="1:16" ht="13.5" thickBot="1" x14ac:dyDescent="0.25">
      <c r="A278" s="7" t="str">
        <f t="shared" si="24"/>
        <v> AAC 5.75 </v>
      </c>
      <c r="B278" s="8" t="str">
        <f t="shared" si="25"/>
        <v>I</v>
      </c>
      <c r="C278" s="7">
        <f t="shared" si="26"/>
        <v>33053.381999999998</v>
      </c>
      <c r="D278" s="9" t="str">
        <f t="shared" si="27"/>
        <v>vis</v>
      </c>
      <c r="E278" s="21">
        <f>VLOOKUP(C278,'Active 1'!C$21:E$966,3,FALSE)</f>
        <v>-13963.87542547538</v>
      </c>
      <c r="F278" s="8" t="s">
        <v>1215</v>
      </c>
      <c r="G278" s="9" t="str">
        <f t="shared" si="28"/>
        <v>33053.382</v>
      </c>
      <c r="H278" s="7">
        <f t="shared" si="29"/>
        <v>-7068</v>
      </c>
      <c r="I278" s="22" t="s">
        <v>1309</v>
      </c>
      <c r="J278" s="23" t="s">
        <v>1310</v>
      </c>
      <c r="K278" s="22">
        <v>-7068</v>
      </c>
      <c r="L278" s="22" t="s">
        <v>1311</v>
      </c>
      <c r="M278" s="23" t="s">
        <v>1221</v>
      </c>
      <c r="N278" s="23"/>
      <c r="O278" s="24" t="s">
        <v>1304</v>
      </c>
      <c r="P278" s="24" t="s">
        <v>1312</v>
      </c>
    </row>
    <row r="279" spans="1:16" ht="13.5" thickBot="1" x14ac:dyDescent="0.25">
      <c r="A279" s="7" t="str">
        <f t="shared" si="24"/>
        <v> AAC 5.75 </v>
      </c>
      <c r="B279" s="8" t="str">
        <f t="shared" si="25"/>
        <v>I</v>
      </c>
      <c r="C279" s="7">
        <f t="shared" si="26"/>
        <v>33068.417000000001</v>
      </c>
      <c r="D279" s="9" t="str">
        <f t="shared" si="27"/>
        <v>vis</v>
      </c>
      <c r="E279" s="21">
        <f>VLOOKUP(C279,'Active 1'!C$21:E$966,3,FALSE)</f>
        <v>-13952.876016868257</v>
      </c>
      <c r="F279" s="8" t="s">
        <v>1215</v>
      </c>
      <c r="G279" s="9" t="str">
        <f t="shared" si="28"/>
        <v>33068.417</v>
      </c>
      <c r="H279" s="7">
        <f t="shared" si="29"/>
        <v>-7057</v>
      </c>
      <c r="I279" s="22" t="s">
        <v>1313</v>
      </c>
      <c r="J279" s="23" t="s">
        <v>1314</v>
      </c>
      <c r="K279" s="22">
        <v>-7057</v>
      </c>
      <c r="L279" s="22" t="s">
        <v>1311</v>
      </c>
      <c r="M279" s="23" t="s">
        <v>1221</v>
      </c>
      <c r="N279" s="23"/>
      <c r="O279" s="24" t="s">
        <v>1304</v>
      </c>
      <c r="P279" s="24" t="s">
        <v>1312</v>
      </c>
    </row>
    <row r="280" spans="1:16" ht="13.5" thickBot="1" x14ac:dyDescent="0.25">
      <c r="A280" s="7" t="str">
        <f t="shared" si="24"/>
        <v> AC 116.19 </v>
      </c>
      <c r="B280" s="8" t="str">
        <f t="shared" si="25"/>
        <v>I</v>
      </c>
      <c r="C280" s="7">
        <f t="shared" si="26"/>
        <v>33150.410000000003</v>
      </c>
      <c r="D280" s="9" t="str">
        <f t="shared" si="27"/>
        <v>vis</v>
      </c>
      <c r="E280" s="21">
        <f>VLOOKUP(C280,'Active 1'!C$21:E$966,3,FALSE)</f>
        <v>-13892.89101454543</v>
      </c>
      <c r="F280" s="8" t="s">
        <v>1215</v>
      </c>
      <c r="G280" s="9" t="str">
        <f t="shared" si="28"/>
        <v>33150.410</v>
      </c>
      <c r="H280" s="7">
        <f t="shared" si="29"/>
        <v>-6997</v>
      </c>
      <c r="I280" s="22" t="s">
        <v>1315</v>
      </c>
      <c r="J280" s="23" t="s">
        <v>1316</v>
      </c>
      <c r="K280" s="22">
        <v>-6997</v>
      </c>
      <c r="L280" s="22" t="s">
        <v>1317</v>
      </c>
      <c r="M280" s="23" t="s">
        <v>1221</v>
      </c>
      <c r="N280" s="23"/>
      <c r="O280" s="24" t="s">
        <v>1318</v>
      </c>
      <c r="P280" s="24" t="s">
        <v>1319</v>
      </c>
    </row>
    <row r="281" spans="1:16" ht="13.5" thickBot="1" x14ac:dyDescent="0.25">
      <c r="A281" s="7" t="str">
        <f t="shared" si="24"/>
        <v> AAC 5.75 </v>
      </c>
      <c r="B281" s="8" t="str">
        <f t="shared" si="25"/>
        <v>I</v>
      </c>
      <c r="C281" s="7">
        <f t="shared" si="26"/>
        <v>33187.334000000003</v>
      </c>
      <c r="D281" s="9" t="str">
        <f t="shared" si="27"/>
        <v>vis</v>
      </c>
      <c r="E281" s="21">
        <f>VLOOKUP(C281,'Active 1'!C$21:E$966,3,FALSE)</f>
        <v>-13865.877900916608</v>
      </c>
      <c r="F281" s="8" t="s">
        <v>1215</v>
      </c>
      <c r="G281" s="9" t="str">
        <f t="shared" si="28"/>
        <v>33187.334</v>
      </c>
      <c r="H281" s="7">
        <f t="shared" si="29"/>
        <v>-6970</v>
      </c>
      <c r="I281" s="22" t="s">
        <v>1320</v>
      </c>
      <c r="J281" s="23" t="s">
        <v>1321</v>
      </c>
      <c r="K281" s="22">
        <v>-6970</v>
      </c>
      <c r="L281" s="22" t="s">
        <v>1322</v>
      </c>
      <c r="M281" s="23" t="s">
        <v>1221</v>
      </c>
      <c r="N281" s="23"/>
      <c r="O281" s="24" t="s">
        <v>1304</v>
      </c>
      <c r="P281" s="24" t="s">
        <v>1312</v>
      </c>
    </row>
    <row r="282" spans="1:16" ht="13.5" thickBot="1" x14ac:dyDescent="0.25">
      <c r="A282" s="7" t="str">
        <f t="shared" si="24"/>
        <v> AAC 5.75 </v>
      </c>
      <c r="B282" s="8" t="str">
        <f t="shared" si="25"/>
        <v>I</v>
      </c>
      <c r="C282" s="7">
        <f t="shared" si="26"/>
        <v>33437.474000000002</v>
      </c>
      <c r="D282" s="9" t="str">
        <f t="shared" si="27"/>
        <v>vis</v>
      </c>
      <c r="E282" s="21">
        <f>VLOOKUP(C282,'Active 1'!C$21:E$966,3,FALSE)</f>
        <v>-13682.878760977452</v>
      </c>
      <c r="F282" s="8" t="s">
        <v>1215</v>
      </c>
      <c r="G282" s="9" t="str">
        <f t="shared" si="28"/>
        <v>33437.474</v>
      </c>
      <c r="H282" s="7">
        <f t="shared" si="29"/>
        <v>-6787</v>
      </c>
      <c r="I282" s="22" t="s">
        <v>1323</v>
      </c>
      <c r="J282" s="23" t="s">
        <v>1324</v>
      </c>
      <c r="K282" s="22">
        <v>-6787</v>
      </c>
      <c r="L282" s="22" t="s">
        <v>1303</v>
      </c>
      <c r="M282" s="23" t="s">
        <v>1221</v>
      </c>
      <c r="N282" s="23"/>
      <c r="O282" s="24" t="s">
        <v>1304</v>
      </c>
      <c r="P282" s="24" t="s">
        <v>1312</v>
      </c>
    </row>
    <row r="283" spans="1:16" ht="13.5" thickBot="1" x14ac:dyDescent="0.25">
      <c r="A283" s="7" t="str">
        <f t="shared" si="24"/>
        <v> AAC 5.75 </v>
      </c>
      <c r="B283" s="8" t="str">
        <f t="shared" si="25"/>
        <v>I</v>
      </c>
      <c r="C283" s="7">
        <f t="shared" si="26"/>
        <v>33515.385000000002</v>
      </c>
      <c r="D283" s="9" t="str">
        <f t="shared" si="27"/>
        <v>vis</v>
      </c>
      <c r="E283" s="21">
        <f>VLOOKUP(C283,'Active 1'!C$21:E$966,3,FALSE)</f>
        <v>-13625.880096262492</v>
      </c>
      <c r="F283" s="8" t="s">
        <v>1215</v>
      </c>
      <c r="G283" s="9" t="str">
        <f t="shared" si="28"/>
        <v>33515.385</v>
      </c>
      <c r="H283" s="7">
        <f t="shared" si="29"/>
        <v>-6730</v>
      </c>
      <c r="I283" s="22" t="s">
        <v>1325</v>
      </c>
      <c r="J283" s="23" t="s">
        <v>1326</v>
      </c>
      <c r="K283" s="22">
        <v>-6730</v>
      </c>
      <c r="L283" s="22" t="s">
        <v>1311</v>
      </c>
      <c r="M283" s="23" t="s">
        <v>1221</v>
      </c>
      <c r="N283" s="23"/>
      <c r="O283" s="24" t="s">
        <v>1304</v>
      </c>
      <c r="P283" s="24" t="s">
        <v>1312</v>
      </c>
    </row>
    <row r="284" spans="1:16" ht="13.5" thickBot="1" x14ac:dyDescent="0.25">
      <c r="A284" s="7" t="str">
        <f t="shared" si="24"/>
        <v> AC 116.19 </v>
      </c>
      <c r="B284" s="8" t="str">
        <f t="shared" si="25"/>
        <v>I</v>
      </c>
      <c r="C284" s="7">
        <f t="shared" si="26"/>
        <v>33545.449999999997</v>
      </c>
      <c r="D284" s="9" t="str">
        <f t="shared" si="27"/>
        <v>vis</v>
      </c>
      <c r="E284" s="21">
        <f>VLOOKUP(C284,'Active 1'!C$21:E$966,3,FALSE)</f>
        <v>-13603.884936982609</v>
      </c>
      <c r="F284" s="8" t="s">
        <v>1215</v>
      </c>
      <c r="G284" s="9" t="str">
        <f t="shared" si="28"/>
        <v>33545.450</v>
      </c>
      <c r="H284" s="7">
        <f t="shared" si="29"/>
        <v>-6708</v>
      </c>
      <c r="I284" s="22" t="s">
        <v>1327</v>
      </c>
      <c r="J284" s="23" t="s">
        <v>1328</v>
      </c>
      <c r="K284" s="22">
        <v>-6708</v>
      </c>
      <c r="L284" s="22" t="s">
        <v>1329</v>
      </c>
      <c r="M284" s="23" t="s">
        <v>1221</v>
      </c>
      <c r="N284" s="23"/>
      <c r="O284" s="24" t="s">
        <v>1318</v>
      </c>
      <c r="P284" s="24" t="s">
        <v>1319</v>
      </c>
    </row>
    <row r="285" spans="1:16" ht="13.5" thickBot="1" x14ac:dyDescent="0.25">
      <c r="A285" s="7" t="str">
        <f t="shared" si="24"/>
        <v> SAC 23.84 </v>
      </c>
      <c r="B285" s="8" t="str">
        <f t="shared" si="25"/>
        <v>I</v>
      </c>
      <c r="C285" s="7">
        <f t="shared" si="26"/>
        <v>33616.531900000002</v>
      </c>
      <c r="D285" s="9" t="str">
        <f t="shared" si="27"/>
        <v>vis</v>
      </c>
      <c r="E285" s="21">
        <f>VLOOKUP(C285,'Active 1'!C$21:E$966,3,FALSE)</f>
        <v>-13551.882352169137</v>
      </c>
      <c r="F285" s="8" t="s">
        <v>1215</v>
      </c>
      <c r="G285" s="9" t="str">
        <f t="shared" si="28"/>
        <v>33616.5319</v>
      </c>
      <c r="H285" s="7">
        <f t="shared" si="29"/>
        <v>-6656</v>
      </c>
      <c r="I285" s="22" t="s">
        <v>1330</v>
      </c>
      <c r="J285" s="23" t="s">
        <v>1331</v>
      </c>
      <c r="K285" s="22">
        <v>-6656</v>
      </c>
      <c r="L285" s="22" t="s">
        <v>1332</v>
      </c>
      <c r="M285" s="23" t="s">
        <v>1333</v>
      </c>
      <c r="N285" s="23" t="s">
        <v>1334</v>
      </c>
      <c r="O285" s="24" t="s">
        <v>1335</v>
      </c>
      <c r="P285" s="24" t="s">
        <v>1336</v>
      </c>
    </row>
    <row r="286" spans="1:16" ht="13.5" thickBot="1" x14ac:dyDescent="0.25">
      <c r="A286" s="7" t="str">
        <f t="shared" si="24"/>
        <v> AAC 5.75 </v>
      </c>
      <c r="B286" s="8" t="str">
        <f t="shared" si="25"/>
        <v>I</v>
      </c>
      <c r="C286" s="7">
        <f t="shared" si="26"/>
        <v>33686.243999999999</v>
      </c>
      <c r="D286" s="9" t="str">
        <f t="shared" si="27"/>
        <v>vis</v>
      </c>
      <c r="E286" s="21">
        <f>VLOOKUP(C286,'Active 1'!C$21:E$966,3,FALSE)</f>
        <v>-13500.881895051714</v>
      </c>
      <c r="F286" s="8" t="s">
        <v>1215</v>
      </c>
      <c r="G286" s="9" t="str">
        <f t="shared" si="28"/>
        <v>33686.244</v>
      </c>
      <c r="H286" s="7">
        <f t="shared" si="29"/>
        <v>-6605</v>
      </c>
      <c r="I286" s="22" t="s">
        <v>1337</v>
      </c>
      <c r="J286" s="23" t="s">
        <v>1338</v>
      </c>
      <c r="K286" s="22">
        <v>-6605</v>
      </c>
      <c r="L286" s="22" t="s">
        <v>1311</v>
      </c>
      <c r="M286" s="23" t="s">
        <v>1221</v>
      </c>
      <c r="N286" s="23"/>
      <c r="O286" s="24" t="s">
        <v>1304</v>
      </c>
      <c r="P286" s="24" t="s">
        <v>1312</v>
      </c>
    </row>
    <row r="287" spans="1:16" ht="13.5" thickBot="1" x14ac:dyDescent="0.25">
      <c r="A287" s="7" t="str">
        <f t="shared" si="24"/>
        <v>BAVM 8 </v>
      </c>
      <c r="B287" s="8" t="str">
        <f t="shared" si="25"/>
        <v>I</v>
      </c>
      <c r="C287" s="7">
        <f t="shared" si="26"/>
        <v>33858.468999999997</v>
      </c>
      <c r="D287" s="9" t="str">
        <f t="shared" si="27"/>
        <v>vis</v>
      </c>
      <c r="E287" s="21">
        <f>VLOOKUP(C287,'Active 1'!C$21:E$966,3,FALSE)</f>
        <v>-13374.884346175</v>
      </c>
      <c r="F287" s="8" t="s">
        <v>1215</v>
      </c>
      <c r="G287" s="9" t="str">
        <f t="shared" si="28"/>
        <v>33858.469</v>
      </c>
      <c r="H287" s="7">
        <f t="shared" si="29"/>
        <v>-6479</v>
      </c>
      <c r="I287" s="22" t="s">
        <v>1339</v>
      </c>
      <c r="J287" s="23" t="s">
        <v>1340</v>
      </c>
      <c r="K287" s="22">
        <v>-6479</v>
      </c>
      <c r="L287" s="22" t="s">
        <v>1322</v>
      </c>
      <c r="M287" s="23" t="s">
        <v>1221</v>
      </c>
      <c r="N287" s="23"/>
      <c r="O287" s="24" t="s">
        <v>1341</v>
      </c>
      <c r="P287" s="25" t="s">
        <v>1342</v>
      </c>
    </row>
    <row r="288" spans="1:16" ht="13.5" thickBot="1" x14ac:dyDescent="0.25">
      <c r="A288" s="7" t="str">
        <f t="shared" si="24"/>
        <v>BAVM 8 </v>
      </c>
      <c r="B288" s="8" t="str">
        <f t="shared" si="25"/>
        <v>I</v>
      </c>
      <c r="C288" s="7">
        <f t="shared" si="26"/>
        <v>33858.47</v>
      </c>
      <c r="D288" s="9" t="str">
        <f t="shared" si="27"/>
        <v>vis</v>
      </c>
      <c r="E288" s="21">
        <f>VLOOKUP(C288,'Active 1'!C$21:E$966,3,FALSE)</f>
        <v>-13374.883614588125</v>
      </c>
      <c r="F288" s="8" t="s">
        <v>1215</v>
      </c>
      <c r="G288" s="9" t="str">
        <f t="shared" si="28"/>
        <v>33858.470</v>
      </c>
      <c r="H288" s="7">
        <f t="shared" si="29"/>
        <v>-6479</v>
      </c>
      <c r="I288" s="22" t="s">
        <v>1343</v>
      </c>
      <c r="J288" s="23" t="s">
        <v>1344</v>
      </c>
      <c r="K288" s="22">
        <v>-6479</v>
      </c>
      <c r="L288" s="22" t="s">
        <v>1311</v>
      </c>
      <c r="M288" s="23" t="s">
        <v>1221</v>
      </c>
      <c r="N288" s="23"/>
      <c r="O288" s="24" t="s">
        <v>1345</v>
      </c>
      <c r="P288" s="25" t="s">
        <v>1342</v>
      </c>
    </row>
    <row r="289" spans="1:16" ht="13.5" thickBot="1" x14ac:dyDescent="0.25">
      <c r="A289" s="7" t="str">
        <f t="shared" si="24"/>
        <v>BAVM 8 </v>
      </c>
      <c r="B289" s="8" t="str">
        <f t="shared" si="25"/>
        <v>I</v>
      </c>
      <c r="C289" s="7">
        <f t="shared" si="26"/>
        <v>33888.538</v>
      </c>
      <c r="D289" s="9" t="str">
        <f t="shared" si="27"/>
        <v>vis</v>
      </c>
      <c r="E289" s="21">
        <f>VLOOKUP(C289,'Active 1'!C$21:E$966,3,FALSE)</f>
        <v>-13352.886260547626</v>
      </c>
      <c r="F289" s="8" t="s">
        <v>1215</v>
      </c>
      <c r="G289" s="9" t="str">
        <f t="shared" si="28"/>
        <v>33888.538</v>
      </c>
      <c r="H289" s="7">
        <f t="shared" si="29"/>
        <v>-6457</v>
      </c>
      <c r="I289" s="22" t="s">
        <v>1346</v>
      </c>
      <c r="J289" s="23" t="s">
        <v>1347</v>
      </c>
      <c r="K289" s="22">
        <v>-6457</v>
      </c>
      <c r="L289" s="22" t="s">
        <v>1348</v>
      </c>
      <c r="M289" s="23" t="s">
        <v>1221</v>
      </c>
      <c r="N289" s="23"/>
      <c r="O289" s="24" t="s">
        <v>1341</v>
      </c>
      <c r="P289" s="25" t="s">
        <v>1342</v>
      </c>
    </row>
    <row r="290" spans="1:16" ht="13.5" thickBot="1" x14ac:dyDescent="0.25">
      <c r="A290" s="7" t="str">
        <f t="shared" si="24"/>
        <v>BAVM 8 </v>
      </c>
      <c r="B290" s="8" t="str">
        <f t="shared" si="25"/>
        <v>I</v>
      </c>
      <c r="C290" s="7">
        <f t="shared" si="26"/>
        <v>33888.54</v>
      </c>
      <c r="D290" s="9" t="str">
        <f t="shared" si="27"/>
        <v>vis</v>
      </c>
      <c r="E290" s="21">
        <f>VLOOKUP(C290,'Active 1'!C$21:E$966,3,FALSE)</f>
        <v>-13352.884797373885</v>
      </c>
      <c r="F290" s="8" t="s">
        <v>1215</v>
      </c>
      <c r="G290" s="9" t="str">
        <f t="shared" si="28"/>
        <v>33888.540</v>
      </c>
      <c r="H290" s="7">
        <f t="shared" si="29"/>
        <v>-6457</v>
      </c>
      <c r="I290" s="22" t="s">
        <v>1349</v>
      </c>
      <c r="J290" s="23" t="s">
        <v>1350</v>
      </c>
      <c r="K290" s="22">
        <v>-6457</v>
      </c>
      <c r="L290" s="22" t="s">
        <v>1351</v>
      </c>
      <c r="M290" s="23" t="s">
        <v>1221</v>
      </c>
      <c r="N290" s="23"/>
      <c r="O290" s="24" t="s">
        <v>1352</v>
      </c>
      <c r="P290" s="25" t="s">
        <v>1342</v>
      </c>
    </row>
    <row r="291" spans="1:16" ht="13.5" thickBot="1" x14ac:dyDescent="0.25">
      <c r="A291" s="7" t="str">
        <f t="shared" si="24"/>
        <v>BAVM 8 </v>
      </c>
      <c r="B291" s="8" t="str">
        <f t="shared" si="25"/>
        <v>I</v>
      </c>
      <c r="C291" s="7">
        <f t="shared" si="26"/>
        <v>33899.478999999999</v>
      </c>
      <c r="D291" s="9" t="str">
        <f t="shared" si="27"/>
        <v>vis</v>
      </c>
      <c r="E291" s="21">
        <f>VLOOKUP(C291,'Active 1'!C$21:E$966,3,FALSE)</f>
        <v>-13344.881968590826</v>
      </c>
      <c r="F291" s="8" t="s">
        <v>1215</v>
      </c>
      <c r="G291" s="9" t="str">
        <f t="shared" si="28"/>
        <v>33899.479</v>
      </c>
      <c r="H291" s="7">
        <f t="shared" si="29"/>
        <v>-6449</v>
      </c>
      <c r="I291" s="22" t="s">
        <v>1353</v>
      </c>
      <c r="J291" s="23" t="s">
        <v>1354</v>
      </c>
      <c r="K291" s="22">
        <v>-6449</v>
      </c>
      <c r="L291" s="22" t="s">
        <v>1355</v>
      </c>
      <c r="M291" s="23" t="s">
        <v>1221</v>
      </c>
      <c r="N291" s="23"/>
      <c r="O291" s="24" t="s">
        <v>1341</v>
      </c>
      <c r="P291" s="25" t="s">
        <v>1342</v>
      </c>
    </row>
    <row r="292" spans="1:16" ht="13.5" thickBot="1" x14ac:dyDescent="0.25">
      <c r="A292" s="7" t="str">
        <f t="shared" si="24"/>
        <v>BAVM 8 </v>
      </c>
      <c r="B292" s="8" t="str">
        <f t="shared" si="25"/>
        <v>I</v>
      </c>
      <c r="C292" s="7">
        <f t="shared" si="26"/>
        <v>33899.480000000003</v>
      </c>
      <c r="D292" s="9" t="str">
        <f t="shared" si="27"/>
        <v>vis</v>
      </c>
      <c r="E292" s="21">
        <f>VLOOKUP(C292,'Active 1'!C$21:E$966,3,FALSE)</f>
        <v>-13344.881237003952</v>
      </c>
      <c r="F292" s="8" t="s">
        <v>1215</v>
      </c>
      <c r="G292" s="9" t="str">
        <f t="shared" si="28"/>
        <v>33899.480</v>
      </c>
      <c r="H292" s="7">
        <f t="shared" si="29"/>
        <v>-6449</v>
      </c>
      <c r="I292" s="22" t="s">
        <v>1356</v>
      </c>
      <c r="J292" s="23" t="s">
        <v>1357</v>
      </c>
      <c r="K292" s="22">
        <v>-6449</v>
      </c>
      <c r="L292" s="22" t="s">
        <v>1296</v>
      </c>
      <c r="M292" s="23" t="s">
        <v>1221</v>
      </c>
      <c r="N292" s="23"/>
      <c r="O292" s="24" t="s">
        <v>1345</v>
      </c>
      <c r="P292" s="25" t="s">
        <v>1342</v>
      </c>
    </row>
    <row r="293" spans="1:16" ht="13.5" thickBot="1" x14ac:dyDescent="0.25">
      <c r="A293" s="7" t="str">
        <f t="shared" si="24"/>
        <v>BAVM 10 </v>
      </c>
      <c r="B293" s="8" t="str">
        <f t="shared" si="25"/>
        <v>I</v>
      </c>
      <c r="C293" s="7">
        <f t="shared" si="26"/>
        <v>34253.499000000003</v>
      </c>
      <c r="D293" s="9" t="str">
        <f t="shared" si="27"/>
        <v>vis</v>
      </c>
      <c r="E293" s="21">
        <f>VLOOKUP(C293,'Active 1'!C$21:E$966,3,FALSE)</f>
        <v>-13085.88558448088</v>
      </c>
      <c r="F293" s="8" t="s">
        <v>1215</v>
      </c>
      <c r="G293" s="9" t="str">
        <f t="shared" si="28"/>
        <v>34253.499</v>
      </c>
      <c r="H293" s="7">
        <f t="shared" si="29"/>
        <v>-6190</v>
      </c>
      <c r="I293" s="22" t="s">
        <v>1358</v>
      </c>
      <c r="J293" s="23" t="s">
        <v>1359</v>
      </c>
      <c r="K293" s="22">
        <v>-6190</v>
      </c>
      <c r="L293" s="22" t="s">
        <v>1355</v>
      </c>
      <c r="M293" s="23" t="s">
        <v>1221</v>
      </c>
      <c r="N293" s="23"/>
      <c r="O293" s="24" t="s">
        <v>1345</v>
      </c>
      <c r="P293" s="25" t="s">
        <v>1360</v>
      </c>
    </row>
    <row r="294" spans="1:16" ht="13.5" thickBot="1" x14ac:dyDescent="0.25">
      <c r="A294" s="7" t="str">
        <f t="shared" si="24"/>
        <v>BAVM 10 </v>
      </c>
      <c r="B294" s="8" t="str">
        <f t="shared" si="25"/>
        <v>I</v>
      </c>
      <c r="C294" s="7">
        <f t="shared" si="26"/>
        <v>34439.389000000003</v>
      </c>
      <c r="D294" s="9" t="str">
        <f t="shared" si="27"/>
        <v>vis</v>
      </c>
      <c r="E294" s="21">
        <f>VLOOKUP(C294,'Active 1'!C$21:E$966,3,FALSE)</f>
        <v>-12949.890901010463</v>
      </c>
      <c r="F294" s="8" t="s">
        <v>1215</v>
      </c>
      <c r="G294" s="9" t="str">
        <f t="shared" si="28"/>
        <v>34439.389</v>
      </c>
      <c r="H294" s="7">
        <f t="shared" si="29"/>
        <v>-6054</v>
      </c>
      <c r="I294" s="22" t="s">
        <v>1361</v>
      </c>
      <c r="J294" s="23" t="s">
        <v>1362</v>
      </c>
      <c r="K294" s="22">
        <v>-6054</v>
      </c>
      <c r="L294" s="22" t="s">
        <v>1363</v>
      </c>
      <c r="M294" s="23" t="s">
        <v>1221</v>
      </c>
      <c r="N294" s="23"/>
      <c r="O294" s="24" t="s">
        <v>1345</v>
      </c>
      <c r="P294" s="25" t="s">
        <v>1360</v>
      </c>
    </row>
    <row r="295" spans="1:16" ht="13.5" thickBot="1" x14ac:dyDescent="0.25">
      <c r="A295" s="7" t="str">
        <f t="shared" si="24"/>
        <v> AA 6.144 </v>
      </c>
      <c r="B295" s="8" t="str">
        <f t="shared" si="25"/>
        <v>I</v>
      </c>
      <c r="C295" s="7">
        <f t="shared" si="26"/>
        <v>34603.417000000001</v>
      </c>
      <c r="D295" s="9" t="str">
        <f t="shared" si="27"/>
        <v>vis</v>
      </c>
      <c r="E295" s="21">
        <f>VLOOKUP(C295,'Active 1'!C$21:E$966,3,FALSE)</f>
        <v>-12829.890169716229</v>
      </c>
      <c r="F295" s="8" t="s">
        <v>1215</v>
      </c>
      <c r="G295" s="9" t="str">
        <f t="shared" si="28"/>
        <v>34603.417</v>
      </c>
      <c r="H295" s="7">
        <f t="shared" si="29"/>
        <v>-5934</v>
      </c>
      <c r="I295" s="22" t="s">
        <v>1364</v>
      </c>
      <c r="J295" s="23" t="s">
        <v>1365</v>
      </c>
      <c r="K295" s="22">
        <v>-5934</v>
      </c>
      <c r="L295" s="22" t="s">
        <v>1311</v>
      </c>
      <c r="M295" s="23" t="s">
        <v>1221</v>
      </c>
      <c r="N295" s="23"/>
      <c r="O295" s="24" t="s">
        <v>1304</v>
      </c>
      <c r="P295" s="24" t="s">
        <v>1366</v>
      </c>
    </row>
    <row r="296" spans="1:16" ht="13.5" thickBot="1" x14ac:dyDescent="0.25">
      <c r="A296" s="7" t="str">
        <f t="shared" si="24"/>
        <v> SCA 4.372 </v>
      </c>
      <c r="B296" s="8" t="str">
        <f t="shared" si="25"/>
        <v>I</v>
      </c>
      <c r="C296" s="7">
        <f t="shared" si="26"/>
        <v>34726.426500000001</v>
      </c>
      <c r="D296" s="9" t="str">
        <f t="shared" si="27"/>
        <v>vis</v>
      </c>
      <c r="E296" s="21">
        <f>VLOOKUP(C296,'Active 1'!C$21:E$966,3,FALSE)</f>
        <v>-12739.898034494568</v>
      </c>
      <c r="F296" s="8" t="s">
        <v>1215</v>
      </c>
      <c r="G296" s="9" t="str">
        <f t="shared" si="28"/>
        <v>34726.4265</v>
      </c>
      <c r="H296" s="7">
        <f t="shared" si="29"/>
        <v>-5844</v>
      </c>
      <c r="I296" s="22" t="s">
        <v>1367</v>
      </c>
      <c r="J296" s="23" t="s">
        <v>1368</v>
      </c>
      <c r="K296" s="22">
        <v>-5844</v>
      </c>
      <c r="L296" s="22" t="s">
        <v>1369</v>
      </c>
      <c r="M296" s="23" t="s">
        <v>1217</v>
      </c>
      <c r="N296" s="23"/>
      <c r="O296" s="24" t="s">
        <v>1370</v>
      </c>
      <c r="P296" s="24" t="s">
        <v>1371</v>
      </c>
    </row>
    <row r="297" spans="1:16" ht="13.5" thickBot="1" x14ac:dyDescent="0.25">
      <c r="A297" s="7" t="str">
        <f t="shared" si="24"/>
        <v> SCA 4.372 </v>
      </c>
      <c r="B297" s="8" t="str">
        <f t="shared" si="25"/>
        <v>I</v>
      </c>
      <c r="C297" s="7">
        <f t="shared" si="26"/>
        <v>34733.256999999998</v>
      </c>
      <c r="D297" s="9" t="str">
        <f t="shared" si="27"/>
        <v>vis</v>
      </c>
      <c r="E297" s="21">
        <f>VLOOKUP(C297,'Active 1'!C$21:E$966,3,FALSE)</f>
        <v>-12734.900930371463</v>
      </c>
      <c r="F297" s="8" t="s">
        <v>1215</v>
      </c>
      <c r="G297" s="9" t="str">
        <f t="shared" si="28"/>
        <v>34733.257</v>
      </c>
      <c r="H297" s="7">
        <f t="shared" si="29"/>
        <v>-5839</v>
      </c>
      <c r="I297" s="22" t="s">
        <v>1372</v>
      </c>
      <c r="J297" s="23" t="s">
        <v>1373</v>
      </c>
      <c r="K297" s="22">
        <v>-5839</v>
      </c>
      <c r="L297" s="22" t="s">
        <v>1374</v>
      </c>
      <c r="M297" s="23" t="s">
        <v>1217</v>
      </c>
      <c r="N297" s="23"/>
      <c r="O297" s="24" t="s">
        <v>1370</v>
      </c>
      <c r="P297" s="24" t="s">
        <v>1371</v>
      </c>
    </row>
    <row r="298" spans="1:16" ht="13.5" thickBot="1" x14ac:dyDescent="0.25">
      <c r="A298" s="7" t="str">
        <f t="shared" si="24"/>
        <v> SCA 4.372 </v>
      </c>
      <c r="B298" s="8" t="str">
        <f t="shared" si="25"/>
        <v>I</v>
      </c>
      <c r="C298" s="7">
        <f t="shared" si="26"/>
        <v>34998.434999999998</v>
      </c>
      <c r="D298" s="9" t="str">
        <f t="shared" si="27"/>
        <v>vis</v>
      </c>
      <c r="E298" s="21">
        <f>VLOOKUP(C298,'Active 1'!C$21:E$966,3,FALSE)</f>
        <v>-12540.90018706457</v>
      </c>
      <c r="F298" s="8" t="s">
        <v>1215</v>
      </c>
      <c r="G298" s="9" t="str">
        <f t="shared" si="28"/>
        <v>34998.435</v>
      </c>
      <c r="H298" s="7">
        <f t="shared" si="29"/>
        <v>-5645</v>
      </c>
      <c r="I298" s="22" t="s">
        <v>1375</v>
      </c>
      <c r="J298" s="23" t="s">
        <v>1376</v>
      </c>
      <c r="K298" s="22">
        <v>-5645</v>
      </c>
      <c r="L298" s="22" t="s">
        <v>1377</v>
      </c>
      <c r="M298" s="23" t="s">
        <v>1217</v>
      </c>
      <c r="N298" s="23"/>
      <c r="O298" s="24" t="s">
        <v>1370</v>
      </c>
      <c r="P298" s="24" t="s">
        <v>1371</v>
      </c>
    </row>
    <row r="299" spans="1:16" ht="13.5" thickBot="1" x14ac:dyDescent="0.25">
      <c r="A299" s="7" t="str">
        <f t="shared" si="24"/>
        <v>BAVM 12 </v>
      </c>
      <c r="B299" s="8" t="str">
        <f t="shared" si="25"/>
        <v>I</v>
      </c>
      <c r="C299" s="7">
        <f t="shared" si="26"/>
        <v>35009.381000000001</v>
      </c>
      <c r="D299" s="9" t="str">
        <f t="shared" si="27"/>
        <v>vis</v>
      </c>
      <c r="E299" s="21">
        <f>VLOOKUP(C299,'Active 1'!C$21:E$966,3,FALSE)</f>
        <v>-12532.892237173412</v>
      </c>
      <c r="F299" s="8" t="s">
        <v>1215</v>
      </c>
      <c r="G299" s="9" t="str">
        <f t="shared" si="28"/>
        <v>35009.381</v>
      </c>
      <c r="H299" s="7">
        <f t="shared" si="29"/>
        <v>-5637</v>
      </c>
      <c r="I299" s="22" t="s">
        <v>1378</v>
      </c>
      <c r="J299" s="23" t="s">
        <v>1379</v>
      </c>
      <c r="K299" s="22">
        <v>-5637</v>
      </c>
      <c r="L299" s="22" t="s">
        <v>1296</v>
      </c>
      <c r="M299" s="23" t="s">
        <v>1221</v>
      </c>
      <c r="N299" s="23"/>
      <c r="O299" s="24" t="s">
        <v>1345</v>
      </c>
      <c r="P299" s="25" t="s">
        <v>1380</v>
      </c>
    </row>
    <row r="300" spans="1:16" ht="13.5" thickBot="1" x14ac:dyDescent="0.25">
      <c r="A300" s="7" t="str">
        <f t="shared" si="24"/>
        <v> AJ 62.371 </v>
      </c>
      <c r="B300" s="8" t="str">
        <f t="shared" si="25"/>
        <v>I</v>
      </c>
      <c r="C300" s="7">
        <f t="shared" si="26"/>
        <v>35032.614000000001</v>
      </c>
      <c r="D300" s="9" t="str">
        <f t="shared" si="27"/>
        <v>vis</v>
      </c>
      <c r="E300" s="21">
        <f>VLOOKUP(C300,'Active 1'!C$21:E$966,3,FALSE)</f>
        <v>-12515.89527939694</v>
      </c>
      <c r="F300" s="8" t="s">
        <v>1215</v>
      </c>
      <c r="G300" s="9" t="str">
        <f t="shared" si="28"/>
        <v>35032.614</v>
      </c>
      <c r="H300" s="7">
        <f t="shared" si="29"/>
        <v>-5620</v>
      </c>
      <c r="I300" s="22" t="s">
        <v>1381</v>
      </c>
      <c r="J300" s="23" t="s">
        <v>1382</v>
      </c>
      <c r="K300" s="22">
        <v>-5620</v>
      </c>
      <c r="L300" s="22" t="s">
        <v>1322</v>
      </c>
      <c r="M300" s="23" t="s">
        <v>1217</v>
      </c>
      <c r="N300" s="23"/>
      <c r="O300" s="24" t="s">
        <v>1383</v>
      </c>
      <c r="P300" s="24" t="s">
        <v>1384</v>
      </c>
    </row>
    <row r="301" spans="1:16" ht="13.5" thickBot="1" x14ac:dyDescent="0.25">
      <c r="A301" s="7" t="str">
        <f t="shared" si="24"/>
        <v>BAVM 12 </v>
      </c>
      <c r="B301" s="8" t="str">
        <f t="shared" si="25"/>
        <v>I</v>
      </c>
      <c r="C301" s="7">
        <f t="shared" si="26"/>
        <v>35311.455999999998</v>
      </c>
      <c r="D301" s="9" t="str">
        <f t="shared" si="27"/>
        <v>vis</v>
      </c>
      <c r="E301" s="21">
        <f>VLOOKUP(C301,'Active 1'!C$21:E$966,3,FALSE)</f>
        <v>-12311.898133083218</v>
      </c>
      <c r="F301" s="8" t="s">
        <v>1215</v>
      </c>
      <c r="G301" s="9" t="str">
        <f t="shared" si="28"/>
        <v>35311.456</v>
      </c>
      <c r="H301" s="7">
        <f t="shared" si="29"/>
        <v>-5416</v>
      </c>
      <c r="I301" s="22" t="s">
        <v>1385</v>
      </c>
      <c r="J301" s="23" t="s">
        <v>1386</v>
      </c>
      <c r="K301" s="22">
        <v>-5416</v>
      </c>
      <c r="L301" s="22" t="s">
        <v>1322</v>
      </c>
      <c r="M301" s="23" t="s">
        <v>1221</v>
      </c>
      <c r="N301" s="23"/>
      <c r="O301" s="24" t="s">
        <v>1387</v>
      </c>
      <c r="P301" s="25" t="s">
        <v>1380</v>
      </c>
    </row>
    <row r="302" spans="1:16" ht="13.5" thickBot="1" x14ac:dyDescent="0.25">
      <c r="A302" s="7" t="str">
        <f t="shared" si="24"/>
        <v>BAVM 12 </v>
      </c>
      <c r="B302" s="8" t="str">
        <f t="shared" si="25"/>
        <v>I</v>
      </c>
      <c r="C302" s="7">
        <f t="shared" si="26"/>
        <v>35311.462</v>
      </c>
      <c r="D302" s="9" t="str">
        <f t="shared" si="27"/>
        <v>vis</v>
      </c>
      <c r="E302" s="21">
        <f>VLOOKUP(C302,'Active 1'!C$21:E$966,3,FALSE)</f>
        <v>-12311.89374356199</v>
      </c>
      <c r="F302" s="8" t="s">
        <v>1215</v>
      </c>
      <c r="G302" s="9" t="str">
        <f t="shared" si="28"/>
        <v>35311.462</v>
      </c>
      <c r="H302" s="7">
        <f t="shared" si="29"/>
        <v>-5416</v>
      </c>
      <c r="I302" s="22" t="s">
        <v>1388</v>
      </c>
      <c r="J302" s="23" t="s">
        <v>1389</v>
      </c>
      <c r="K302" s="22">
        <v>-5416</v>
      </c>
      <c r="L302" s="22" t="s">
        <v>1390</v>
      </c>
      <c r="M302" s="23" t="s">
        <v>1221</v>
      </c>
      <c r="N302" s="23"/>
      <c r="O302" s="24" t="s">
        <v>1391</v>
      </c>
      <c r="P302" s="25" t="s">
        <v>1380</v>
      </c>
    </row>
    <row r="303" spans="1:16" ht="13.5" thickBot="1" x14ac:dyDescent="0.25">
      <c r="A303" s="7" t="str">
        <f t="shared" si="24"/>
        <v> SCA 4.372 </v>
      </c>
      <c r="B303" s="8" t="str">
        <f t="shared" si="25"/>
        <v>I</v>
      </c>
      <c r="C303" s="7">
        <f t="shared" si="26"/>
        <v>35356.559999999998</v>
      </c>
      <c r="D303" s="9" t="str">
        <f t="shared" si="27"/>
        <v>vis</v>
      </c>
      <c r="E303" s="21">
        <f>VLOOKUP(C303,'Active 1'!C$21:E$966,3,FALSE)</f>
        <v>-12278.900638848727</v>
      </c>
      <c r="F303" s="8" t="s">
        <v>1215</v>
      </c>
      <c r="G303" s="9" t="str">
        <f t="shared" si="28"/>
        <v>35356.560</v>
      </c>
      <c r="H303" s="7">
        <f t="shared" si="29"/>
        <v>-5383</v>
      </c>
      <c r="I303" s="22" t="s">
        <v>1392</v>
      </c>
      <c r="J303" s="23" t="s">
        <v>1393</v>
      </c>
      <c r="K303" s="22">
        <v>-5383</v>
      </c>
      <c r="L303" s="22" t="s">
        <v>1348</v>
      </c>
      <c r="M303" s="23" t="s">
        <v>1217</v>
      </c>
      <c r="N303" s="23"/>
      <c r="O303" s="24" t="s">
        <v>1370</v>
      </c>
      <c r="P303" s="24" t="s">
        <v>1371</v>
      </c>
    </row>
    <row r="304" spans="1:16" ht="13.5" thickBot="1" x14ac:dyDescent="0.25">
      <c r="A304" s="7" t="str">
        <f t="shared" si="24"/>
        <v>BAVM 12 </v>
      </c>
      <c r="B304" s="8" t="str">
        <f t="shared" si="25"/>
        <v>I</v>
      </c>
      <c r="C304" s="7">
        <f t="shared" si="26"/>
        <v>35389.364000000001</v>
      </c>
      <c r="D304" s="9" t="str">
        <f t="shared" si="27"/>
        <v>vis</v>
      </c>
      <c r="E304" s="21">
        <f>VLOOKUP(C304,'Active 1'!C$21:E$966,3,FALSE)</f>
        <v>-12254.90166312887</v>
      </c>
      <c r="F304" s="8" t="s">
        <v>1215</v>
      </c>
      <c r="G304" s="9" t="str">
        <f t="shared" si="28"/>
        <v>35389.364</v>
      </c>
      <c r="H304" s="7">
        <f t="shared" si="29"/>
        <v>-5359</v>
      </c>
      <c r="I304" s="22" t="s">
        <v>1394</v>
      </c>
      <c r="J304" s="23" t="s">
        <v>1395</v>
      </c>
      <c r="K304" s="22">
        <v>-5359</v>
      </c>
      <c r="L304" s="22" t="s">
        <v>1396</v>
      </c>
      <c r="M304" s="23" t="s">
        <v>1221</v>
      </c>
      <c r="N304" s="23"/>
      <c r="O304" s="24" t="s">
        <v>1387</v>
      </c>
      <c r="P304" s="25" t="s">
        <v>1380</v>
      </c>
    </row>
    <row r="305" spans="1:16" ht="13.5" thickBot="1" x14ac:dyDescent="0.25">
      <c r="A305" s="7" t="str">
        <f t="shared" si="24"/>
        <v> SCA 4.372 </v>
      </c>
      <c r="B305" s="8" t="str">
        <f t="shared" si="25"/>
        <v>I</v>
      </c>
      <c r="C305" s="7">
        <f t="shared" si="26"/>
        <v>35423.546000000002</v>
      </c>
      <c r="D305" s="9" t="str">
        <f t="shared" si="27"/>
        <v>vis</v>
      </c>
      <c r="E305" s="21">
        <f>VLOOKUP(C305,'Active 1'!C$21:E$966,3,FALSE)</f>
        <v>-12229.894560700628</v>
      </c>
      <c r="F305" s="8" t="s">
        <v>1215</v>
      </c>
      <c r="G305" s="9" t="str">
        <f t="shared" si="28"/>
        <v>35423.546</v>
      </c>
      <c r="H305" s="7">
        <f t="shared" si="29"/>
        <v>-5334</v>
      </c>
      <c r="I305" s="22" t="s">
        <v>1397</v>
      </c>
      <c r="J305" s="23" t="s">
        <v>1398</v>
      </c>
      <c r="K305" s="22">
        <v>-5334</v>
      </c>
      <c r="L305" s="22" t="s">
        <v>1390</v>
      </c>
      <c r="M305" s="23" t="s">
        <v>1217</v>
      </c>
      <c r="N305" s="23"/>
      <c r="O305" s="24" t="s">
        <v>1370</v>
      </c>
      <c r="P305" s="24" t="s">
        <v>1371</v>
      </c>
    </row>
    <row r="306" spans="1:16" ht="13.5" thickBot="1" x14ac:dyDescent="0.25">
      <c r="A306" s="7" t="str">
        <f t="shared" si="24"/>
        <v> AJ 62.371 </v>
      </c>
      <c r="B306" s="8" t="str">
        <f t="shared" si="25"/>
        <v>I</v>
      </c>
      <c r="C306" s="7">
        <f t="shared" si="26"/>
        <v>35535.627999999997</v>
      </c>
      <c r="D306" s="9" t="str">
        <f t="shared" si="27"/>
        <v>vis</v>
      </c>
      <c r="E306" s="21">
        <f>VLOOKUP(C306,'Active 1'!C$21:E$966,3,FALSE)</f>
        <v>-12147.896841013015</v>
      </c>
      <c r="F306" s="8" t="s">
        <v>1215</v>
      </c>
      <c r="G306" s="9" t="str">
        <f t="shared" si="28"/>
        <v>35535.628</v>
      </c>
      <c r="H306" s="7">
        <f t="shared" si="29"/>
        <v>-5252</v>
      </c>
      <c r="I306" s="22" t="s">
        <v>1399</v>
      </c>
      <c r="J306" s="23" t="s">
        <v>1400</v>
      </c>
      <c r="K306" s="22">
        <v>-5252</v>
      </c>
      <c r="L306" s="22" t="s">
        <v>1296</v>
      </c>
      <c r="M306" s="23" t="s">
        <v>1217</v>
      </c>
      <c r="N306" s="23"/>
      <c r="O306" s="24" t="s">
        <v>1383</v>
      </c>
      <c r="P306" s="24" t="s">
        <v>1384</v>
      </c>
    </row>
    <row r="307" spans="1:16" ht="13.5" thickBot="1" x14ac:dyDescent="0.25">
      <c r="A307" s="7" t="str">
        <f t="shared" si="24"/>
        <v> AA 9.46 </v>
      </c>
      <c r="B307" s="8" t="str">
        <f t="shared" si="25"/>
        <v>I</v>
      </c>
      <c r="C307" s="7">
        <f t="shared" si="26"/>
        <v>35553.392999999996</v>
      </c>
      <c r="D307" s="9" t="str">
        <f t="shared" si="27"/>
        <v>vis</v>
      </c>
      <c r="E307" s="21">
        <f>VLOOKUP(C307,'Active 1'!C$21:E$966,3,FALSE)</f>
        <v>-12134.900200247766</v>
      </c>
      <c r="F307" s="8" t="s">
        <v>1215</v>
      </c>
      <c r="G307" s="9" t="str">
        <f t="shared" si="28"/>
        <v>35553.393</v>
      </c>
      <c r="H307" s="7">
        <f t="shared" si="29"/>
        <v>-5239</v>
      </c>
      <c r="I307" s="22" t="s">
        <v>1401</v>
      </c>
      <c r="J307" s="23" t="s">
        <v>1402</v>
      </c>
      <c r="K307" s="22">
        <v>-5239</v>
      </c>
      <c r="L307" s="22" t="s">
        <v>1322</v>
      </c>
      <c r="M307" s="23" t="s">
        <v>1221</v>
      </c>
      <c r="N307" s="23"/>
      <c r="O307" s="24" t="s">
        <v>1304</v>
      </c>
      <c r="P307" s="24" t="s">
        <v>1403</v>
      </c>
    </row>
    <row r="308" spans="1:16" ht="13.5" thickBot="1" x14ac:dyDescent="0.25">
      <c r="A308" s="7" t="str">
        <f t="shared" si="24"/>
        <v> SCA 4.372 </v>
      </c>
      <c r="B308" s="8" t="str">
        <f t="shared" si="25"/>
        <v>I</v>
      </c>
      <c r="C308" s="7">
        <f t="shared" si="26"/>
        <v>35732.449999999997</v>
      </c>
      <c r="D308" s="9" t="str">
        <f t="shared" si="27"/>
        <v>vis</v>
      </c>
      <c r="E308" s="21">
        <f>VLOOKUP(C308,'Active 1'!C$21:E$966,3,FALSE)</f>
        <v>-12003.904449867636</v>
      </c>
      <c r="F308" s="8" t="s">
        <v>1215</v>
      </c>
      <c r="G308" s="9" t="str">
        <f t="shared" si="28"/>
        <v>35732.450</v>
      </c>
      <c r="H308" s="7">
        <f t="shared" si="29"/>
        <v>-5108</v>
      </c>
      <c r="I308" s="22" t="s">
        <v>1404</v>
      </c>
      <c r="J308" s="23" t="s">
        <v>1405</v>
      </c>
      <c r="K308" s="22">
        <v>-5108</v>
      </c>
      <c r="L308" s="22" t="s">
        <v>1348</v>
      </c>
      <c r="M308" s="23" t="s">
        <v>1217</v>
      </c>
      <c r="N308" s="23"/>
      <c r="O308" s="24" t="s">
        <v>1370</v>
      </c>
      <c r="P308" s="24" t="s">
        <v>1371</v>
      </c>
    </row>
    <row r="309" spans="1:16" ht="13.5" thickBot="1" x14ac:dyDescent="0.25">
      <c r="A309" s="7" t="str">
        <f t="shared" si="24"/>
        <v> SCA 4.372 </v>
      </c>
      <c r="B309" s="8" t="str">
        <f t="shared" si="25"/>
        <v>I</v>
      </c>
      <c r="C309" s="7">
        <f t="shared" si="26"/>
        <v>35743.383000000002</v>
      </c>
      <c r="D309" s="9" t="str">
        <f t="shared" si="27"/>
        <v>vis</v>
      </c>
      <c r="E309" s="21">
        <f>VLOOKUP(C309,'Active 1'!C$21:E$966,3,FALSE)</f>
        <v>-11995.9060106058</v>
      </c>
      <c r="F309" s="8" t="s">
        <v>1215</v>
      </c>
      <c r="G309" s="9" t="str">
        <f t="shared" si="28"/>
        <v>35743.383</v>
      </c>
      <c r="H309" s="7">
        <f t="shared" si="29"/>
        <v>-5100</v>
      </c>
      <c r="I309" s="22" t="s">
        <v>1406</v>
      </c>
      <c r="J309" s="23" t="s">
        <v>1407</v>
      </c>
      <c r="K309" s="22">
        <v>-5100</v>
      </c>
      <c r="L309" s="22" t="s">
        <v>1329</v>
      </c>
      <c r="M309" s="23" t="s">
        <v>1217</v>
      </c>
      <c r="N309" s="23"/>
      <c r="O309" s="24" t="s">
        <v>1370</v>
      </c>
      <c r="P309" s="24" t="s">
        <v>1371</v>
      </c>
    </row>
    <row r="310" spans="1:16" ht="13.5" thickBot="1" x14ac:dyDescent="0.25">
      <c r="A310" s="7" t="str">
        <f t="shared" si="24"/>
        <v> AA 9.46 </v>
      </c>
      <c r="B310" s="8" t="str">
        <f t="shared" si="25"/>
        <v>I</v>
      </c>
      <c r="C310" s="7">
        <f t="shared" si="26"/>
        <v>35743.389000000003</v>
      </c>
      <c r="D310" s="9" t="str">
        <f t="shared" si="27"/>
        <v>vis</v>
      </c>
      <c r="E310" s="21">
        <f>VLOOKUP(C310,'Active 1'!C$21:E$966,3,FALSE)</f>
        <v>-11995.901621084573</v>
      </c>
      <c r="F310" s="8" t="s">
        <v>1215</v>
      </c>
      <c r="G310" s="9" t="str">
        <f t="shared" si="28"/>
        <v>35743.389</v>
      </c>
      <c r="H310" s="7">
        <f t="shared" si="29"/>
        <v>-5100</v>
      </c>
      <c r="I310" s="22" t="s">
        <v>1408</v>
      </c>
      <c r="J310" s="23" t="s">
        <v>1409</v>
      </c>
      <c r="K310" s="22">
        <v>-5100</v>
      </c>
      <c r="L310" s="22" t="s">
        <v>1311</v>
      </c>
      <c r="M310" s="23" t="s">
        <v>1221</v>
      </c>
      <c r="N310" s="23"/>
      <c r="O310" s="24" t="s">
        <v>1304</v>
      </c>
      <c r="P310" s="24" t="s">
        <v>1403</v>
      </c>
    </row>
    <row r="311" spans="1:16" ht="13.5" thickBot="1" x14ac:dyDescent="0.25">
      <c r="A311" s="7" t="str">
        <f t="shared" si="24"/>
        <v> SCA 4.372 </v>
      </c>
      <c r="B311" s="8" t="str">
        <f t="shared" si="25"/>
        <v>I</v>
      </c>
      <c r="C311" s="7">
        <f t="shared" si="26"/>
        <v>35747.4833</v>
      </c>
      <c r="D311" s="9" t="str">
        <f t="shared" si="27"/>
        <v>vis</v>
      </c>
      <c r="E311" s="21">
        <f>VLOOKUP(C311,'Active 1'!C$21:E$966,3,FALSE)</f>
        <v>-11992.906284958193</v>
      </c>
      <c r="F311" s="8" t="s">
        <v>1215</v>
      </c>
      <c r="G311" s="9" t="str">
        <f t="shared" si="28"/>
        <v>35747.4833</v>
      </c>
      <c r="H311" s="7">
        <f t="shared" si="29"/>
        <v>-5097</v>
      </c>
      <c r="I311" s="22" t="s">
        <v>1410</v>
      </c>
      <c r="J311" s="23" t="s">
        <v>1411</v>
      </c>
      <c r="K311" s="22">
        <v>-5097</v>
      </c>
      <c r="L311" s="22" t="s">
        <v>1412</v>
      </c>
      <c r="M311" s="23" t="s">
        <v>1217</v>
      </c>
      <c r="N311" s="23"/>
      <c r="O311" s="24" t="s">
        <v>1370</v>
      </c>
      <c r="P311" s="24" t="s">
        <v>1371</v>
      </c>
    </row>
    <row r="312" spans="1:16" ht="13.5" thickBot="1" x14ac:dyDescent="0.25">
      <c r="A312" s="7" t="str">
        <f t="shared" si="24"/>
        <v> SCA 4.372 </v>
      </c>
      <c r="B312" s="8" t="str">
        <f t="shared" si="25"/>
        <v>I</v>
      </c>
      <c r="C312" s="7">
        <f t="shared" si="26"/>
        <v>35799.430699999997</v>
      </c>
      <c r="D312" s="9" t="str">
        <f t="shared" si="27"/>
        <v>vis</v>
      </c>
      <c r="E312" s="21">
        <f>VLOOKUP(C312,'Active 1'!C$21:E$966,3,FALSE)</f>
        <v>-11954.902249129958</v>
      </c>
      <c r="F312" s="8" t="s">
        <v>1215</v>
      </c>
      <c r="G312" s="9" t="str">
        <f t="shared" si="28"/>
        <v>35799.4307</v>
      </c>
      <c r="H312" s="7">
        <f t="shared" si="29"/>
        <v>-5059</v>
      </c>
      <c r="I312" s="22" t="s">
        <v>1413</v>
      </c>
      <c r="J312" s="23" t="s">
        <v>1414</v>
      </c>
      <c r="K312" s="22">
        <v>-5059</v>
      </c>
      <c r="L312" s="22" t="s">
        <v>1415</v>
      </c>
      <c r="M312" s="23" t="s">
        <v>1217</v>
      </c>
      <c r="N312" s="23"/>
      <c r="O312" s="24" t="s">
        <v>1370</v>
      </c>
      <c r="P312" s="24" t="s">
        <v>1371</v>
      </c>
    </row>
    <row r="313" spans="1:16" ht="13.5" thickBot="1" x14ac:dyDescent="0.25">
      <c r="A313" s="7" t="str">
        <f t="shared" si="24"/>
        <v> SCA 4.372 </v>
      </c>
      <c r="B313" s="8" t="str">
        <f t="shared" si="25"/>
        <v>I</v>
      </c>
      <c r="C313" s="7">
        <f t="shared" si="26"/>
        <v>35825.391000000003</v>
      </c>
      <c r="D313" s="9" t="str">
        <f t="shared" si="27"/>
        <v>vis</v>
      </c>
      <c r="E313" s="21">
        <f>VLOOKUP(C313,'Active 1'!C$21:E$966,3,FALSE)</f>
        <v>-11935.910034479906</v>
      </c>
      <c r="F313" s="8" t="s">
        <v>1215</v>
      </c>
      <c r="G313" s="9" t="str">
        <f t="shared" si="28"/>
        <v>35825.391</v>
      </c>
      <c r="H313" s="7">
        <f t="shared" si="29"/>
        <v>-5040</v>
      </c>
      <c r="I313" s="22" t="s">
        <v>1416</v>
      </c>
      <c r="J313" s="23" t="s">
        <v>1417</v>
      </c>
      <c r="K313" s="22">
        <v>-5040</v>
      </c>
      <c r="L313" s="22" t="s">
        <v>1418</v>
      </c>
      <c r="M313" s="23" t="s">
        <v>1217</v>
      </c>
      <c r="N313" s="23"/>
      <c r="O313" s="24" t="s">
        <v>1370</v>
      </c>
      <c r="P313" s="24" t="s">
        <v>1371</v>
      </c>
    </row>
    <row r="314" spans="1:16" ht="13.5" thickBot="1" x14ac:dyDescent="0.25">
      <c r="A314" s="7" t="str">
        <f t="shared" si="24"/>
        <v> AJ 62.371 </v>
      </c>
      <c r="B314" s="8" t="str">
        <f t="shared" si="25"/>
        <v>I</v>
      </c>
      <c r="C314" s="7">
        <f t="shared" si="26"/>
        <v>35859.576000000001</v>
      </c>
      <c r="D314" s="9" t="str">
        <f t="shared" si="27"/>
        <v>vis</v>
      </c>
      <c r="E314" s="21">
        <f>VLOOKUP(C314,'Active 1'!C$21:E$966,3,FALSE)</f>
        <v>-11910.900737291055</v>
      </c>
      <c r="F314" s="8" t="s">
        <v>1215</v>
      </c>
      <c r="G314" s="9" t="str">
        <f t="shared" si="28"/>
        <v>35859.576</v>
      </c>
      <c r="H314" s="7">
        <f t="shared" si="29"/>
        <v>-5015</v>
      </c>
      <c r="I314" s="22" t="s">
        <v>1419</v>
      </c>
      <c r="J314" s="23" t="s">
        <v>1420</v>
      </c>
      <c r="K314" s="22">
        <v>-5015</v>
      </c>
      <c r="L314" s="22" t="s">
        <v>1355</v>
      </c>
      <c r="M314" s="23" t="s">
        <v>1217</v>
      </c>
      <c r="N314" s="23"/>
      <c r="O314" s="24" t="s">
        <v>1383</v>
      </c>
      <c r="P314" s="24" t="s">
        <v>1384</v>
      </c>
    </row>
    <row r="315" spans="1:16" ht="13.5" thickBot="1" x14ac:dyDescent="0.25">
      <c r="A315" s="7" t="str">
        <f t="shared" si="24"/>
        <v> SCA 4.372 </v>
      </c>
      <c r="B315" s="8" t="str">
        <f t="shared" si="25"/>
        <v>I</v>
      </c>
      <c r="C315" s="7">
        <f t="shared" si="26"/>
        <v>35881.434999999998</v>
      </c>
      <c r="D315" s="9" t="str">
        <f t="shared" si="27"/>
        <v>vis</v>
      </c>
      <c r="E315" s="21">
        <f>VLOOKUP(C315,'Active 1'!C$21:E$966,3,FALSE)</f>
        <v>-11894.908979875489</v>
      </c>
      <c r="F315" s="8" t="s">
        <v>1215</v>
      </c>
      <c r="G315" s="9" t="str">
        <f t="shared" si="28"/>
        <v>35881.435</v>
      </c>
      <c r="H315" s="7">
        <f t="shared" si="29"/>
        <v>-4999</v>
      </c>
      <c r="I315" s="22" t="s">
        <v>1421</v>
      </c>
      <c r="J315" s="23" t="s">
        <v>1422</v>
      </c>
      <c r="K315" s="22">
        <v>-4999</v>
      </c>
      <c r="L315" s="22" t="s">
        <v>1423</v>
      </c>
      <c r="M315" s="23" t="s">
        <v>1217</v>
      </c>
      <c r="N315" s="23"/>
      <c r="O315" s="24" t="s">
        <v>1370</v>
      </c>
      <c r="P315" s="24" t="s">
        <v>1371</v>
      </c>
    </row>
    <row r="316" spans="1:16" ht="13.5" thickBot="1" x14ac:dyDescent="0.25">
      <c r="A316" s="7" t="str">
        <f t="shared" si="24"/>
        <v> AA 9.46 </v>
      </c>
      <c r="B316" s="8" t="str">
        <f t="shared" si="25"/>
        <v>I</v>
      </c>
      <c r="C316" s="7">
        <f t="shared" si="26"/>
        <v>35974.387999999999</v>
      </c>
      <c r="D316" s="9" t="str">
        <f t="shared" si="27"/>
        <v>vis</v>
      </c>
      <c r="E316" s="21">
        <f>VLOOKUP(C316,'Active 1'!C$21:E$966,3,FALSE)</f>
        <v>-11826.905785445309</v>
      </c>
      <c r="F316" s="8" t="s">
        <v>1215</v>
      </c>
      <c r="G316" s="9" t="str">
        <f t="shared" si="28"/>
        <v>35974.388</v>
      </c>
      <c r="H316" s="7">
        <f t="shared" si="29"/>
        <v>-4931</v>
      </c>
      <c r="I316" s="22" t="s">
        <v>1424</v>
      </c>
      <c r="J316" s="23" t="s">
        <v>1425</v>
      </c>
      <c r="K316" s="22">
        <v>-4931</v>
      </c>
      <c r="L316" s="22" t="s">
        <v>1363</v>
      </c>
      <c r="M316" s="23" t="s">
        <v>1221</v>
      </c>
      <c r="N316" s="23"/>
      <c r="O316" s="24" t="s">
        <v>1304</v>
      </c>
      <c r="P316" s="24" t="s">
        <v>1403</v>
      </c>
    </row>
    <row r="317" spans="1:16" ht="13.5" thickBot="1" x14ac:dyDescent="0.25">
      <c r="A317" s="7" t="str">
        <f t="shared" si="24"/>
        <v> SCA 4.372 </v>
      </c>
      <c r="B317" s="8" t="str">
        <f t="shared" si="25"/>
        <v>I</v>
      </c>
      <c r="C317" s="7">
        <f t="shared" si="26"/>
        <v>36064.597000000002</v>
      </c>
      <c r="D317" s="9" t="str">
        <f t="shared" si="27"/>
        <v>vis</v>
      </c>
      <c r="E317" s="21">
        <f>VLOOKUP(C317,'Active 1'!C$21:E$966,3,FALSE)</f>
        <v>-11760.910065389453</v>
      </c>
      <c r="F317" s="8" t="s">
        <v>1215</v>
      </c>
      <c r="G317" s="9" t="str">
        <f t="shared" si="28"/>
        <v>36064.597</v>
      </c>
      <c r="H317" s="7">
        <f t="shared" si="29"/>
        <v>-4865</v>
      </c>
      <c r="I317" s="22" t="s">
        <v>1426</v>
      </c>
      <c r="J317" s="23" t="s">
        <v>1427</v>
      </c>
      <c r="K317" s="22">
        <v>-4865</v>
      </c>
      <c r="L317" s="22" t="s">
        <v>1377</v>
      </c>
      <c r="M317" s="23" t="s">
        <v>1217</v>
      </c>
      <c r="N317" s="23"/>
      <c r="O317" s="24" t="s">
        <v>1370</v>
      </c>
      <c r="P317" s="24" t="s">
        <v>1371</v>
      </c>
    </row>
    <row r="318" spans="1:16" ht="13.5" thickBot="1" x14ac:dyDescent="0.25">
      <c r="A318" s="7" t="str">
        <f t="shared" si="24"/>
        <v>BAVM 12 </v>
      </c>
      <c r="B318" s="8" t="str">
        <f t="shared" si="25"/>
        <v>I</v>
      </c>
      <c r="C318" s="7">
        <f t="shared" si="26"/>
        <v>36075.536</v>
      </c>
      <c r="D318" s="9" t="str">
        <f t="shared" si="27"/>
        <v>vis</v>
      </c>
      <c r="E318" s="21">
        <f>VLOOKUP(C318,'Active 1'!C$21:E$966,3,FALSE)</f>
        <v>-11752.907236606396</v>
      </c>
      <c r="F318" s="8" t="s">
        <v>1215</v>
      </c>
      <c r="G318" s="9" t="str">
        <f t="shared" si="28"/>
        <v>36075.536</v>
      </c>
      <c r="H318" s="7">
        <f t="shared" si="29"/>
        <v>-4857</v>
      </c>
      <c r="I318" s="22" t="s">
        <v>1428</v>
      </c>
      <c r="J318" s="23" t="s">
        <v>1429</v>
      </c>
      <c r="K318" s="22">
        <v>-4857</v>
      </c>
      <c r="L318" s="22" t="s">
        <v>1348</v>
      </c>
      <c r="M318" s="23" t="s">
        <v>1221</v>
      </c>
      <c r="N318" s="23"/>
      <c r="O318" s="24" t="s">
        <v>1430</v>
      </c>
      <c r="P318" s="25" t="s">
        <v>1380</v>
      </c>
    </row>
    <row r="319" spans="1:16" ht="13.5" thickBot="1" x14ac:dyDescent="0.25">
      <c r="A319" s="7" t="str">
        <f t="shared" si="24"/>
        <v>BAVM 12 </v>
      </c>
      <c r="B319" s="8" t="str">
        <f t="shared" si="25"/>
        <v>I</v>
      </c>
      <c r="C319" s="7">
        <f t="shared" si="26"/>
        <v>36075.538</v>
      </c>
      <c r="D319" s="9" t="str">
        <f t="shared" si="27"/>
        <v>vis</v>
      </c>
      <c r="E319" s="21">
        <f>VLOOKUP(C319,'Active 1'!C$21:E$966,3,FALSE)</f>
        <v>-11752.905773432652</v>
      </c>
      <c r="F319" s="8" t="s">
        <v>1215</v>
      </c>
      <c r="G319" s="9" t="str">
        <f t="shared" si="28"/>
        <v>36075.538</v>
      </c>
      <c r="H319" s="7">
        <f t="shared" si="29"/>
        <v>-4857</v>
      </c>
      <c r="I319" s="22" t="s">
        <v>1431</v>
      </c>
      <c r="J319" s="23" t="s">
        <v>1432</v>
      </c>
      <c r="K319" s="22">
        <v>-4857</v>
      </c>
      <c r="L319" s="22" t="s">
        <v>1351</v>
      </c>
      <c r="M319" s="23" t="s">
        <v>1221</v>
      </c>
      <c r="N319" s="23"/>
      <c r="O319" s="24" t="s">
        <v>1387</v>
      </c>
      <c r="P319" s="25" t="s">
        <v>1380</v>
      </c>
    </row>
    <row r="320" spans="1:16" ht="13.5" thickBot="1" x14ac:dyDescent="0.25">
      <c r="A320" s="7" t="str">
        <f t="shared" si="24"/>
        <v> SCA 4.372 </v>
      </c>
      <c r="B320" s="8" t="str">
        <f t="shared" si="25"/>
        <v>I</v>
      </c>
      <c r="C320" s="7">
        <f t="shared" si="26"/>
        <v>36079.64</v>
      </c>
      <c r="D320" s="9" t="str">
        <f t="shared" si="27"/>
        <v>pg</v>
      </c>
      <c r="E320" s="21">
        <f>VLOOKUP(C320,'Active 1'!C$21:E$966,3,FALSE)</f>
        <v>-11749.904804087366</v>
      </c>
      <c r="F320" s="8" t="str">
        <f>LEFT(M320,1)</f>
        <v>F</v>
      </c>
      <c r="G320" s="9" t="str">
        <f t="shared" si="28"/>
        <v>36079.640</v>
      </c>
      <c r="H320" s="7">
        <f t="shared" si="29"/>
        <v>-4854</v>
      </c>
      <c r="I320" s="22" t="s">
        <v>1433</v>
      </c>
      <c r="J320" s="23" t="s">
        <v>1434</v>
      </c>
      <c r="K320" s="22">
        <v>-4854</v>
      </c>
      <c r="L320" s="22" t="s">
        <v>1311</v>
      </c>
      <c r="M320" s="23" t="s">
        <v>1217</v>
      </c>
      <c r="N320" s="23"/>
      <c r="O320" s="24" t="s">
        <v>1370</v>
      </c>
      <c r="P320" s="24" t="s">
        <v>1371</v>
      </c>
    </row>
    <row r="321" spans="1:16" ht="13.5" thickBot="1" x14ac:dyDescent="0.25">
      <c r="A321" s="7" t="str">
        <f t="shared" si="24"/>
        <v>BAVM 12 </v>
      </c>
      <c r="B321" s="8" t="str">
        <f t="shared" si="25"/>
        <v>I</v>
      </c>
      <c r="C321" s="7">
        <f t="shared" si="26"/>
        <v>36086.470999999998</v>
      </c>
      <c r="D321" s="9" t="str">
        <f t="shared" si="27"/>
        <v>vis</v>
      </c>
      <c r="E321" s="21">
        <f>VLOOKUP(C321,'Active 1'!C$21:E$966,3,FALSE)</f>
        <v>-11744.907334170823</v>
      </c>
      <c r="F321" s="8" t="str">
        <f>LEFT(M321,1)</f>
        <v>V</v>
      </c>
      <c r="G321" s="9" t="str">
        <f t="shared" si="28"/>
        <v>36086.471</v>
      </c>
      <c r="H321" s="7">
        <f t="shared" si="29"/>
        <v>-4849</v>
      </c>
      <c r="I321" s="22" t="s">
        <v>1435</v>
      </c>
      <c r="J321" s="23" t="s">
        <v>1436</v>
      </c>
      <c r="K321" s="22">
        <v>-4849</v>
      </c>
      <c r="L321" s="22" t="s">
        <v>1348</v>
      </c>
      <c r="M321" s="23" t="s">
        <v>1221</v>
      </c>
      <c r="N321" s="23"/>
      <c r="O321" s="24" t="s">
        <v>1430</v>
      </c>
      <c r="P321" s="25" t="s">
        <v>1380</v>
      </c>
    </row>
    <row r="322" spans="1:16" ht="13.5" thickBot="1" x14ac:dyDescent="0.25">
      <c r="A322" s="7" t="str">
        <f t="shared" si="24"/>
        <v>BAVM 12 </v>
      </c>
      <c r="B322" s="8" t="str">
        <f t="shared" si="25"/>
        <v>I</v>
      </c>
      <c r="C322" s="7">
        <f t="shared" si="26"/>
        <v>36086.470999999998</v>
      </c>
      <c r="D322" s="9" t="str">
        <f t="shared" si="27"/>
        <v>vis</v>
      </c>
      <c r="E322" s="21">
        <f>VLOOKUP(C322,'Active 1'!C$21:E$966,3,FALSE)</f>
        <v>-11744.907334170823</v>
      </c>
      <c r="F322" s="8" t="str">
        <f>LEFT(M322,1)</f>
        <v>V</v>
      </c>
      <c r="G322" s="9" t="str">
        <f t="shared" si="28"/>
        <v>36086.471</v>
      </c>
      <c r="H322" s="7">
        <f t="shared" si="29"/>
        <v>-4849</v>
      </c>
      <c r="I322" s="22" t="s">
        <v>1435</v>
      </c>
      <c r="J322" s="23" t="s">
        <v>1436</v>
      </c>
      <c r="K322" s="22">
        <v>-4849</v>
      </c>
      <c r="L322" s="22" t="s">
        <v>1348</v>
      </c>
      <c r="M322" s="23" t="s">
        <v>1221</v>
      </c>
      <c r="N322" s="23"/>
      <c r="O322" s="24" t="s">
        <v>1437</v>
      </c>
      <c r="P322" s="25" t="s">
        <v>1380</v>
      </c>
    </row>
    <row r="323" spans="1:16" ht="13.5" thickBot="1" x14ac:dyDescent="0.25">
      <c r="A323" s="7" t="str">
        <f t="shared" si="24"/>
        <v>BAVM 12 </v>
      </c>
      <c r="B323" s="8" t="str">
        <f t="shared" si="25"/>
        <v>I</v>
      </c>
      <c r="C323" s="7">
        <f t="shared" si="26"/>
        <v>36086.470999999998</v>
      </c>
      <c r="D323" s="9" t="str">
        <f t="shared" si="27"/>
        <v>vis</v>
      </c>
      <c r="E323" s="21">
        <f>VLOOKUP(C323,'Active 1'!C$21:E$966,3,FALSE)</f>
        <v>-11744.907334170823</v>
      </c>
      <c r="F323" s="8" t="str">
        <f>LEFT(M323,1)</f>
        <v>V</v>
      </c>
      <c r="G323" s="9" t="str">
        <f t="shared" si="28"/>
        <v>36086.471</v>
      </c>
      <c r="H323" s="7">
        <f t="shared" si="29"/>
        <v>-4849</v>
      </c>
      <c r="I323" s="22" t="s">
        <v>1435</v>
      </c>
      <c r="J323" s="23" t="s">
        <v>1436</v>
      </c>
      <c r="K323" s="22">
        <v>-4849</v>
      </c>
      <c r="L323" s="22" t="s">
        <v>1348</v>
      </c>
      <c r="M323" s="23" t="s">
        <v>1221</v>
      </c>
      <c r="N323" s="23"/>
      <c r="O323" s="24" t="s">
        <v>1387</v>
      </c>
      <c r="P323" s="25" t="s">
        <v>1380</v>
      </c>
    </row>
    <row r="324" spans="1:16" ht="13.5" thickBot="1" x14ac:dyDescent="0.25">
      <c r="A324" s="7" t="str">
        <f t="shared" si="24"/>
        <v>BAVM 12 </v>
      </c>
      <c r="B324" s="8" t="str">
        <f t="shared" si="25"/>
        <v>I</v>
      </c>
      <c r="C324" s="7">
        <f t="shared" si="26"/>
        <v>36086.472000000002</v>
      </c>
      <c r="D324" s="9" t="str">
        <f t="shared" si="27"/>
        <v>vis</v>
      </c>
      <c r="E324" s="21">
        <f>VLOOKUP(C324,'Active 1'!C$21:E$966,3,FALSE)</f>
        <v>-11744.906602583947</v>
      </c>
      <c r="F324" s="8" t="str">
        <f>LEFT(M324,1)</f>
        <v>V</v>
      </c>
      <c r="G324" s="9" t="str">
        <f t="shared" si="28"/>
        <v>36086.472</v>
      </c>
      <c r="H324" s="7">
        <f t="shared" si="29"/>
        <v>-4849</v>
      </c>
      <c r="I324" s="22" t="s">
        <v>1438</v>
      </c>
      <c r="J324" s="23" t="s">
        <v>1439</v>
      </c>
      <c r="K324" s="22">
        <v>-4849</v>
      </c>
      <c r="L324" s="22" t="s">
        <v>1363</v>
      </c>
      <c r="M324" s="23" t="s">
        <v>1221</v>
      </c>
      <c r="N324" s="23"/>
      <c r="O324" s="24" t="s">
        <v>1440</v>
      </c>
      <c r="P324" s="25" t="s">
        <v>1380</v>
      </c>
    </row>
    <row r="325" spans="1:16" ht="13.5" thickBot="1" x14ac:dyDescent="0.25">
      <c r="A325" s="7" t="str">
        <f t="shared" si="24"/>
        <v> NAZ 11.30 </v>
      </c>
      <c r="B325" s="8" t="str">
        <f t="shared" si="25"/>
        <v>I</v>
      </c>
      <c r="C325" s="7">
        <f t="shared" si="26"/>
        <v>36086.481</v>
      </c>
      <c r="D325" s="9" t="str">
        <f t="shared" si="27"/>
        <v>vis</v>
      </c>
      <c r="E325" s="21">
        <f>VLOOKUP(C325,'Active 1'!C$21:E$966,3,FALSE)</f>
        <v>-11744.900018302109</v>
      </c>
      <c r="F325" s="8" t="s">
        <v>1215</v>
      </c>
      <c r="G325" s="9" t="str">
        <f t="shared" si="28"/>
        <v>36086.481</v>
      </c>
      <c r="H325" s="7">
        <f t="shared" si="29"/>
        <v>-4849</v>
      </c>
      <c r="I325" s="22" t="s">
        <v>1441</v>
      </c>
      <c r="J325" s="23" t="s">
        <v>1442</v>
      </c>
      <c r="K325" s="22">
        <v>-4849</v>
      </c>
      <c r="L325" s="22" t="s">
        <v>1443</v>
      </c>
      <c r="M325" s="23" t="s">
        <v>1221</v>
      </c>
      <c r="N325" s="23"/>
      <c r="O325" s="24" t="s">
        <v>1444</v>
      </c>
      <c r="P325" s="24" t="s">
        <v>1445</v>
      </c>
    </row>
    <row r="326" spans="1:16" ht="13.5" thickBot="1" x14ac:dyDescent="0.25">
      <c r="A326" s="7" t="str">
        <f t="shared" si="24"/>
        <v> SCA 4.372 </v>
      </c>
      <c r="B326" s="8" t="str">
        <f t="shared" si="25"/>
        <v>I</v>
      </c>
      <c r="C326" s="7">
        <f t="shared" si="26"/>
        <v>36123.391000000003</v>
      </c>
      <c r="D326" s="9" t="str">
        <f t="shared" si="27"/>
        <v>vis</v>
      </c>
      <c r="E326" s="21">
        <f>VLOOKUP(C326,'Active 1'!C$21:E$966,3,FALSE)</f>
        <v>-11717.897146889482</v>
      </c>
      <c r="F326" s="8" t="s">
        <v>1215</v>
      </c>
      <c r="G326" s="9" t="str">
        <f t="shared" si="28"/>
        <v>36123.391</v>
      </c>
      <c r="H326" s="7">
        <f t="shared" si="29"/>
        <v>-4822</v>
      </c>
      <c r="I326" s="22" t="s">
        <v>1446</v>
      </c>
      <c r="J326" s="23" t="s">
        <v>1447</v>
      </c>
      <c r="K326" s="22">
        <v>-4822</v>
      </c>
      <c r="L326" s="22" t="s">
        <v>1288</v>
      </c>
      <c r="M326" s="23" t="s">
        <v>1217</v>
      </c>
      <c r="N326" s="23"/>
      <c r="O326" s="24" t="s">
        <v>1370</v>
      </c>
      <c r="P326" s="24" t="s">
        <v>1371</v>
      </c>
    </row>
    <row r="327" spans="1:16" ht="13.5" thickBot="1" x14ac:dyDescent="0.25">
      <c r="A327" s="7" t="str">
        <f t="shared" si="24"/>
        <v> SCA 4.372 </v>
      </c>
      <c r="B327" s="8" t="str">
        <f t="shared" si="25"/>
        <v>I</v>
      </c>
      <c r="C327" s="7">
        <f t="shared" si="26"/>
        <v>36127.480000000003</v>
      </c>
      <c r="D327" s="9" t="str">
        <f t="shared" si="27"/>
        <v>vis</v>
      </c>
      <c r="E327" s="21">
        <f>VLOOKUP(C327,'Active 1'!C$21:E$966,3,FALSE)</f>
        <v>-11714.905688173518</v>
      </c>
      <c r="F327" s="8" t="s">
        <v>1215</v>
      </c>
      <c r="G327" s="9" t="str">
        <f t="shared" si="28"/>
        <v>36127.480</v>
      </c>
      <c r="H327" s="7">
        <f t="shared" si="29"/>
        <v>-4819</v>
      </c>
      <c r="I327" s="22" t="s">
        <v>1448</v>
      </c>
      <c r="J327" s="23" t="s">
        <v>1449</v>
      </c>
      <c r="K327" s="22">
        <v>-4819</v>
      </c>
      <c r="L327" s="22" t="s">
        <v>1322</v>
      </c>
      <c r="M327" s="23" t="s">
        <v>1217</v>
      </c>
      <c r="N327" s="23"/>
      <c r="O327" s="24" t="s">
        <v>1370</v>
      </c>
      <c r="P327" s="24" t="s">
        <v>1371</v>
      </c>
    </row>
    <row r="328" spans="1:16" ht="13.5" thickBot="1" x14ac:dyDescent="0.25">
      <c r="A328" s="7" t="str">
        <f t="shared" si="24"/>
        <v> SCA 4.372 </v>
      </c>
      <c r="B328" s="8" t="str">
        <f t="shared" si="25"/>
        <v>I</v>
      </c>
      <c r="C328" s="7">
        <f t="shared" si="26"/>
        <v>36131.578999999998</v>
      </c>
      <c r="D328" s="9" t="str">
        <f t="shared" si="27"/>
        <v>vis</v>
      </c>
      <c r="E328" s="21">
        <f>VLOOKUP(C328,'Active 1'!C$21:E$966,3,FALSE)</f>
        <v>-11711.906913588846</v>
      </c>
      <c r="F328" s="8" t="s">
        <v>1215</v>
      </c>
      <c r="G328" s="9" t="str">
        <f t="shared" si="28"/>
        <v>36131.579</v>
      </c>
      <c r="H328" s="7">
        <f t="shared" si="29"/>
        <v>-4816</v>
      </c>
      <c r="I328" s="22" t="s">
        <v>1450</v>
      </c>
      <c r="J328" s="23" t="s">
        <v>1451</v>
      </c>
      <c r="K328" s="22">
        <v>-4816</v>
      </c>
      <c r="L328" s="22" t="s">
        <v>1351</v>
      </c>
      <c r="M328" s="23" t="s">
        <v>1217</v>
      </c>
      <c r="N328" s="23"/>
      <c r="O328" s="24" t="s">
        <v>1370</v>
      </c>
      <c r="P328" s="24" t="s">
        <v>1371</v>
      </c>
    </row>
    <row r="329" spans="1:16" ht="13.5" thickBot="1" x14ac:dyDescent="0.25">
      <c r="A329" s="7" t="str">
        <f t="shared" si="24"/>
        <v> SCA 4.372 </v>
      </c>
      <c r="B329" s="8" t="str">
        <f t="shared" si="25"/>
        <v>I</v>
      </c>
      <c r="C329" s="7">
        <f t="shared" si="26"/>
        <v>36138.411999999997</v>
      </c>
      <c r="D329" s="9" t="str">
        <f t="shared" si="27"/>
        <v>vis</v>
      </c>
      <c r="E329" s="21">
        <f>VLOOKUP(C329,'Active 1'!C$21:E$966,3,FALSE)</f>
        <v>-11706.907980498559</v>
      </c>
      <c r="F329" s="8" t="s">
        <v>1215</v>
      </c>
      <c r="G329" s="9" t="str">
        <f t="shared" si="28"/>
        <v>36138.412</v>
      </c>
      <c r="H329" s="7">
        <f t="shared" si="29"/>
        <v>-4811</v>
      </c>
      <c r="I329" s="22" t="s">
        <v>1452</v>
      </c>
      <c r="J329" s="23" t="s">
        <v>1453</v>
      </c>
      <c r="K329" s="22">
        <v>-4811</v>
      </c>
      <c r="L329" s="22" t="s">
        <v>1348</v>
      </c>
      <c r="M329" s="23" t="s">
        <v>1217</v>
      </c>
      <c r="N329" s="23"/>
      <c r="O329" s="24" t="s">
        <v>1370</v>
      </c>
      <c r="P329" s="24" t="s">
        <v>1371</v>
      </c>
    </row>
    <row r="330" spans="1:16" ht="13.5" thickBot="1" x14ac:dyDescent="0.25">
      <c r="A330" s="7" t="str">
        <f t="shared" si="24"/>
        <v>BAVM 12 </v>
      </c>
      <c r="B330" s="8" t="str">
        <f t="shared" si="25"/>
        <v>I</v>
      </c>
      <c r="C330" s="7">
        <f t="shared" si="26"/>
        <v>36138.415999999997</v>
      </c>
      <c r="D330" s="9" t="str">
        <f t="shared" si="27"/>
        <v>vis</v>
      </c>
      <c r="E330" s="21">
        <f>VLOOKUP(C330,'Active 1'!C$21:E$966,3,FALSE)</f>
        <v>-11706.905054151075</v>
      </c>
      <c r="F330" s="8" t="s">
        <v>1215</v>
      </c>
      <c r="G330" s="9" t="str">
        <f t="shared" si="28"/>
        <v>36138.416</v>
      </c>
      <c r="H330" s="7">
        <f t="shared" si="29"/>
        <v>-4811</v>
      </c>
      <c r="I330" s="22" t="s">
        <v>1454</v>
      </c>
      <c r="J330" s="23" t="s">
        <v>1455</v>
      </c>
      <c r="K330" s="22">
        <v>-4811</v>
      </c>
      <c r="L330" s="22" t="s">
        <v>1311</v>
      </c>
      <c r="M330" s="23" t="s">
        <v>1221</v>
      </c>
      <c r="N330" s="23"/>
      <c r="O330" s="24" t="s">
        <v>1387</v>
      </c>
      <c r="P330" s="25" t="s">
        <v>1380</v>
      </c>
    </row>
    <row r="331" spans="1:16" ht="13.5" thickBot="1" x14ac:dyDescent="0.25">
      <c r="A331" s="7" t="str">
        <f t="shared" ref="A331:A394" si="30">P331</f>
        <v>BAVM 12 </v>
      </c>
      <c r="B331" s="8" t="str">
        <f t="shared" ref="B331:B394" si="31">IF(H331=INT(H331),"I","II")</f>
        <v>I</v>
      </c>
      <c r="C331" s="7">
        <f t="shared" ref="C331:C394" si="32">1*G331</f>
        <v>36138.417999999998</v>
      </c>
      <c r="D331" s="9" t="str">
        <f t="shared" ref="D331:D394" si="33">VLOOKUP(F331,I$1:J$5,2,FALSE)</f>
        <v>vis</v>
      </c>
      <c r="E331" s="21">
        <f>VLOOKUP(C331,'Active 1'!C$21:E$966,3,FALSE)</f>
        <v>-11706.903590977332</v>
      </c>
      <c r="F331" s="8" t="s">
        <v>1215</v>
      </c>
      <c r="G331" s="9" t="str">
        <f t="shared" ref="G331:G394" si="34">MID(I331,3,LEN(I331)-3)</f>
        <v>36138.418</v>
      </c>
      <c r="H331" s="7">
        <f t="shared" ref="H331:H394" si="35">1*K331</f>
        <v>-4811</v>
      </c>
      <c r="I331" s="22" t="s">
        <v>1456</v>
      </c>
      <c r="J331" s="23" t="s">
        <v>1457</v>
      </c>
      <c r="K331" s="22">
        <v>-4811</v>
      </c>
      <c r="L331" s="22" t="s">
        <v>1355</v>
      </c>
      <c r="M331" s="23" t="s">
        <v>1221</v>
      </c>
      <c r="N331" s="23"/>
      <c r="O331" s="24" t="s">
        <v>1458</v>
      </c>
      <c r="P331" s="25" t="s">
        <v>1380</v>
      </c>
    </row>
    <row r="332" spans="1:16" ht="13.5" thickBot="1" x14ac:dyDescent="0.25">
      <c r="A332" s="7" t="str">
        <f t="shared" si="30"/>
        <v> SCA 4.372 </v>
      </c>
      <c r="B332" s="8" t="str">
        <f t="shared" si="31"/>
        <v>I</v>
      </c>
      <c r="C332" s="7">
        <f t="shared" si="32"/>
        <v>36149.343000000001</v>
      </c>
      <c r="D332" s="9" t="str">
        <f t="shared" si="33"/>
        <v>vis</v>
      </c>
      <c r="E332" s="21">
        <f>VLOOKUP(C332,'Active 1'!C$21:E$966,3,FALSE)</f>
        <v>-11698.911004410467</v>
      </c>
      <c r="F332" s="8" t="s">
        <v>1215</v>
      </c>
      <c r="G332" s="9" t="str">
        <f t="shared" si="34"/>
        <v>36149.343</v>
      </c>
      <c r="H332" s="7">
        <f t="shared" si="35"/>
        <v>-4803</v>
      </c>
      <c r="I332" s="22" t="s">
        <v>1459</v>
      </c>
      <c r="J332" s="23" t="s">
        <v>1460</v>
      </c>
      <c r="K332" s="22">
        <v>-4803</v>
      </c>
      <c r="L332" s="22" t="s">
        <v>1377</v>
      </c>
      <c r="M332" s="23" t="s">
        <v>1217</v>
      </c>
      <c r="N332" s="23"/>
      <c r="O332" s="24" t="s">
        <v>1370</v>
      </c>
      <c r="P332" s="24" t="s">
        <v>1371</v>
      </c>
    </row>
    <row r="333" spans="1:16" ht="13.5" thickBot="1" x14ac:dyDescent="0.25">
      <c r="A333" s="7" t="str">
        <f t="shared" si="30"/>
        <v> SCA 4.372 </v>
      </c>
      <c r="B333" s="8" t="str">
        <f t="shared" si="31"/>
        <v>I</v>
      </c>
      <c r="C333" s="7">
        <f t="shared" si="32"/>
        <v>36164.387000000002</v>
      </c>
      <c r="D333" s="9" t="str">
        <f t="shared" si="33"/>
        <v>vis</v>
      </c>
      <c r="E333" s="21">
        <f>VLOOKUP(C333,'Active 1'!C$21:E$966,3,FALSE)</f>
        <v>-11687.905011521505</v>
      </c>
      <c r="F333" s="8" t="s">
        <v>1215</v>
      </c>
      <c r="G333" s="9" t="str">
        <f t="shared" si="34"/>
        <v>36164.387</v>
      </c>
      <c r="H333" s="7">
        <f t="shared" si="35"/>
        <v>-4792</v>
      </c>
      <c r="I333" s="22" t="s">
        <v>1461</v>
      </c>
      <c r="J333" s="23" t="s">
        <v>1462</v>
      </c>
      <c r="K333" s="22">
        <v>-4792</v>
      </c>
      <c r="L333" s="22" t="s">
        <v>1303</v>
      </c>
      <c r="M333" s="23" t="s">
        <v>1217</v>
      </c>
      <c r="N333" s="23"/>
      <c r="O333" s="24" t="s">
        <v>1370</v>
      </c>
      <c r="P333" s="24" t="s">
        <v>1371</v>
      </c>
    </row>
    <row r="334" spans="1:16" ht="13.5" thickBot="1" x14ac:dyDescent="0.25">
      <c r="A334" s="7" t="str">
        <f t="shared" si="30"/>
        <v>BAVM 12 </v>
      </c>
      <c r="B334" s="8" t="str">
        <f t="shared" si="31"/>
        <v>I</v>
      </c>
      <c r="C334" s="7">
        <f t="shared" si="32"/>
        <v>36172.586000000003</v>
      </c>
      <c r="D334" s="9" t="str">
        <f t="shared" si="33"/>
        <v>vis</v>
      </c>
      <c r="E334" s="21">
        <f>VLOOKUP(C334,'Active 1'!C$21:E$966,3,FALSE)</f>
        <v>-11681.906730765282</v>
      </c>
      <c r="F334" s="8" t="s">
        <v>1215</v>
      </c>
      <c r="G334" s="9" t="str">
        <f t="shared" si="34"/>
        <v>36172.586</v>
      </c>
      <c r="H334" s="7">
        <f t="shared" si="35"/>
        <v>-4786</v>
      </c>
      <c r="I334" s="22" t="s">
        <v>1463</v>
      </c>
      <c r="J334" s="23" t="s">
        <v>1464</v>
      </c>
      <c r="K334" s="22">
        <v>-4786</v>
      </c>
      <c r="L334" s="22" t="s">
        <v>1351</v>
      </c>
      <c r="M334" s="23" t="s">
        <v>1221</v>
      </c>
      <c r="N334" s="23"/>
      <c r="O334" s="24" t="s">
        <v>1387</v>
      </c>
      <c r="P334" s="25" t="s">
        <v>1380</v>
      </c>
    </row>
    <row r="335" spans="1:16" ht="13.5" thickBot="1" x14ac:dyDescent="0.25">
      <c r="A335" s="7" t="str">
        <f t="shared" si="30"/>
        <v> SCA 4.372 </v>
      </c>
      <c r="B335" s="8" t="str">
        <f t="shared" si="31"/>
        <v>I</v>
      </c>
      <c r="C335" s="7">
        <f t="shared" si="32"/>
        <v>36220.415999999997</v>
      </c>
      <c r="D335" s="9" t="str">
        <f t="shared" si="33"/>
        <v>vis</v>
      </c>
      <c r="E335" s="21">
        <f>VLOOKUP(C335,'Active 1'!C$21:E$966,3,FALSE)</f>
        <v>-11646.914930720153</v>
      </c>
      <c r="F335" s="8" t="s">
        <v>1215</v>
      </c>
      <c r="G335" s="9" t="str">
        <f t="shared" si="34"/>
        <v>36220.416</v>
      </c>
      <c r="H335" s="7">
        <f t="shared" si="35"/>
        <v>-4751</v>
      </c>
      <c r="I335" s="22" t="s">
        <v>1465</v>
      </c>
      <c r="J335" s="23" t="s">
        <v>1466</v>
      </c>
      <c r="K335" s="22">
        <v>-4751</v>
      </c>
      <c r="L335" s="22" t="s">
        <v>1467</v>
      </c>
      <c r="M335" s="23" t="s">
        <v>1217</v>
      </c>
      <c r="N335" s="23"/>
      <c r="O335" s="24" t="s">
        <v>1370</v>
      </c>
      <c r="P335" s="24" t="s">
        <v>1371</v>
      </c>
    </row>
    <row r="336" spans="1:16" ht="13.5" thickBot="1" x14ac:dyDescent="0.25">
      <c r="A336" s="7" t="str">
        <f t="shared" si="30"/>
        <v>BAVM 13 </v>
      </c>
      <c r="B336" s="8" t="str">
        <f t="shared" si="31"/>
        <v>I</v>
      </c>
      <c r="C336" s="7">
        <f t="shared" si="32"/>
        <v>36231.358999999997</v>
      </c>
      <c r="D336" s="9" t="str">
        <f t="shared" si="33"/>
        <v>vis</v>
      </c>
      <c r="E336" s="21">
        <f>VLOOKUP(C336,'Active 1'!C$21:E$966,3,FALSE)</f>
        <v>-11638.90917558961</v>
      </c>
      <c r="F336" s="8" t="s">
        <v>1215</v>
      </c>
      <c r="G336" s="9" t="str">
        <f t="shared" si="34"/>
        <v>36231.359</v>
      </c>
      <c r="H336" s="7">
        <f t="shared" si="35"/>
        <v>-4743</v>
      </c>
      <c r="I336" s="22" t="s">
        <v>1468</v>
      </c>
      <c r="J336" s="23" t="s">
        <v>1469</v>
      </c>
      <c r="K336" s="22">
        <v>-4743</v>
      </c>
      <c r="L336" s="22" t="s">
        <v>1348</v>
      </c>
      <c r="M336" s="23" t="s">
        <v>1221</v>
      </c>
      <c r="N336" s="23"/>
      <c r="O336" s="24" t="s">
        <v>1470</v>
      </c>
      <c r="P336" s="25" t="s">
        <v>1471</v>
      </c>
    </row>
    <row r="337" spans="1:16" ht="13.5" thickBot="1" x14ac:dyDescent="0.25">
      <c r="A337" s="7" t="str">
        <f t="shared" si="30"/>
        <v>BAVM 13 </v>
      </c>
      <c r="B337" s="8" t="str">
        <f t="shared" si="31"/>
        <v>I</v>
      </c>
      <c r="C337" s="7">
        <f t="shared" si="32"/>
        <v>36231.360999999997</v>
      </c>
      <c r="D337" s="9" t="str">
        <f t="shared" si="33"/>
        <v>vis</v>
      </c>
      <c r="E337" s="21">
        <f>VLOOKUP(C337,'Active 1'!C$21:E$966,3,FALSE)</f>
        <v>-11638.907712415867</v>
      </c>
      <c r="F337" s="8" t="s">
        <v>1215</v>
      </c>
      <c r="G337" s="9" t="str">
        <f t="shared" si="34"/>
        <v>36231.361</v>
      </c>
      <c r="H337" s="7">
        <f t="shared" si="35"/>
        <v>-4743</v>
      </c>
      <c r="I337" s="22" t="s">
        <v>1472</v>
      </c>
      <c r="J337" s="23" t="s">
        <v>1473</v>
      </c>
      <c r="K337" s="22">
        <v>-4743</v>
      </c>
      <c r="L337" s="22" t="s">
        <v>1351</v>
      </c>
      <c r="M337" s="23" t="s">
        <v>1221</v>
      </c>
      <c r="N337" s="23"/>
      <c r="O337" s="24" t="s">
        <v>1440</v>
      </c>
      <c r="P337" s="25" t="s">
        <v>1471</v>
      </c>
    </row>
    <row r="338" spans="1:16" ht="13.5" thickBot="1" x14ac:dyDescent="0.25">
      <c r="A338" s="7" t="str">
        <f t="shared" si="30"/>
        <v>BAVM 13 </v>
      </c>
      <c r="B338" s="8" t="str">
        <f t="shared" si="31"/>
        <v>I</v>
      </c>
      <c r="C338" s="7">
        <f t="shared" si="32"/>
        <v>36231.362999999998</v>
      </c>
      <c r="D338" s="9" t="str">
        <f t="shared" si="33"/>
        <v>vis</v>
      </c>
      <c r="E338" s="21">
        <f>VLOOKUP(C338,'Active 1'!C$21:E$966,3,FALSE)</f>
        <v>-11638.906249242124</v>
      </c>
      <c r="F338" s="8" t="s">
        <v>1215</v>
      </c>
      <c r="G338" s="9" t="str">
        <f t="shared" si="34"/>
        <v>36231.363</v>
      </c>
      <c r="H338" s="7">
        <f t="shared" si="35"/>
        <v>-4743</v>
      </c>
      <c r="I338" s="22" t="s">
        <v>1474</v>
      </c>
      <c r="J338" s="23" t="s">
        <v>1475</v>
      </c>
      <c r="K338" s="22">
        <v>-4743</v>
      </c>
      <c r="L338" s="22" t="s">
        <v>1311</v>
      </c>
      <c r="M338" s="23" t="s">
        <v>1221</v>
      </c>
      <c r="N338" s="23"/>
      <c r="O338" s="24" t="s">
        <v>1352</v>
      </c>
      <c r="P338" s="25" t="s">
        <v>1471</v>
      </c>
    </row>
    <row r="339" spans="1:16" ht="13.5" thickBot="1" x14ac:dyDescent="0.25">
      <c r="A339" s="7" t="str">
        <f t="shared" si="30"/>
        <v> SCA 4.372 </v>
      </c>
      <c r="B339" s="8" t="str">
        <f t="shared" si="31"/>
        <v>I</v>
      </c>
      <c r="C339" s="7">
        <f t="shared" si="32"/>
        <v>36231.364000000001</v>
      </c>
      <c r="D339" s="9" t="str">
        <f t="shared" si="33"/>
        <v>vis</v>
      </c>
      <c r="E339" s="21">
        <f>VLOOKUP(C339,'Active 1'!C$21:E$966,3,FALSE)</f>
        <v>-11638.90551765525</v>
      </c>
      <c r="F339" s="8" t="s">
        <v>1215</v>
      </c>
      <c r="G339" s="9" t="str">
        <f t="shared" si="34"/>
        <v>36231.364</v>
      </c>
      <c r="H339" s="7">
        <f t="shared" si="35"/>
        <v>-4743</v>
      </c>
      <c r="I339" s="22" t="s">
        <v>1476</v>
      </c>
      <c r="J339" s="23" t="s">
        <v>1477</v>
      </c>
      <c r="K339" s="22">
        <v>-4743</v>
      </c>
      <c r="L339" s="22" t="s">
        <v>1303</v>
      </c>
      <c r="M339" s="23" t="s">
        <v>1217</v>
      </c>
      <c r="N339" s="23"/>
      <c r="O339" s="24" t="s">
        <v>1370</v>
      </c>
      <c r="P339" s="24" t="s">
        <v>1371</v>
      </c>
    </row>
    <row r="340" spans="1:16" ht="13.5" thickBot="1" x14ac:dyDescent="0.25">
      <c r="A340" s="7" t="str">
        <f t="shared" si="30"/>
        <v>BAVM 13 </v>
      </c>
      <c r="B340" s="8" t="str">
        <f t="shared" si="31"/>
        <v>I</v>
      </c>
      <c r="C340" s="7">
        <f t="shared" si="32"/>
        <v>36231.366000000002</v>
      </c>
      <c r="D340" s="9" t="str">
        <f t="shared" si="33"/>
        <v>vis</v>
      </c>
      <c r="E340" s="21">
        <f>VLOOKUP(C340,'Active 1'!C$21:E$966,3,FALSE)</f>
        <v>-11638.904054481507</v>
      </c>
      <c r="F340" s="8" t="s">
        <v>1215</v>
      </c>
      <c r="G340" s="9" t="str">
        <f t="shared" si="34"/>
        <v>36231.366</v>
      </c>
      <c r="H340" s="7">
        <f t="shared" si="35"/>
        <v>-4743</v>
      </c>
      <c r="I340" s="22" t="s">
        <v>1478</v>
      </c>
      <c r="J340" s="23" t="s">
        <v>1479</v>
      </c>
      <c r="K340" s="22">
        <v>-4743</v>
      </c>
      <c r="L340" s="22" t="s">
        <v>1296</v>
      </c>
      <c r="M340" s="23" t="s">
        <v>1221</v>
      </c>
      <c r="N340" s="23"/>
      <c r="O340" s="24" t="s">
        <v>1458</v>
      </c>
      <c r="P340" s="25" t="s">
        <v>1471</v>
      </c>
    </row>
    <row r="341" spans="1:16" ht="13.5" thickBot="1" x14ac:dyDescent="0.25">
      <c r="A341" s="7" t="str">
        <f t="shared" si="30"/>
        <v>BAVM 13 </v>
      </c>
      <c r="B341" s="8" t="str">
        <f t="shared" si="31"/>
        <v>I</v>
      </c>
      <c r="C341" s="7">
        <f t="shared" si="32"/>
        <v>36231.366000000002</v>
      </c>
      <c r="D341" s="9" t="str">
        <f t="shared" si="33"/>
        <v>vis</v>
      </c>
      <c r="E341" s="21">
        <f>VLOOKUP(C341,'Active 1'!C$21:E$966,3,FALSE)</f>
        <v>-11638.904054481507</v>
      </c>
      <c r="F341" s="8" t="s">
        <v>1215</v>
      </c>
      <c r="G341" s="9" t="str">
        <f t="shared" si="34"/>
        <v>36231.366</v>
      </c>
      <c r="H341" s="7">
        <f t="shared" si="35"/>
        <v>-4743</v>
      </c>
      <c r="I341" s="22" t="s">
        <v>1478</v>
      </c>
      <c r="J341" s="23" t="s">
        <v>1479</v>
      </c>
      <c r="K341" s="22">
        <v>-4743</v>
      </c>
      <c r="L341" s="22" t="s">
        <v>1296</v>
      </c>
      <c r="M341" s="23" t="s">
        <v>1221</v>
      </c>
      <c r="N341" s="23"/>
      <c r="O341" s="24" t="s">
        <v>1387</v>
      </c>
      <c r="P341" s="25" t="s">
        <v>1471</v>
      </c>
    </row>
    <row r="342" spans="1:16" ht="13.5" thickBot="1" x14ac:dyDescent="0.25">
      <c r="A342" s="7" t="str">
        <f t="shared" si="30"/>
        <v>BAVM 13 </v>
      </c>
      <c r="B342" s="8" t="str">
        <f t="shared" si="31"/>
        <v>I</v>
      </c>
      <c r="C342" s="7">
        <f t="shared" si="32"/>
        <v>36410.425999999999</v>
      </c>
      <c r="D342" s="9" t="str">
        <f t="shared" si="33"/>
        <v>vis</v>
      </c>
      <c r="E342" s="21">
        <f>VLOOKUP(C342,'Active 1'!C$21:E$966,3,FALSE)</f>
        <v>-11507.906109340765</v>
      </c>
      <c r="F342" s="8" t="s">
        <v>1215</v>
      </c>
      <c r="G342" s="9" t="str">
        <f t="shared" si="34"/>
        <v>36410.426</v>
      </c>
      <c r="H342" s="7">
        <f t="shared" si="35"/>
        <v>-4612</v>
      </c>
      <c r="I342" s="22" t="s">
        <v>1480</v>
      </c>
      <c r="J342" s="23" t="s">
        <v>1481</v>
      </c>
      <c r="K342" s="22">
        <v>-4612</v>
      </c>
      <c r="L342" s="22" t="s">
        <v>1355</v>
      </c>
      <c r="M342" s="23" t="s">
        <v>1221</v>
      </c>
      <c r="N342" s="23"/>
      <c r="O342" s="24" t="s">
        <v>1387</v>
      </c>
      <c r="P342" s="25" t="s">
        <v>1471</v>
      </c>
    </row>
    <row r="343" spans="1:16" ht="13.5" thickBot="1" x14ac:dyDescent="0.25">
      <c r="A343" s="7" t="str">
        <f t="shared" si="30"/>
        <v>BAVM 13 </v>
      </c>
      <c r="B343" s="8" t="str">
        <f t="shared" si="31"/>
        <v>I</v>
      </c>
      <c r="C343" s="7">
        <f t="shared" si="32"/>
        <v>36410.430999999997</v>
      </c>
      <c r="D343" s="9" t="str">
        <f t="shared" si="33"/>
        <v>vis</v>
      </c>
      <c r="E343" s="21">
        <f>VLOOKUP(C343,'Active 1'!C$21:E$966,3,FALSE)</f>
        <v>-11507.902451406411</v>
      </c>
      <c r="F343" s="8" t="s">
        <v>1215</v>
      </c>
      <c r="G343" s="9" t="str">
        <f t="shared" si="34"/>
        <v>36410.431</v>
      </c>
      <c r="H343" s="7">
        <f t="shared" si="35"/>
        <v>-4612</v>
      </c>
      <c r="I343" s="22" t="s">
        <v>1482</v>
      </c>
      <c r="J343" s="23" t="s">
        <v>1483</v>
      </c>
      <c r="K343" s="22">
        <v>-4612</v>
      </c>
      <c r="L343" s="22" t="s">
        <v>1484</v>
      </c>
      <c r="M343" s="23" t="s">
        <v>1221</v>
      </c>
      <c r="N343" s="23"/>
      <c r="O343" s="24" t="s">
        <v>1440</v>
      </c>
      <c r="P343" s="25" t="s">
        <v>1471</v>
      </c>
    </row>
    <row r="344" spans="1:16" ht="13.5" thickBot="1" x14ac:dyDescent="0.25">
      <c r="A344" s="7" t="str">
        <f t="shared" si="30"/>
        <v>BAVM 13 </v>
      </c>
      <c r="B344" s="8" t="str">
        <f t="shared" si="31"/>
        <v>I</v>
      </c>
      <c r="C344" s="7">
        <f t="shared" si="32"/>
        <v>36451.430999999997</v>
      </c>
      <c r="D344" s="9" t="str">
        <f t="shared" si="33"/>
        <v>vis</v>
      </c>
      <c r="E344" s="21">
        <f>VLOOKUP(C344,'Active 1'!C$21:E$966,3,FALSE)</f>
        <v>-11477.90738969095</v>
      </c>
      <c r="F344" s="8" t="s">
        <v>1215</v>
      </c>
      <c r="G344" s="9" t="str">
        <f t="shared" si="34"/>
        <v>36451.431</v>
      </c>
      <c r="H344" s="7">
        <f t="shared" si="35"/>
        <v>-4582</v>
      </c>
      <c r="I344" s="22" t="s">
        <v>1485</v>
      </c>
      <c r="J344" s="23" t="s">
        <v>1486</v>
      </c>
      <c r="K344" s="22">
        <v>-4582</v>
      </c>
      <c r="L344" s="22" t="s">
        <v>1303</v>
      </c>
      <c r="M344" s="23" t="s">
        <v>1221</v>
      </c>
      <c r="N344" s="23"/>
      <c r="O344" s="24" t="s">
        <v>1487</v>
      </c>
      <c r="P344" s="25" t="s">
        <v>1471</v>
      </c>
    </row>
    <row r="345" spans="1:16" ht="13.5" thickBot="1" x14ac:dyDescent="0.25">
      <c r="A345" s="7" t="str">
        <f t="shared" si="30"/>
        <v> SCA 4.372 </v>
      </c>
      <c r="B345" s="8" t="str">
        <f t="shared" si="31"/>
        <v>I</v>
      </c>
      <c r="C345" s="7">
        <f t="shared" si="32"/>
        <v>36477.400500000003</v>
      </c>
      <c r="D345" s="9" t="str">
        <f t="shared" si="33"/>
        <v>vis</v>
      </c>
      <c r="E345" s="21">
        <f>VLOOKUP(C345,'Active 1'!C$21:E$966,3,FALSE)</f>
        <v>-11458.908444441686</v>
      </c>
      <c r="F345" s="8" t="s">
        <v>1215</v>
      </c>
      <c r="G345" s="9" t="str">
        <f t="shared" si="34"/>
        <v>36477.4005</v>
      </c>
      <c r="H345" s="7">
        <f t="shared" si="35"/>
        <v>-4563</v>
      </c>
      <c r="I345" s="22" t="s">
        <v>1488</v>
      </c>
      <c r="J345" s="23" t="s">
        <v>1489</v>
      </c>
      <c r="K345" s="22">
        <v>-4563</v>
      </c>
      <c r="L345" s="22" t="s">
        <v>1490</v>
      </c>
      <c r="M345" s="23" t="s">
        <v>1217</v>
      </c>
      <c r="N345" s="23"/>
      <c r="O345" s="24" t="s">
        <v>1370</v>
      </c>
      <c r="P345" s="24" t="s">
        <v>1371</v>
      </c>
    </row>
    <row r="346" spans="1:16" ht="13.5" thickBot="1" x14ac:dyDescent="0.25">
      <c r="A346" s="7" t="str">
        <f t="shared" si="30"/>
        <v> SCA 4.372 </v>
      </c>
      <c r="B346" s="8" t="str">
        <f t="shared" si="31"/>
        <v>I</v>
      </c>
      <c r="C346" s="7">
        <f t="shared" si="32"/>
        <v>36488.33</v>
      </c>
      <c r="D346" s="9" t="str">
        <f t="shared" si="33"/>
        <v>vis</v>
      </c>
      <c r="E346" s="21">
        <f>VLOOKUP(C346,'Active 1'!C$21:E$966,3,FALSE)</f>
        <v>-11450.912565733903</v>
      </c>
      <c r="F346" s="8" t="s">
        <v>1215</v>
      </c>
      <c r="G346" s="9" t="str">
        <f t="shared" si="34"/>
        <v>36488.330</v>
      </c>
      <c r="H346" s="7">
        <f t="shared" si="35"/>
        <v>-4555</v>
      </c>
      <c r="I346" s="22" t="s">
        <v>1491</v>
      </c>
      <c r="J346" s="23" t="s">
        <v>1492</v>
      </c>
      <c r="K346" s="22">
        <v>-4555</v>
      </c>
      <c r="L346" s="22" t="s">
        <v>1329</v>
      </c>
      <c r="M346" s="23" t="s">
        <v>1217</v>
      </c>
      <c r="N346" s="23"/>
      <c r="O346" s="24" t="s">
        <v>1370</v>
      </c>
      <c r="P346" s="24" t="s">
        <v>1371</v>
      </c>
    </row>
    <row r="347" spans="1:16" ht="13.5" thickBot="1" x14ac:dyDescent="0.25">
      <c r="A347" s="7" t="str">
        <f t="shared" si="30"/>
        <v> SCA 4.372 </v>
      </c>
      <c r="B347" s="8" t="str">
        <f t="shared" si="31"/>
        <v>I</v>
      </c>
      <c r="C347" s="7">
        <f t="shared" si="32"/>
        <v>36507.47</v>
      </c>
      <c r="D347" s="9" t="str">
        <f t="shared" si="33"/>
        <v>vis</v>
      </c>
      <c r="E347" s="21">
        <f>VLOOKUP(C347,'Active 1'!C$21:E$966,3,FALSE)</f>
        <v>-11436.909993020881</v>
      </c>
      <c r="F347" s="8" t="s">
        <v>1215</v>
      </c>
      <c r="G347" s="9" t="str">
        <f t="shared" si="34"/>
        <v>36507.470</v>
      </c>
      <c r="H347" s="7">
        <f t="shared" si="35"/>
        <v>-4541</v>
      </c>
      <c r="I347" s="22" t="s">
        <v>1493</v>
      </c>
      <c r="J347" s="23" t="s">
        <v>1494</v>
      </c>
      <c r="K347" s="22">
        <v>-4541</v>
      </c>
      <c r="L347" s="22" t="s">
        <v>1351</v>
      </c>
      <c r="M347" s="23" t="s">
        <v>1217</v>
      </c>
      <c r="N347" s="23"/>
      <c r="O347" s="24" t="s">
        <v>1370</v>
      </c>
      <c r="P347" s="24" t="s">
        <v>1371</v>
      </c>
    </row>
    <row r="348" spans="1:16" ht="13.5" thickBot="1" x14ac:dyDescent="0.25">
      <c r="A348" s="7" t="str">
        <f t="shared" si="30"/>
        <v> SCA 4.372 </v>
      </c>
      <c r="B348" s="8" t="str">
        <f t="shared" si="31"/>
        <v>I</v>
      </c>
      <c r="C348" s="7">
        <f t="shared" si="32"/>
        <v>36540.267999999996</v>
      </c>
      <c r="D348" s="9" t="str">
        <f t="shared" si="33"/>
        <v>vis</v>
      </c>
      <c r="E348" s="21">
        <f>VLOOKUP(C348,'Active 1'!C$21:E$966,3,FALSE)</f>
        <v>-11412.915406822258</v>
      </c>
      <c r="F348" s="8" t="s">
        <v>1215</v>
      </c>
      <c r="G348" s="9" t="str">
        <f t="shared" si="34"/>
        <v>36540.268</v>
      </c>
      <c r="H348" s="7">
        <f t="shared" si="35"/>
        <v>-4517</v>
      </c>
      <c r="I348" s="22" t="s">
        <v>1495</v>
      </c>
      <c r="J348" s="23" t="s">
        <v>1496</v>
      </c>
      <c r="K348" s="22">
        <v>-4517</v>
      </c>
      <c r="L348" s="22" t="s">
        <v>1423</v>
      </c>
      <c r="M348" s="23" t="s">
        <v>1221</v>
      </c>
      <c r="N348" s="23"/>
      <c r="O348" s="24" t="s">
        <v>1370</v>
      </c>
      <c r="P348" s="24" t="s">
        <v>1371</v>
      </c>
    </row>
    <row r="349" spans="1:16" ht="13.5" thickBot="1" x14ac:dyDescent="0.25">
      <c r="A349" s="7" t="str">
        <f t="shared" si="30"/>
        <v> SCA 4.372 </v>
      </c>
      <c r="B349" s="8" t="str">
        <f t="shared" si="31"/>
        <v>I</v>
      </c>
      <c r="C349" s="7">
        <f t="shared" si="32"/>
        <v>36540.273999999998</v>
      </c>
      <c r="D349" s="9" t="str">
        <f t="shared" si="33"/>
        <v>vis</v>
      </c>
      <c r="E349" s="21">
        <f>VLOOKUP(C349,'Active 1'!C$21:E$966,3,FALSE)</f>
        <v>-11412.91101730103</v>
      </c>
      <c r="F349" s="8" t="s">
        <v>1215</v>
      </c>
      <c r="G349" s="9" t="str">
        <f t="shared" si="34"/>
        <v>36540.274</v>
      </c>
      <c r="H349" s="7">
        <f t="shared" si="35"/>
        <v>-4517</v>
      </c>
      <c r="I349" s="22" t="s">
        <v>1497</v>
      </c>
      <c r="J349" s="23" t="s">
        <v>1498</v>
      </c>
      <c r="K349" s="22">
        <v>-4517</v>
      </c>
      <c r="L349" s="22" t="s">
        <v>1363</v>
      </c>
      <c r="M349" s="23" t="s">
        <v>1221</v>
      </c>
      <c r="N349" s="23"/>
      <c r="O349" s="24" t="s">
        <v>1370</v>
      </c>
      <c r="P349" s="24" t="s">
        <v>1371</v>
      </c>
    </row>
    <row r="350" spans="1:16" ht="13.5" thickBot="1" x14ac:dyDescent="0.25">
      <c r="A350" s="7" t="str">
        <f t="shared" si="30"/>
        <v> MVS 522 </v>
      </c>
      <c r="B350" s="8" t="str">
        <f t="shared" si="31"/>
        <v>I</v>
      </c>
      <c r="C350" s="7">
        <f t="shared" si="32"/>
        <v>36596.315000000002</v>
      </c>
      <c r="D350" s="9" t="str">
        <f t="shared" si="33"/>
        <v>vis</v>
      </c>
      <c r="E350" s="21">
        <f>VLOOKUP(C350,'Active 1'!C$21:E$966,3,FALSE)</f>
        <v>-11371.912157457216</v>
      </c>
      <c r="F350" s="8" t="s">
        <v>1215</v>
      </c>
      <c r="G350" s="9" t="str">
        <f t="shared" si="34"/>
        <v>36596.315</v>
      </c>
      <c r="H350" s="7">
        <f t="shared" si="35"/>
        <v>-4476</v>
      </c>
      <c r="I350" s="22" t="s">
        <v>1499</v>
      </c>
      <c r="J350" s="23" t="s">
        <v>1500</v>
      </c>
      <c r="K350" s="22">
        <v>-4476</v>
      </c>
      <c r="L350" s="22" t="s">
        <v>1348</v>
      </c>
      <c r="M350" s="23" t="s">
        <v>1236</v>
      </c>
      <c r="N350" s="23"/>
      <c r="O350" s="24" t="s">
        <v>1284</v>
      </c>
      <c r="P350" s="24" t="s">
        <v>1285</v>
      </c>
    </row>
    <row r="351" spans="1:16" ht="13.5" thickBot="1" x14ac:dyDescent="0.25">
      <c r="A351" s="7" t="str">
        <f t="shared" si="30"/>
        <v>BAVM 13 </v>
      </c>
      <c r="B351" s="8" t="str">
        <f t="shared" si="31"/>
        <v>I</v>
      </c>
      <c r="C351" s="7">
        <f t="shared" si="32"/>
        <v>36712.502999999997</v>
      </c>
      <c r="D351" s="9" t="str">
        <f t="shared" si="33"/>
        <v>vis</v>
      </c>
      <c r="E351" s="21">
        <f>VLOOKUP(C351,'Active 1'!C$21:E$966,3,FALSE)</f>
        <v>-11286.91054207683</v>
      </c>
      <c r="F351" s="8" t="s">
        <v>1215</v>
      </c>
      <c r="G351" s="9" t="str">
        <f t="shared" si="34"/>
        <v>36712.503</v>
      </c>
      <c r="H351" s="7">
        <f t="shared" si="35"/>
        <v>-4391</v>
      </c>
      <c r="I351" s="22" t="s">
        <v>1501</v>
      </c>
      <c r="J351" s="23" t="s">
        <v>1502</v>
      </c>
      <c r="K351" s="22">
        <v>-4391</v>
      </c>
      <c r="L351" s="22" t="s">
        <v>1311</v>
      </c>
      <c r="M351" s="23" t="s">
        <v>1221</v>
      </c>
      <c r="N351" s="23"/>
      <c r="O351" s="24" t="s">
        <v>1387</v>
      </c>
      <c r="P351" s="25" t="s">
        <v>1471</v>
      </c>
    </row>
    <row r="352" spans="1:16" ht="13.5" thickBot="1" x14ac:dyDescent="0.25">
      <c r="A352" s="7" t="str">
        <f t="shared" si="30"/>
        <v>BAVM 13 </v>
      </c>
      <c r="B352" s="8" t="str">
        <f t="shared" si="31"/>
        <v>I</v>
      </c>
      <c r="C352" s="7">
        <f t="shared" si="32"/>
        <v>36712.512000000002</v>
      </c>
      <c r="D352" s="9" t="str">
        <f t="shared" si="33"/>
        <v>vis</v>
      </c>
      <c r="E352" s="21">
        <f>VLOOKUP(C352,'Active 1'!C$21:E$966,3,FALSE)</f>
        <v>-11286.903957794986</v>
      </c>
      <c r="F352" s="8" t="s">
        <v>1215</v>
      </c>
      <c r="G352" s="9" t="str">
        <f t="shared" si="34"/>
        <v>36712.512</v>
      </c>
      <c r="H352" s="7">
        <f t="shared" si="35"/>
        <v>-4391</v>
      </c>
      <c r="I352" s="22" t="s">
        <v>1503</v>
      </c>
      <c r="J352" s="23" t="s">
        <v>1504</v>
      </c>
      <c r="K352" s="22">
        <v>-4391</v>
      </c>
      <c r="L352" s="22" t="s">
        <v>1505</v>
      </c>
      <c r="M352" s="23" t="s">
        <v>1221</v>
      </c>
      <c r="N352" s="23"/>
      <c r="O352" s="24" t="s">
        <v>1458</v>
      </c>
      <c r="P352" s="25" t="s">
        <v>1471</v>
      </c>
    </row>
    <row r="353" spans="1:16" ht="13.5" thickBot="1" x14ac:dyDescent="0.25">
      <c r="A353" s="7" t="str">
        <f t="shared" si="30"/>
        <v> MVS 522 </v>
      </c>
      <c r="B353" s="8" t="str">
        <f t="shared" si="31"/>
        <v>I</v>
      </c>
      <c r="C353" s="7">
        <f t="shared" si="32"/>
        <v>36850.54</v>
      </c>
      <c r="D353" s="9" t="str">
        <f t="shared" si="33"/>
        <v>vis</v>
      </c>
      <c r="E353" s="21">
        <f>VLOOKUP(C353,'Active 1'!C$21:E$966,3,FALSE)</f>
        <v>-11185.924485149581</v>
      </c>
      <c r="F353" s="8" t="s">
        <v>1215</v>
      </c>
      <c r="G353" s="9" t="str">
        <f t="shared" si="34"/>
        <v>36850.540</v>
      </c>
      <c r="H353" s="7">
        <f t="shared" si="35"/>
        <v>-4290</v>
      </c>
      <c r="I353" s="22" t="s">
        <v>1506</v>
      </c>
      <c r="J353" s="23" t="s">
        <v>1507</v>
      </c>
      <c r="K353" s="22">
        <v>-4290</v>
      </c>
      <c r="L353" s="22" t="s">
        <v>1508</v>
      </c>
      <c r="M353" s="23" t="s">
        <v>1236</v>
      </c>
      <c r="N353" s="23"/>
      <c r="O353" s="24" t="s">
        <v>1284</v>
      </c>
      <c r="P353" s="24" t="s">
        <v>1285</v>
      </c>
    </row>
    <row r="354" spans="1:16" ht="13.5" thickBot="1" x14ac:dyDescent="0.25">
      <c r="A354" s="7" t="str">
        <f t="shared" si="30"/>
        <v> SCA 5.330 </v>
      </c>
      <c r="B354" s="8" t="str">
        <f t="shared" si="31"/>
        <v>I</v>
      </c>
      <c r="C354" s="7">
        <f t="shared" si="32"/>
        <v>36868.332000000002</v>
      </c>
      <c r="D354" s="9" t="str">
        <f t="shared" si="33"/>
        <v>vis</v>
      </c>
      <c r="E354" s="21">
        <f>VLOOKUP(C354,'Active 1'!C$21:E$966,3,FALSE)</f>
        <v>-11172.908091538811</v>
      </c>
      <c r="F354" s="8" t="s">
        <v>1215</v>
      </c>
      <c r="G354" s="9" t="str">
        <f t="shared" si="34"/>
        <v>36868.332</v>
      </c>
      <c r="H354" s="7">
        <f t="shared" si="35"/>
        <v>-4277</v>
      </c>
      <c r="I354" s="22" t="s">
        <v>1509</v>
      </c>
      <c r="J354" s="23" t="s">
        <v>1510</v>
      </c>
      <c r="K354" s="22">
        <v>-4277</v>
      </c>
      <c r="L354" s="22" t="s">
        <v>1443</v>
      </c>
      <c r="M354" s="23" t="s">
        <v>1221</v>
      </c>
      <c r="N354" s="23"/>
      <c r="O354" s="24" t="s">
        <v>1370</v>
      </c>
      <c r="P354" s="24" t="s">
        <v>1511</v>
      </c>
    </row>
    <row r="355" spans="1:16" ht="13.5" thickBot="1" x14ac:dyDescent="0.25">
      <c r="A355" s="7" t="str">
        <f t="shared" si="30"/>
        <v>BAVM 15 </v>
      </c>
      <c r="B355" s="8" t="str">
        <f t="shared" si="31"/>
        <v>I</v>
      </c>
      <c r="C355" s="7">
        <f t="shared" si="32"/>
        <v>36965.374000000003</v>
      </c>
      <c r="D355" s="9" t="str">
        <f t="shared" si="33"/>
        <v>vis</v>
      </c>
      <c r="E355" s="21">
        <f>VLOOKUP(C355,'Active 1'!C$21:E$966,3,FALSE)</f>
        <v>-11101.913438392668</v>
      </c>
      <c r="F355" s="8" t="s">
        <v>1215</v>
      </c>
      <c r="G355" s="9" t="str">
        <f t="shared" si="34"/>
        <v>36965.374</v>
      </c>
      <c r="H355" s="7">
        <f t="shared" si="35"/>
        <v>-4206</v>
      </c>
      <c r="I355" s="22" t="s">
        <v>1512</v>
      </c>
      <c r="J355" s="23" t="s">
        <v>1513</v>
      </c>
      <c r="K355" s="22">
        <v>-4206</v>
      </c>
      <c r="L355" s="22" t="s">
        <v>1311</v>
      </c>
      <c r="M355" s="23" t="s">
        <v>1221</v>
      </c>
      <c r="N355" s="23"/>
      <c r="O355" s="24" t="s">
        <v>1387</v>
      </c>
      <c r="P355" s="25" t="s">
        <v>1514</v>
      </c>
    </row>
    <row r="356" spans="1:16" ht="13.5" thickBot="1" x14ac:dyDescent="0.25">
      <c r="A356" s="7" t="str">
        <f t="shared" si="30"/>
        <v> SCA 8.244 </v>
      </c>
      <c r="B356" s="8" t="str">
        <f t="shared" si="31"/>
        <v>I</v>
      </c>
      <c r="C356" s="7">
        <f t="shared" si="32"/>
        <v>37133.502</v>
      </c>
      <c r="D356" s="9" t="str">
        <f t="shared" si="33"/>
        <v>vis</v>
      </c>
      <c r="E356" s="21">
        <f>VLOOKUP(C356,'Active 1'!C$21:E$966,3,FALSE)</f>
        <v>-10978.913200926889</v>
      </c>
      <c r="F356" s="8" t="s">
        <v>1215</v>
      </c>
      <c r="G356" s="9" t="str">
        <f t="shared" si="34"/>
        <v>37133.502</v>
      </c>
      <c r="H356" s="7">
        <f t="shared" si="35"/>
        <v>-4083</v>
      </c>
      <c r="I356" s="22" t="s">
        <v>1515</v>
      </c>
      <c r="J356" s="23" t="s">
        <v>1516</v>
      </c>
      <c r="K356" s="22">
        <v>-4083</v>
      </c>
      <c r="L356" s="22" t="s">
        <v>1355</v>
      </c>
      <c r="M356" s="23" t="s">
        <v>1221</v>
      </c>
      <c r="N356" s="23"/>
      <c r="O356" s="24" t="s">
        <v>1370</v>
      </c>
      <c r="P356" s="24" t="s">
        <v>1517</v>
      </c>
    </row>
    <row r="357" spans="1:16" ht="13.5" thickBot="1" x14ac:dyDescent="0.25">
      <c r="A357" s="7" t="str">
        <f t="shared" si="30"/>
        <v> SCA 8.244 </v>
      </c>
      <c r="B357" s="8" t="str">
        <f t="shared" si="31"/>
        <v>I</v>
      </c>
      <c r="C357" s="7">
        <f t="shared" si="32"/>
        <v>37148.536</v>
      </c>
      <c r="D357" s="9" t="str">
        <f t="shared" si="33"/>
        <v>vis</v>
      </c>
      <c r="E357" s="21">
        <f>VLOOKUP(C357,'Active 1'!C$21:E$966,3,FALSE)</f>
        <v>-10967.914523906638</v>
      </c>
      <c r="F357" s="8" t="s">
        <v>1215</v>
      </c>
      <c r="G357" s="9" t="str">
        <f t="shared" si="34"/>
        <v>37148.536</v>
      </c>
      <c r="H357" s="7">
        <f t="shared" si="35"/>
        <v>-4072</v>
      </c>
      <c r="I357" s="22" t="s">
        <v>1518</v>
      </c>
      <c r="J357" s="23" t="s">
        <v>1519</v>
      </c>
      <c r="K357" s="22">
        <v>-4072</v>
      </c>
      <c r="L357" s="22" t="s">
        <v>1311</v>
      </c>
      <c r="M357" s="23" t="s">
        <v>1221</v>
      </c>
      <c r="N357" s="23"/>
      <c r="O357" s="24" t="s">
        <v>1370</v>
      </c>
      <c r="P357" s="24" t="s">
        <v>1517</v>
      </c>
    </row>
    <row r="358" spans="1:16" ht="13.5" thickBot="1" x14ac:dyDescent="0.25">
      <c r="A358" s="7" t="str">
        <f t="shared" si="30"/>
        <v> SCA 8.244 </v>
      </c>
      <c r="B358" s="8" t="str">
        <f t="shared" si="31"/>
        <v>I</v>
      </c>
      <c r="C358" s="7">
        <f t="shared" si="32"/>
        <v>37163.572</v>
      </c>
      <c r="D358" s="9" t="str">
        <f t="shared" si="33"/>
        <v>vis</v>
      </c>
      <c r="E358" s="21">
        <f>VLOOKUP(C358,'Active 1'!C$21:E$966,3,FALSE)</f>
        <v>-10956.914383712647</v>
      </c>
      <c r="F358" s="8" t="s">
        <v>1215</v>
      </c>
      <c r="G358" s="9" t="str">
        <f t="shared" si="34"/>
        <v>37163.572</v>
      </c>
      <c r="H358" s="7">
        <f t="shared" si="35"/>
        <v>-4061</v>
      </c>
      <c r="I358" s="22" t="s">
        <v>1520</v>
      </c>
      <c r="J358" s="23" t="s">
        <v>1521</v>
      </c>
      <c r="K358" s="22">
        <v>-4061</v>
      </c>
      <c r="L358" s="22" t="s">
        <v>1303</v>
      </c>
      <c r="M358" s="23" t="s">
        <v>1221</v>
      </c>
      <c r="N358" s="23"/>
      <c r="O358" s="24" t="s">
        <v>1370</v>
      </c>
      <c r="P358" s="24" t="s">
        <v>1517</v>
      </c>
    </row>
    <row r="359" spans="1:16" ht="13.5" thickBot="1" x14ac:dyDescent="0.25">
      <c r="A359" s="7" t="str">
        <f t="shared" si="30"/>
        <v> SCA 8.244 </v>
      </c>
      <c r="B359" s="8" t="str">
        <f t="shared" si="31"/>
        <v>I</v>
      </c>
      <c r="C359" s="7">
        <f t="shared" si="32"/>
        <v>37174.508000000002</v>
      </c>
      <c r="D359" s="9" t="str">
        <f t="shared" si="33"/>
        <v>vis</v>
      </c>
      <c r="E359" s="21">
        <f>VLOOKUP(C359,'Active 1'!C$21:E$966,3,FALSE)</f>
        <v>-10948.9137496902</v>
      </c>
      <c r="F359" s="8" t="s">
        <v>1215</v>
      </c>
      <c r="G359" s="9" t="str">
        <f t="shared" si="34"/>
        <v>37174.508</v>
      </c>
      <c r="H359" s="7">
        <f t="shared" si="35"/>
        <v>-4053</v>
      </c>
      <c r="I359" s="22" t="s">
        <v>1522</v>
      </c>
      <c r="J359" s="23" t="s">
        <v>1523</v>
      </c>
      <c r="K359" s="22">
        <v>-4053</v>
      </c>
      <c r="L359" s="22" t="s">
        <v>1355</v>
      </c>
      <c r="M359" s="23" t="s">
        <v>1217</v>
      </c>
      <c r="N359" s="23"/>
      <c r="O359" s="24" t="s">
        <v>1370</v>
      </c>
      <c r="P359" s="24" t="s">
        <v>1517</v>
      </c>
    </row>
    <row r="360" spans="1:16" ht="13.5" thickBot="1" x14ac:dyDescent="0.25">
      <c r="A360" s="7" t="str">
        <f t="shared" si="30"/>
        <v> SCA 8.244 </v>
      </c>
      <c r="B360" s="8" t="str">
        <f t="shared" si="31"/>
        <v>I</v>
      </c>
      <c r="C360" s="7">
        <f t="shared" si="32"/>
        <v>37185.440000000002</v>
      </c>
      <c r="D360" s="9" t="str">
        <f t="shared" si="33"/>
        <v>vis</v>
      </c>
      <c r="E360" s="21">
        <f>VLOOKUP(C360,'Active 1'!C$21:E$966,3,FALSE)</f>
        <v>-10940.916042015238</v>
      </c>
      <c r="F360" s="8" t="s">
        <v>1215</v>
      </c>
      <c r="G360" s="9" t="str">
        <f t="shared" si="34"/>
        <v>37185.440</v>
      </c>
      <c r="H360" s="7">
        <f t="shared" si="35"/>
        <v>-4045</v>
      </c>
      <c r="I360" s="22" t="s">
        <v>1524</v>
      </c>
      <c r="J360" s="23" t="s">
        <v>1525</v>
      </c>
      <c r="K360" s="22">
        <v>-4045</v>
      </c>
      <c r="L360" s="22" t="s">
        <v>1322</v>
      </c>
      <c r="M360" s="23" t="s">
        <v>1217</v>
      </c>
      <c r="N360" s="23"/>
      <c r="O360" s="24" t="s">
        <v>1370</v>
      </c>
      <c r="P360" s="24" t="s">
        <v>1517</v>
      </c>
    </row>
    <row r="361" spans="1:16" ht="13.5" thickBot="1" x14ac:dyDescent="0.25">
      <c r="A361" s="7" t="str">
        <f t="shared" si="30"/>
        <v> SCA 8.244 </v>
      </c>
      <c r="B361" s="8" t="str">
        <f t="shared" si="31"/>
        <v>I</v>
      </c>
      <c r="C361" s="7">
        <f t="shared" si="32"/>
        <v>37196.375</v>
      </c>
      <c r="D361" s="9" t="str">
        <f t="shared" si="33"/>
        <v>vis</v>
      </c>
      <c r="E361" s="21">
        <f>VLOOKUP(C361,'Active 1'!C$21:E$966,3,FALSE)</f>
        <v>-10932.916139579665</v>
      </c>
      <c r="F361" s="8" t="s">
        <v>1215</v>
      </c>
      <c r="G361" s="9" t="str">
        <f t="shared" si="34"/>
        <v>37196.375</v>
      </c>
      <c r="H361" s="7">
        <f t="shared" si="35"/>
        <v>-4037</v>
      </c>
      <c r="I361" s="22" t="s">
        <v>1526</v>
      </c>
      <c r="J361" s="23" t="s">
        <v>1527</v>
      </c>
      <c r="K361" s="22">
        <v>-4037</v>
      </c>
      <c r="L361" s="22" t="s">
        <v>1322</v>
      </c>
      <c r="M361" s="23" t="s">
        <v>1221</v>
      </c>
      <c r="N361" s="23"/>
      <c r="O361" s="24" t="s">
        <v>1370</v>
      </c>
      <c r="P361" s="24" t="s">
        <v>1517</v>
      </c>
    </row>
    <row r="362" spans="1:16" ht="13.5" thickBot="1" x14ac:dyDescent="0.25">
      <c r="A362" s="7" t="str">
        <f t="shared" si="30"/>
        <v> SCA 8.244 </v>
      </c>
      <c r="B362" s="8" t="str">
        <f t="shared" si="31"/>
        <v>I</v>
      </c>
      <c r="C362" s="7">
        <f t="shared" si="32"/>
        <v>37211.413</v>
      </c>
      <c r="D362" s="9" t="str">
        <f t="shared" si="33"/>
        <v>vis</v>
      </c>
      <c r="E362" s="21">
        <f>VLOOKUP(C362,'Active 1'!C$21:E$966,3,FALSE)</f>
        <v>-10921.914536211931</v>
      </c>
      <c r="F362" s="8" t="s">
        <v>1215</v>
      </c>
      <c r="G362" s="9" t="str">
        <f t="shared" si="34"/>
        <v>37211.413</v>
      </c>
      <c r="H362" s="7">
        <f t="shared" si="35"/>
        <v>-4026</v>
      </c>
      <c r="I362" s="22" t="s">
        <v>1528</v>
      </c>
      <c r="J362" s="23" t="s">
        <v>1529</v>
      </c>
      <c r="K362" s="22">
        <v>-4026</v>
      </c>
      <c r="L362" s="22" t="s">
        <v>1303</v>
      </c>
      <c r="M362" s="23" t="s">
        <v>1221</v>
      </c>
      <c r="N362" s="23"/>
      <c r="O362" s="24" t="s">
        <v>1370</v>
      </c>
      <c r="P362" s="24" t="s">
        <v>1517</v>
      </c>
    </row>
    <row r="363" spans="1:16" ht="13.5" thickBot="1" x14ac:dyDescent="0.25">
      <c r="A363" s="7" t="str">
        <f t="shared" si="30"/>
        <v> SCA 8.244 </v>
      </c>
      <c r="B363" s="8" t="str">
        <f t="shared" si="31"/>
        <v>I</v>
      </c>
      <c r="C363" s="7">
        <f t="shared" si="32"/>
        <v>37226.447999999997</v>
      </c>
      <c r="D363" s="9" t="str">
        <f t="shared" si="33"/>
        <v>vis</v>
      </c>
      <c r="E363" s="21">
        <f>VLOOKUP(C363,'Active 1'!C$21:E$966,3,FALSE)</f>
        <v>-10910.915127604812</v>
      </c>
      <c r="F363" s="8" t="s">
        <v>1215</v>
      </c>
      <c r="G363" s="9" t="str">
        <f t="shared" si="34"/>
        <v>37226.448</v>
      </c>
      <c r="H363" s="7">
        <f t="shared" si="35"/>
        <v>-4015</v>
      </c>
      <c r="I363" s="22" t="s">
        <v>1530</v>
      </c>
      <c r="J363" s="23" t="s">
        <v>1531</v>
      </c>
      <c r="K363" s="22">
        <v>-4015</v>
      </c>
      <c r="L363" s="22" t="s">
        <v>1303</v>
      </c>
      <c r="M363" s="23" t="s">
        <v>1217</v>
      </c>
      <c r="N363" s="23"/>
      <c r="O363" s="24" t="s">
        <v>1370</v>
      </c>
      <c r="P363" s="24" t="s">
        <v>1517</v>
      </c>
    </row>
    <row r="364" spans="1:16" ht="13.5" thickBot="1" x14ac:dyDescent="0.25">
      <c r="A364" s="7" t="str">
        <f t="shared" si="30"/>
        <v> AN 288.70 </v>
      </c>
      <c r="B364" s="8" t="str">
        <f t="shared" si="31"/>
        <v>I</v>
      </c>
      <c r="C364" s="7">
        <f t="shared" si="32"/>
        <v>37319.392999999996</v>
      </c>
      <c r="D364" s="9" t="str">
        <f t="shared" si="33"/>
        <v>vis</v>
      </c>
      <c r="E364" s="21">
        <f>VLOOKUP(C364,'Active 1'!C$21:E$966,3,FALSE)</f>
        <v>-10842.917785869604</v>
      </c>
      <c r="F364" s="8" t="s">
        <v>1215</v>
      </c>
      <c r="G364" s="9" t="str">
        <f t="shared" si="34"/>
        <v>37319.393</v>
      </c>
      <c r="H364" s="7">
        <f t="shared" si="35"/>
        <v>-3947</v>
      </c>
      <c r="I364" s="22" t="s">
        <v>1532</v>
      </c>
      <c r="J364" s="23" t="s">
        <v>1533</v>
      </c>
      <c r="K364" s="22">
        <v>-3947</v>
      </c>
      <c r="L364" s="22" t="s">
        <v>1351</v>
      </c>
      <c r="M364" s="23" t="s">
        <v>1221</v>
      </c>
      <c r="N364" s="23"/>
      <c r="O364" s="24" t="s">
        <v>1534</v>
      </c>
      <c r="P364" s="24" t="s">
        <v>1535</v>
      </c>
    </row>
    <row r="365" spans="1:16" ht="13.5" thickBot="1" x14ac:dyDescent="0.25">
      <c r="A365" s="7" t="str">
        <f t="shared" si="30"/>
        <v> AN 288.70 </v>
      </c>
      <c r="B365" s="8" t="str">
        <f t="shared" si="31"/>
        <v>I</v>
      </c>
      <c r="C365" s="7">
        <f t="shared" si="32"/>
        <v>37319.392999999996</v>
      </c>
      <c r="D365" s="9" t="str">
        <f t="shared" si="33"/>
        <v>vis</v>
      </c>
      <c r="E365" s="21">
        <f>VLOOKUP(C365,'Active 1'!C$21:E$966,3,FALSE)</f>
        <v>-10842.917785869604</v>
      </c>
      <c r="F365" s="8" t="s">
        <v>1215</v>
      </c>
      <c r="G365" s="9" t="str">
        <f t="shared" si="34"/>
        <v>37319.393</v>
      </c>
      <c r="H365" s="7">
        <f t="shared" si="35"/>
        <v>-3947</v>
      </c>
      <c r="I365" s="22" t="s">
        <v>1532</v>
      </c>
      <c r="J365" s="23" t="s">
        <v>1533</v>
      </c>
      <c r="K365" s="22">
        <v>-3947</v>
      </c>
      <c r="L365" s="22" t="s">
        <v>1351</v>
      </c>
      <c r="M365" s="23" t="s">
        <v>1221</v>
      </c>
      <c r="N365" s="23"/>
      <c r="O365" s="24" t="s">
        <v>1345</v>
      </c>
      <c r="P365" s="24" t="s">
        <v>1535</v>
      </c>
    </row>
    <row r="366" spans="1:16" ht="13.5" thickBot="1" x14ac:dyDescent="0.25">
      <c r="A366" s="7" t="str">
        <f t="shared" si="30"/>
        <v> SCA 8.244 </v>
      </c>
      <c r="B366" s="8" t="str">
        <f t="shared" si="31"/>
        <v>I</v>
      </c>
      <c r="C366" s="7">
        <f t="shared" si="32"/>
        <v>37509.396000000001</v>
      </c>
      <c r="D366" s="9" t="str">
        <f t="shared" si="33"/>
        <v>vis</v>
      </c>
      <c r="E366" s="21">
        <f>VLOOKUP(C366,'Active 1'!C$21:E$966,3,FALSE)</f>
        <v>-10703.914085598313</v>
      </c>
      <c r="F366" s="8" t="s">
        <v>1215</v>
      </c>
      <c r="G366" s="9" t="str">
        <f t="shared" si="34"/>
        <v>37509.396</v>
      </c>
      <c r="H366" s="7">
        <f t="shared" si="35"/>
        <v>-3808</v>
      </c>
      <c r="I366" s="22" t="s">
        <v>1536</v>
      </c>
      <c r="J366" s="23" t="s">
        <v>1537</v>
      </c>
      <c r="K366" s="22">
        <v>-3808</v>
      </c>
      <c r="L366" s="22" t="s">
        <v>1443</v>
      </c>
      <c r="M366" s="23" t="s">
        <v>1217</v>
      </c>
      <c r="N366" s="23"/>
      <c r="O366" s="24" t="s">
        <v>1370</v>
      </c>
      <c r="P366" s="24" t="s">
        <v>1517</v>
      </c>
    </row>
    <row r="367" spans="1:16" ht="13.5" thickBot="1" x14ac:dyDescent="0.25">
      <c r="A367" s="7" t="str">
        <f t="shared" si="30"/>
        <v> AA 17.59 </v>
      </c>
      <c r="B367" s="8" t="str">
        <f t="shared" si="31"/>
        <v>I</v>
      </c>
      <c r="C367" s="7">
        <f t="shared" si="32"/>
        <v>37513.478000000003</v>
      </c>
      <c r="D367" s="9" t="str">
        <f t="shared" si="33"/>
        <v>vis</v>
      </c>
      <c r="E367" s="21">
        <f>VLOOKUP(C367,'Active 1'!C$21:E$966,3,FALSE)</f>
        <v>-10700.927747990445</v>
      </c>
      <c r="F367" s="8" t="s">
        <v>1215</v>
      </c>
      <c r="G367" s="9" t="str">
        <f t="shared" si="34"/>
        <v>37513.478</v>
      </c>
      <c r="H367" s="7">
        <f t="shared" si="35"/>
        <v>-3805</v>
      </c>
      <c r="I367" s="22" t="s">
        <v>1538</v>
      </c>
      <c r="J367" s="23" t="s">
        <v>1539</v>
      </c>
      <c r="K367" s="22">
        <v>-3805</v>
      </c>
      <c r="L367" s="22" t="s">
        <v>1374</v>
      </c>
      <c r="M367" s="23" t="s">
        <v>1221</v>
      </c>
      <c r="N367" s="23"/>
      <c r="O367" s="24" t="s">
        <v>1540</v>
      </c>
      <c r="P367" s="24" t="s">
        <v>1541</v>
      </c>
    </row>
    <row r="368" spans="1:16" ht="13.5" thickBot="1" x14ac:dyDescent="0.25">
      <c r="A368" s="7" t="str">
        <f t="shared" si="30"/>
        <v> AA 17.59 </v>
      </c>
      <c r="B368" s="8" t="str">
        <f t="shared" si="31"/>
        <v>I</v>
      </c>
      <c r="C368" s="7">
        <f t="shared" si="32"/>
        <v>37513.483</v>
      </c>
      <c r="D368" s="9" t="str">
        <f t="shared" si="33"/>
        <v>vis</v>
      </c>
      <c r="E368" s="21">
        <f>VLOOKUP(C368,'Active 1'!C$21:E$966,3,FALSE)</f>
        <v>-10700.924090056091</v>
      </c>
      <c r="F368" s="8" t="s">
        <v>1215</v>
      </c>
      <c r="G368" s="9" t="str">
        <f t="shared" si="34"/>
        <v>37513.483</v>
      </c>
      <c r="H368" s="7">
        <f t="shared" si="35"/>
        <v>-3805</v>
      </c>
      <c r="I368" s="22" t="s">
        <v>1542</v>
      </c>
      <c r="J368" s="23" t="s">
        <v>1543</v>
      </c>
      <c r="K368" s="22">
        <v>-3805</v>
      </c>
      <c r="L368" s="22" t="s">
        <v>1377</v>
      </c>
      <c r="M368" s="23" t="s">
        <v>1221</v>
      </c>
      <c r="N368" s="23"/>
      <c r="O368" s="24" t="s">
        <v>1544</v>
      </c>
      <c r="P368" s="24" t="s">
        <v>1541</v>
      </c>
    </row>
    <row r="369" spans="1:16" ht="13.5" thickBot="1" x14ac:dyDescent="0.25">
      <c r="A369" s="7" t="str">
        <f t="shared" si="30"/>
        <v> AA 17.59 </v>
      </c>
      <c r="B369" s="8" t="str">
        <f t="shared" si="31"/>
        <v>I</v>
      </c>
      <c r="C369" s="7">
        <f t="shared" si="32"/>
        <v>37513.485999999997</v>
      </c>
      <c r="D369" s="9" t="str">
        <f t="shared" si="33"/>
        <v>vis</v>
      </c>
      <c r="E369" s="21">
        <f>VLOOKUP(C369,'Active 1'!C$21:E$966,3,FALSE)</f>
        <v>-10700.92189529548</v>
      </c>
      <c r="F369" s="8" t="s">
        <v>1215</v>
      </c>
      <c r="G369" s="9" t="str">
        <f t="shared" si="34"/>
        <v>37513.486</v>
      </c>
      <c r="H369" s="7">
        <f t="shared" si="35"/>
        <v>-3805</v>
      </c>
      <c r="I369" s="22" t="s">
        <v>1545</v>
      </c>
      <c r="J369" s="23" t="s">
        <v>1546</v>
      </c>
      <c r="K369" s="22">
        <v>-3805</v>
      </c>
      <c r="L369" s="22" t="s">
        <v>1396</v>
      </c>
      <c r="M369" s="23" t="s">
        <v>1221</v>
      </c>
      <c r="N369" s="23"/>
      <c r="O369" s="24" t="s">
        <v>1547</v>
      </c>
      <c r="P369" s="24" t="s">
        <v>1541</v>
      </c>
    </row>
    <row r="370" spans="1:16" ht="13.5" thickBot="1" x14ac:dyDescent="0.25">
      <c r="A370" s="7" t="str">
        <f t="shared" si="30"/>
        <v> AA 17.59 </v>
      </c>
      <c r="B370" s="8" t="str">
        <f t="shared" si="31"/>
        <v>I</v>
      </c>
      <c r="C370" s="7">
        <f t="shared" si="32"/>
        <v>37513.485999999997</v>
      </c>
      <c r="D370" s="9" t="str">
        <f t="shared" si="33"/>
        <v>vis</v>
      </c>
      <c r="E370" s="21">
        <f>VLOOKUP(C370,'Active 1'!C$21:E$966,3,FALSE)</f>
        <v>-10700.92189529548</v>
      </c>
      <c r="F370" s="8" t="s">
        <v>1215</v>
      </c>
      <c r="G370" s="9" t="str">
        <f t="shared" si="34"/>
        <v>37513.486</v>
      </c>
      <c r="H370" s="7">
        <f t="shared" si="35"/>
        <v>-3805</v>
      </c>
      <c r="I370" s="22" t="s">
        <v>1545</v>
      </c>
      <c r="J370" s="23" t="s">
        <v>1546</v>
      </c>
      <c r="K370" s="22">
        <v>-3805</v>
      </c>
      <c r="L370" s="22" t="s">
        <v>1396</v>
      </c>
      <c r="M370" s="23" t="s">
        <v>1221</v>
      </c>
      <c r="N370" s="23"/>
      <c r="O370" s="24" t="s">
        <v>1548</v>
      </c>
      <c r="P370" s="24" t="s">
        <v>1541</v>
      </c>
    </row>
    <row r="371" spans="1:16" ht="13.5" thickBot="1" x14ac:dyDescent="0.25">
      <c r="A371" s="7" t="str">
        <f t="shared" si="30"/>
        <v> AA 17.59 </v>
      </c>
      <c r="B371" s="8" t="str">
        <f t="shared" si="31"/>
        <v>I</v>
      </c>
      <c r="C371" s="7">
        <f t="shared" si="32"/>
        <v>37513.491999999998</v>
      </c>
      <c r="D371" s="9" t="str">
        <f t="shared" si="33"/>
        <v>vis</v>
      </c>
      <c r="E371" s="21">
        <f>VLOOKUP(C371,'Active 1'!C$21:E$966,3,FALSE)</f>
        <v>-10700.917505774252</v>
      </c>
      <c r="F371" s="8" t="s">
        <v>1215</v>
      </c>
      <c r="G371" s="9" t="str">
        <f t="shared" si="34"/>
        <v>37513.492</v>
      </c>
      <c r="H371" s="7">
        <f t="shared" si="35"/>
        <v>-3805</v>
      </c>
      <c r="I371" s="22" t="s">
        <v>1549</v>
      </c>
      <c r="J371" s="23" t="s">
        <v>1550</v>
      </c>
      <c r="K371" s="22">
        <v>-3805</v>
      </c>
      <c r="L371" s="22" t="s">
        <v>1303</v>
      </c>
      <c r="M371" s="23" t="s">
        <v>1221</v>
      </c>
      <c r="N371" s="23"/>
      <c r="O371" s="24" t="s">
        <v>1551</v>
      </c>
      <c r="P371" s="24" t="s">
        <v>1541</v>
      </c>
    </row>
    <row r="372" spans="1:16" ht="13.5" thickBot="1" x14ac:dyDescent="0.25">
      <c r="A372" s="7" t="str">
        <f t="shared" si="30"/>
        <v> AA 17.59 </v>
      </c>
      <c r="B372" s="8" t="str">
        <f t="shared" si="31"/>
        <v>I</v>
      </c>
      <c r="C372" s="7">
        <f t="shared" si="32"/>
        <v>37513.495000000003</v>
      </c>
      <c r="D372" s="9" t="str">
        <f t="shared" si="33"/>
        <v>vis</v>
      </c>
      <c r="E372" s="21">
        <f>VLOOKUP(C372,'Active 1'!C$21:E$966,3,FALSE)</f>
        <v>-10700.915311013636</v>
      </c>
      <c r="F372" s="8" t="s">
        <v>1215</v>
      </c>
      <c r="G372" s="9" t="str">
        <f t="shared" si="34"/>
        <v>37513.495</v>
      </c>
      <c r="H372" s="7">
        <f t="shared" si="35"/>
        <v>-3805</v>
      </c>
      <c r="I372" s="22" t="s">
        <v>1552</v>
      </c>
      <c r="J372" s="23" t="s">
        <v>1553</v>
      </c>
      <c r="K372" s="22">
        <v>-3805</v>
      </c>
      <c r="L372" s="22" t="s">
        <v>1554</v>
      </c>
      <c r="M372" s="23" t="s">
        <v>1221</v>
      </c>
      <c r="N372" s="23"/>
      <c r="O372" s="24" t="s">
        <v>1555</v>
      </c>
      <c r="P372" s="24" t="s">
        <v>1541</v>
      </c>
    </row>
    <row r="373" spans="1:16" ht="13.5" thickBot="1" x14ac:dyDescent="0.25">
      <c r="A373" s="7" t="str">
        <f t="shared" si="30"/>
        <v> SCA 8.244 </v>
      </c>
      <c r="B373" s="8" t="str">
        <f t="shared" si="31"/>
        <v>I</v>
      </c>
      <c r="C373" s="7">
        <f t="shared" si="32"/>
        <v>37524.427000000003</v>
      </c>
      <c r="D373" s="9" t="str">
        <f t="shared" si="33"/>
        <v>vis</v>
      </c>
      <c r="E373" s="21">
        <f>VLOOKUP(C373,'Active 1'!C$21:E$966,3,FALSE)</f>
        <v>-10692.917603338674</v>
      </c>
      <c r="F373" s="8" t="s">
        <v>1215</v>
      </c>
      <c r="G373" s="9" t="str">
        <f t="shared" si="34"/>
        <v>37524.427</v>
      </c>
      <c r="H373" s="7">
        <f t="shared" si="35"/>
        <v>-3797</v>
      </c>
      <c r="I373" s="22" t="s">
        <v>1556</v>
      </c>
      <c r="J373" s="23" t="s">
        <v>1557</v>
      </c>
      <c r="K373" s="22">
        <v>-3797</v>
      </c>
      <c r="L373" s="22" t="s">
        <v>1303</v>
      </c>
      <c r="M373" s="23" t="s">
        <v>1221</v>
      </c>
      <c r="N373" s="23"/>
      <c r="O373" s="24" t="s">
        <v>1370</v>
      </c>
      <c r="P373" s="24" t="s">
        <v>1517</v>
      </c>
    </row>
    <row r="374" spans="1:16" ht="13.5" thickBot="1" x14ac:dyDescent="0.25">
      <c r="A374" s="7" t="str">
        <f t="shared" si="30"/>
        <v> SCA 8.244 </v>
      </c>
      <c r="B374" s="8" t="str">
        <f t="shared" si="31"/>
        <v>I</v>
      </c>
      <c r="C374" s="7">
        <f t="shared" si="32"/>
        <v>37528.525999999998</v>
      </c>
      <c r="D374" s="9" t="str">
        <f t="shared" si="33"/>
        <v>vis</v>
      </c>
      <c r="E374" s="21">
        <f>VLOOKUP(C374,'Active 1'!C$21:E$966,3,FALSE)</f>
        <v>-10689.918828754004</v>
      </c>
      <c r="F374" s="8" t="s">
        <v>1215</v>
      </c>
      <c r="G374" s="9" t="str">
        <f t="shared" si="34"/>
        <v>37528.526</v>
      </c>
      <c r="H374" s="7">
        <f t="shared" si="35"/>
        <v>-3794</v>
      </c>
      <c r="I374" s="22" t="s">
        <v>1558</v>
      </c>
      <c r="J374" s="23" t="s">
        <v>1559</v>
      </c>
      <c r="K374" s="22">
        <v>-3794</v>
      </c>
      <c r="L374" s="22" t="s">
        <v>1322</v>
      </c>
      <c r="M374" s="23" t="s">
        <v>1221</v>
      </c>
      <c r="N374" s="23"/>
      <c r="O374" s="24" t="s">
        <v>1370</v>
      </c>
      <c r="P374" s="24" t="s">
        <v>1517</v>
      </c>
    </row>
    <row r="375" spans="1:16" ht="13.5" thickBot="1" x14ac:dyDescent="0.25">
      <c r="A375" s="7" t="str">
        <f t="shared" si="30"/>
        <v> SCA 8.244 </v>
      </c>
      <c r="B375" s="8" t="str">
        <f t="shared" si="31"/>
        <v>I</v>
      </c>
      <c r="C375" s="7">
        <f t="shared" si="32"/>
        <v>37539.449999999997</v>
      </c>
      <c r="D375" s="9" t="str">
        <f t="shared" si="33"/>
        <v>vis</v>
      </c>
      <c r="E375" s="21">
        <f>VLOOKUP(C375,'Active 1'!C$21:E$966,3,FALSE)</f>
        <v>-10681.926973774011</v>
      </c>
      <c r="F375" s="8" t="s">
        <v>1215</v>
      </c>
      <c r="G375" s="9" t="str">
        <f t="shared" si="34"/>
        <v>37539.450</v>
      </c>
      <c r="H375" s="7">
        <f t="shared" si="35"/>
        <v>-3786</v>
      </c>
      <c r="I375" s="22" t="s">
        <v>1560</v>
      </c>
      <c r="J375" s="23" t="s">
        <v>1561</v>
      </c>
      <c r="K375" s="22">
        <v>-3786</v>
      </c>
      <c r="L375" s="22" t="s">
        <v>1418</v>
      </c>
      <c r="M375" s="23" t="s">
        <v>1217</v>
      </c>
      <c r="N375" s="23"/>
      <c r="O375" s="24" t="s">
        <v>1370</v>
      </c>
      <c r="P375" s="24" t="s">
        <v>1517</v>
      </c>
    </row>
    <row r="376" spans="1:16" ht="13.5" thickBot="1" x14ac:dyDescent="0.25">
      <c r="A376" s="7" t="str">
        <f t="shared" si="30"/>
        <v> SCA 8.244 </v>
      </c>
      <c r="B376" s="8" t="str">
        <f t="shared" si="31"/>
        <v>I</v>
      </c>
      <c r="C376" s="7">
        <f t="shared" si="32"/>
        <v>37565.434999999998</v>
      </c>
      <c r="D376" s="9" t="str">
        <f t="shared" si="33"/>
        <v>vis</v>
      </c>
      <c r="E376" s="21">
        <f>VLOOKUP(C376,'Active 1'!C$21:E$966,3,FALSE)</f>
        <v>-10662.916688928248</v>
      </c>
      <c r="F376" s="8" t="s">
        <v>1215</v>
      </c>
      <c r="G376" s="9" t="str">
        <f t="shared" si="34"/>
        <v>37565.435</v>
      </c>
      <c r="H376" s="7">
        <f t="shared" si="35"/>
        <v>-3767</v>
      </c>
      <c r="I376" s="22" t="s">
        <v>1562</v>
      </c>
      <c r="J376" s="23" t="s">
        <v>1563</v>
      </c>
      <c r="K376" s="22">
        <v>-3767</v>
      </c>
      <c r="L376" s="22" t="s">
        <v>1296</v>
      </c>
      <c r="M376" s="23" t="s">
        <v>1217</v>
      </c>
      <c r="N376" s="23"/>
      <c r="O376" s="24" t="s">
        <v>1370</v>
      </c>
      <c r="P376" s="24" t="s">
        <v>1517</v>
      </c>
    </row>
    <row r="377" spans="1:16" ht="13.5" thickBot="1" x14ac:dyDescent="0.25">
      <c r="A377" s="7" t="str">
        <f t="shared" si="30"/>
        <v> SCA 8.244 </v>
      </c>
      <c r="B377" s="8" t="str">
        <f t="shared" si="31"/>
        <v>I</v>
      </c>
      <c r="C377" s="7">
        <f t="shared" si="32"/>
        <v>37565.434999999998</v>
      </c>
      <c r="D377" s="9" t="str">
        <f t="shared" si="33"/>
        <v>vis</v>
      </c>
      <c r="E377" s="21">
        <f>VLOOKUP(C377,'Active 1'!C$21:E$966,3,FALSE)</f>
        <v>-10662.916688928248</v>
      </c>
      <c r="F377" s="8" t="s">
        <v>1215</v>
      </c>
      <c r="G377" s="9" t="str">
        <f t="shared" si="34"/>
        <v>37565.435</v>
      </c>
      <c r="H377" s="7">
        <f t="shared" si="35"/>
        <v>-3767</v>
      </c>
      <c r="I377" s="22" t="s">
        <v>1562</v>
      </c>
      <c r="J377" s="23" t="s">
        <v>1563</v>
      </c>
      <c r="K377" s="22">
        <v>-3767</v>
      </c>
      <c r="L377" s="22" t="s">
        <v>1296</v>
      </c>
      <c r="M377" s="23" t="s">
        <v>1221</v>
      </c>
      <c r="N377" s="23"/>
      <c r="O377" s="24" t="s">
        <v>1370</v>
      </c>
      <c r="P377" s="24" t="s">
        <v>1517</v>
      </c>
    </row>
    <row r="378" spans="1:16" ht="13.5" thickBot="1" x14ac:dyDescent="0.25">
      <c r="A378" s="7" t="str">
        <f t="shared" si="30"/>
        <v> SCA 8.244 </v>
      </c>
      <c r="B378" s="8" t="str">
        <f t="shared" si="31"/>
        <v>I</v>
      </c>
      <c r="C378" s="7">
        <f t="shared" si="32"/>
        <v>37576.368000000002</v>
      </c>
      <c r="D378" s="9" t="str">
        <f t="shared" si="33"/>
        <v>vis</v>
      </c>
      <c r="E378" s="21">
        <f>VLOOKUP(C378,'Active 1'!C$21:E$966,3,FALSE)</f>
        <v>-10654.918249666413</v>
      </c>
      <c r="F378" s="8" t="s">
        <v>1215</v>
      </c>
      <c r="G378" s="9" t="str">
        <f t="shared" si="34"/>
        <v>37576.368</v>
      </c>
      <c r="H378" s="7">
        <f t="shared" si="35"/>
        <v>-3759</v>
      </c>
      <c r="I378" s="22" t="s">
        <v>1564</v>
      </c>
      <c r="J378" s="23" t="s">
        <v>1565</v>
      </c>
      <c r="K378" s="22">
        <v>-3759</v>
      </c>
      <c r="L378" s="22" t="s">
        <v>1303</v>
      </c>
      <c r="M378" s="23" t="s">
        <v>1221</v>
      </c>
      <c r="N378" s="23"/>
      <c r="O378" s="24" t="s">
        <v>1370</v>
      </c>
      <c r="P378" s="24" t="s">
        <v>1517</v>
      </c>
    </row>
    <row r="379" spans="1:16" ht="13.5" thickBot="1" x14ac:dyDescent="0.25">
      <c r="A379" s="7" t="str">
        <f t="shared" si="30"/>
        <v> AA 17.59 </v>
      </c>
      <c r="B379" s="8" t="str">
        <f t="shared" si="31"/>
        <v>I</v>
      </c>
      <c r="C379" s="7">
        <f t="shared" si="32"/>
        <v>37893.478000000003</v>
      </c>
      <c r="D379" s="9" t="str">
        <f t="shared" si="33"/>
        <v>vis</v>
      </c>
      <c r="E379" s="21">
        <f>VLOOKUP(C379,'Active 1'!C$21:E$966,3,FALSE)</f>
        <v>-10422.924736969097</v>
      </c>
      <c r="F379" s="8" t="s">
        <v>1215</v>
      </c>
      <c r="G379" s="9" t="str">
        <f t="shared" si="34"/>
        <v>37893.478</v>
      </c>
      <c r="H379" s="7">
        <f t="shared" si="35"/>
        <v>-3527</v>
      </c>
      <c r="I379" s="22" t="s">
        <v>1570</v>
      </c>
      <c r="J379" s="23" t="s">
        <v>1571</v>
      </c>
      <c r="K379" s="22">
        <v>-3527</v>
      </c>
      <c r="L379" s="22" t="s">
        <v>1348</v>
      </c>
      <c r="M379" s="23" t="s">
        <v>1221</v>
      </c>
      <c r="N379" s="23"/>
      <c r="O379" s="24" t="s">
        <v>1572</v>
      </c>
      <c r="P379" s="24" t="s">
        <v>1541</v>
      </c>
    </row>
    <row r="380" spans="1:16" ht="13.5" thickBot="1" x14ac:dyDescent="0.25">
      <c r="A380" s="7" t="str">
        <f t="shared" si="30"/>
        <v> SCA 8.244 </v>
      </c>
      <c r="B380" s="8" t="str">
        <f t="shared" si="31"/>
        <v>I</v>
      </c>
      <c r="C380" s="7">
        <f t="shared" si="32"/>
        <v>37893.481</v>
      </c>
      <c r="D380" s="9" t="str">
        <f t="shared" si="33"/>
        <v>vis</v>
      </c>
      <c r="E380" s="21">
        <f>VLOOKUP(C380,'Active 1'!C$21:E$966,3,FALSE)</f>
        <v>-10422.922542208486</v>
      </c>
      <c r="F380" s="8" t="s">
        <v>1215</v>
      </c>
      <c r="G380" s="9" t="str">
        <f t="shared" si="34"/>
        <v>37893.481</v>
      </c>
      <c r="H380" s="7">
        <f t="shared" si="35"/>
        <v>-3527</v>
      </c>
      <c r="I380" s="22" t="s">
        <v>1573</v>
      </c>
      <c r="J380" s="23" t="s">
        <v>1574</v>
      </c>
      <c r="K380" s="22">
        <v>-3527</v>
      </c>
      <c r="L380" s="22" t="s">
        <v>1322</v>
      </c>
      <c r="M380" s="23" t="s">
        <v>1217</v>
      </c>
      <c r="N380" s="23"/>
      <c r="O380" s="24" t="s">
        <v>1370</v>
      </c>
      <c r="P380" s="24" t="s">
        <v>1517</v>
      </c>
    </row>
    <row r="381" spans="1:16" ht="13.5" thickBot="1" x14ac:dyDescent="0.25">
      <c r="A381" s="7" t="str">
        <f t="shared" si="30"/>
        <v> AN 288.70 </v>
      </c>
      <c r="B381" s="8" t="str">
        <f t="shared" si="31"/>
        <v>I</v>
      </c>
      <c r="C381" s="7">
        <f t="shared" si="32"/>
        <v>37900.305999999997</v>
      </c>
      <c r="D381" s="9" t="str">
        <f t="shared" si="33"/>
        <v>vis</v>
      </c>
      <c r="E381" s="21">
        <f>VLOOKUP(C381,'Active 1'!C$21:E$966,3,FALSE)</f>
        <v>-10417.92946181317</v>
      </c>
      <c r="F381" s="8" t="s">
        <v>1215</v>
      </c>
      <c r="G381" s="9" t="str">
        <f t="shared" si="34"/>
        <v>37900.306</v>
      </c>
      <c r="H381" s="7">
        <f t="shared" si="35"/>
        <v>-3522</v>
      </c>
      <c r="I381" s="22" t="s">
        <v>1575</v>
      </c>
      <c r="J381" s="23" t="s">
        <v>1576</v>
      </c>
      <c r="K381" s="22">
        <v>-3522</v>
      </c>
      <c r="L381" s="22" t="s">
        <v>1577</v>
      </c>
      <c r="M381" s="23" t="s">
        <v>1221</v>
      </c>
      <c r="N381" s="23"/>
      <c r="O381" s="24" t="s">
        <v>1578</v>
      </c>
      <c r="P381" s="24" t="s">
        <v>1535</v>
      </c>
    </row>
    <row r="382" spans="1:16" ht="13.5" thickBot="1" x14ac:dyDescent="0.25">
      <c r="A382" s="7" t="str">
        <f t="shared" si="30"/>
        <v> AN 288.70 </v>
      </c>
      <c r="B382" s="8" t="str">
        <f t="shared" si="31"/>
        <v>I</v>
      </c>
      <c r="C382" s="7">
        <f t="shared" si="32"/>
        <v>37900.313000000002</v>
      </c>
      <c r="D382" s="9" t="str">
        <f t="shared" si="33"/>
        <v>vis</v>
      </c>
      <c r="E382" s="21">
        <f>VLOOKUP(C382,'Active 1'!C$21:E$966,3,FALSE)</f>
        <v>-10417.924340705067</v>
      </c>
      <c r="F382" s="8" t="s">
        <v>1215</v>
      </c>
      <c r="G382" s="9" t="str">
        <f t="shared" si="34"/>
        <v>37900.313</v>
      </c>
      <c r="H382" s="7">
        <f t="shared" si="35"/>
        <v>-3522</v>
      </c>
      <c r="I382" s="22" t="s">
        <v>1579</v>
      </c>
      <c r="J382" s="23" t="s">
        <v>1580</v>
      </c>
      <c r="K382" s="22">
        <v>-3522</v>
      </c>
      <c r="L382" s="22" t="s">
        <v>1363</v>
      </c>
      <c r="M382" s="23" t="s">
        <v>1221</v>
      </c>
      <c r="N382" s="23"/>
      <c r="O382" s="24" t="s">
        <v>1581</v>
      </c>
      <c r="P382" s="24" t="s">
        <v>1535</v>
      </c>
    </row>
    <row r="383" spans="1:16" ht="13.5" thickBot="1" x14ac:dyDescent="0.25">
      <c r="A383" s="7" t="str">
        <f t="shared" si="30"/>
        <v> AN 288.70 </v>
      </c>
      <c r="B383" s="8" t="str">
        <f t="shared" si="31"/>
        <v>I</v>
      </c>
      <c r="C383" s="7">
        <f t="shared" si="32"/>
        <v>37900.315999999999</v>
      </c>
      <c r="D383" s="9" t="str">
        <f t="shared" si="33"/>
        <v>vis</v>
      </c>
      <c r="E383" s="21">
        <f>VLOOKUP(C383,'Active 1'!C$21:E$966,3,FALSE)</f>
        <v>-10417.922145944456</v>
      </c>
      <c r="F383" s="8" t="s">
        <v>1215</v>
      </c>
      <c r="G383" s="9" t="str">
        <f t="shared" si="34"/>
        <v>37900.316</v>
      </c>
      <c r="H383" s="7">
        <f t="shared" si="35"/>
        <v>-3522</v>
      </c>
      <c r="I383" s="22" t="s">
        <v>1582</v>
      </c>
      <c r="J383" s="23" t="s">
        <v>1583</v>
      </c>
      <c r="K383" s="22">
        <v>-3522</v>
      </c>
      <c r="L383" s="22" t="s">
        <v>1311</v>
      </c>
      <c r="M383" s="23" t="s">
        <v>1221</v>
      </c>
      <c r="N383" s="23"/>
      <c r="O383" s="24" t="s">
        <v>1584</v>
      </c>
      <c r="P383" s="24" t="s">
        <v>1535</v>
      </c>
    </row>
    <row r="384" spans="1:16" ht="13.5" thickBot="1" x14ac:dyDescent="0.25">
      <c r="A384" s="7" t="str">
        <f t="shared" si="30"/>
        <v> AA 17.59 </v>
      </c>
      <c r="B384" s="8" t="str">
        <f t="shared" si="31"/>
        <v>I</v>
      </c>
      <c r="C384" s="7">
        <f t="shared" si="32"/>
        <v>37904.419000000002</v>
      </c>
      <c r="D384" s="9" t="str">
        <f t="shared" si="33"/>
        <v>vis</v>
      </c>
      <c r="E384" s="21">
        <f>VLOOKUP(C384,'Active 1'!C$21:E$966,3,FALSE)</f>
        <v>-10414.920445012294</v>
      </c>
      <c r="F384" s="8" t="s">
        <v>1215</v>
      </c>
      <c r="G384" s="9" t="str">
        <f t="shared" si="34"/>
        <v>37904.419</v>
      </c>
      <c r="H384" s="7">
        <f t="shared" si="35"/>
        <v>-3519</v>
      </c>
      <c r="I384" s="22" t="s">
        <v>1585</v>
      </c>
      <c r="J384" s="23" t="s">
        <v>1586</v>
      </c>
      <c r="K384" s="22">
        <v>-3519</v>
      </c>
      <c r="L384" s="22" t="s">
        <v>1355</v>
      </c>
      <c r="M384" s="23" t="s">
        <v>1221</v>
      </c>
      <c r="N384" s="23"/>
      <c r="O384" s="24" t="s">
        <v>1587</v>
      </c>
      <c r="P384" s="24" t="s">
        <v>1541</v>
      </c>
    </row>
    <row r="385" spans="1:16" ht="13.5" thickBot="1" x14ac:dyDescent="0.25">
      <c r="A385" s="7" t="str">
        <f t="shared" si="30"/>
        <v> AA 17.59 </v>
      </c>
      <c r="B385" s="8" t="str">
        <f t="shared" si="31"/>
        <v>I</v>
      </c>
      <c r="C385" s="7">
        <f t="shared" si="32"/>
        <v>37904.421000000002</v>
      </c>
      <c r="D385" s="9" t="str">
        <f t="shared" si="33"/>
        <v>vis</v>
      </c>
      <c r="E385" s="21">
        <f>VLOOKUP(C385,'Active 1'!C$21:E$966,3,FALSE)</f>
        <v>-10414.918981838553</v>
      </c>
      <c r="F385" s="8" t="s">
        <v>1215</v>
      </c>
      <c r="G385" s="9" t="str">
        <f t="shared" si="34"/>
        <v>37904.421</v>
      </c>
      <c r="H385" s="7">
        <f t="shared" si="35"/>
        <v>-3519</v>
      </c>
      <c r="I385" s="22" t="s">
        <v>1588</v>
      </c>
      <c r="J385" s="23" t="s">
        <v>1589</v>
      </c>
      <c r="K385" s="22">
        <v>-3519</v>
      </c>
      <c r="L385" s="22" t="s">
        <v>1554</v>
      </c>
      <c r="M385" s="23" t="s">
        <v>1221</v>
      </c>
      <c r="N385" s="23"/>
      <c r="O385" s="24" t="s">
        <v>1551</v>
      </c>
      <c r="P385" s="24" t="s">
        <v>1541</v>
      </c>
    </row>
    <row r="386" spans="1:16" ht="13.5" thickBot="1" x14ac:dyDescent="0.25">
      <c r="A386" s="7" t="str">
        <f t="shared" si="30"/>
        <v> SCA 8.244 </v>
      </c>
      <c r="B386" s="8" t="str">
        <f t="shared" si="31"/>
        <v>I</v>
      </c>
      <c r="C386" s="7">
        <f t="shared" si="32"/>
        <v>37908.517999999996</v>
      </c>
      <c r="D386" s="9" t="str">
        <f t="shared" si="33"/>
        <v>vis</v>
      </c>
      <c r="E386" s="21">
        <f>VLOOKUP(C386,'Active 1'!C$21:E$966,3,FALSE)</f>
        <v>-10411.921670427624</v>
      </c>
      <c r="F386" s="8" t="s">
        <v>1215</v>
      </c>
      <c r="G386" s="9" t="str">
        <f t="shared" si="34"/>
        <v>37908.518</v>
      </c>
      <c r="H386" s="7">
        <f t="shared" si="35"/>
        <v>-3516</v>
      </c>
      <c r="I386" s="22" t="s">
        <v>1590</v>
      </c>
      <c r="J386" s="23" t="s">
        <v>1591</v>
      </c>
      <c r="K386" s="22">
        <v>-3516</v>
      </c>
      <c r="L386" s="22" t="s">
        <v>1303</v>
      </c>
      <c r="M386" s="23" t="s">
        <v>1217</v>
      </c>
      <c r="N386" s="23"/>
      <c r="O386" s="24" t="s">
        <v>1370</v>
      </c>
      <c r="P386" s="24" t="s">
        <v>1517</v>
      </c>
    </row>
    <row r="387" spans="1:16" ht="13.5" thickBot="1" x14ac:dyDescent="0.25">
      <c r="A387" s="7" t="str">
        <f t="shared" si="30"/>
        <v> SCA 8.244 </v>
      </c>
      <c r="B387" s="8" t="str">
        <f t="shared" si="31"/>
        <v>I</v>
      </c>
      <c r="C387" s="7">
        <f t="shared" si="32"/>
        <v>37915.353999999999</v>
      </c>
      <c r="D387" s="9" t="str">
        <f t="shared" si="33"/>
        <v>vis</v>
      </c>
      <c r="E387" s="21">
        <f>VLOOKUP(C387,'Active 1'!C$21:E$966,3,FALSE)</f>
        <v>-10406.920542576721</v>
      </c>
      <c r="F387" s="8" t="s">
        <v>1215</v>
      </c>
      <c r="G387" s="9" t="str">
        <f t="shared" si="34"/>
        <v>37915.354</v>
      </c>
      <c r="H387" s="7">
        <f t="shared" si="35"/>
        <v>-3511</v>
      </c>
      <c r="I387" s="22" t="s">
        <v>1592</v>
      </c>
      <c r="J387" s="23" t="s">
        <v>1593</v>
      </c>
      <c r="K387" s="22">
        <v>-3511</v>
      </c>
      <c r="L387" s="22" t="s">
        <v>1355</v>
      </c>
      <c r="M387" s="23" t="s">
        <v>1217</v>
      </c>
      <c r="N387" s="23"/>
      <c r="O387" s="24" t="s">
        <v>1370</v>
      </c>
      <c r="P387" s="24" t="s">
        <v>1517</v>
      </c>
    </row>
    <row r="388" spans="1:16" ht="13.5" thickBot="1" x14ac:dyDescent="0.25">
      <c r="A388" s="7" t="str">
        <f t="shared" si="30"/>
        <v> SCA 8.244 </v>
      </c>
      <c r="B388" s="8" t="str">
        <f t="shared" si="31"/>
        <v>I</v>
      </c>
      <c r="C388" s="7">
        <f t="shared" si="32"/>
        <v>37930.394</v>
      </c>
      <c r="D388" s="9" t="str">
        <f t="shared" si="33"/>
        <v>vis</v>
      </c>
      <c r="E388" s="21">
        <f>VLOOKUP(C388,'Active 1'!C$21:E$966,3,FALSE)</f>
        <v>-10395.917476035245</v>
      </c>
      <c r="F388" s="8" t="s">
        <v>1215</v>
      </c>
      <c r="G388" s="9" t="str">
        <f t="shared" si="34"/>
        <v>37930.394</v>
      </c>
      <c r="H388" s="7">
        <f t="shared" si="35"/>
        <v>-3500</v>
      </c>
      <c r="I388" s="22" t="s">
        <v>1594</v>
      </c>
      <c r="J388" s="23" t="s">
        <v>1595</v>
      </c>
      <c r="K388" s="22">
        <v>-3500</v>
      </c>
      <c r="L388" s="22" t="s">
        <v>1484</v>
      </c>
      <c r="M388" s="23" t="s">
        <v>1217</v>
      </c>
      <c r="N388" s="23"/>
      <c r="O388" s="24" t="s">
        <v>1370</v>
      </c>
      <c r="P388" s="24" t="s">
        <v>1517</v>
      </c>
    </row>
    <row r="389" spans="1:16" ht="13.5" thickBot="1" x14ac:dyDescent="0.25">
      <c r="A389" s="7" t="str">
        <f t="shared" si="30"/>
        <v> SCA 8.244 </v>
      </c>
      <c r="B389" s="8" t="str">
        <f t="shared" si="31"/>
        <v>I</v>
      </c>
      <c r="C389" s="7">
        <f t="shared" si="32"/>
        <v>37941.322</v>
      </c>
      <c r="D389" s="9" t="str">
        <f t="shared" si="33"/>
        <v>vis</v>
      </c>
      <c r="E389" s="21">
        <f>VLOOKUP(C389,'Active 1'!C$21:E$966,3,FALSE)</f>
        <v>-10387.922694707768</v>
      </c>
      <c r="F389" s="8" t="s">
        <v>1215</v>
      </c>
      <c r="G389" s="9" t="str">
        <f t="shared" si="34"/>
        <v>37941.322</v>
      </c>
      <c r="H389" s="7">
        <f t="shared" si="35"/>
        <v>-3492</v>
      </c>
      <c r="I389" s="22" t="s">
        <v>1596</v>
      </c>
      <c r="J389" s="23" t="s">
        <v>1597</v>
      </c>
      <c r="K389" s="22">
        <v>-3492</v>
      </c>
      <c r="L389" s="22" t="s">
        <v>1311</v>
      </c>
      <c r="M389" s="23" t="s">
        <v>1217</v>
      </c>
      <c r="N389" s="23"/>
      <c r="O389" s="24" t="s">
        <v>1370</v>
      </c>
      <c r="P389" s="24" t="s">
        <v>1517</v>
      </c>
    </row>
    <row r="390" spans="1:16" ht="13.5" thickBot="1" x14ac:dyDescent="0.25">
      <c r="A390" s="7" t="str">
        <f t="shared" si="30"/>
        <v> SCA 8.244 </v>
      </c>
      <c r="B390" s="8" t="str">
        <f t="shared" si="31"/>
        <v>I</v>
      </c>
      <c r="C390" s="7">
        <f t="shared" si="32"/>
        <v>37949.525999999998</v>
      </c>
      <c r="D390" s="9" t="str">
        <f t="shared" si="33"/>
        <v>vis</v>
      </c>
      <c r="E390" s="21">
        <f>VLOOKUP(C390,'Active 1'!C$21:E$966,3,FALSE)</f>
        <v>-10381.920756017193</v>
      </c>
      <c r="F390" s="8" t="s">
        <v>1215</v>
      </c>
      <c r="G390" s="9" t="str">
        <f t="shared" si="34"/>
        <v>37949.526</v>
      </c>
      <c r="H390" s="7">
        <f t="shared" si="35"/>
        <v>-3486</v>
      </c>
      <c r="I390" s="22" t="s">
        <v>1598</v>
      </c>
      <c r="J390" s="23" t="s">
        <v>1599</v>
      </c>
      <c r="K390" s="22">
        <v>-3486</v>
      </c>
      <c r="L390" s="22" t="s">
        <v>1355</v>
      </c>
      <c r="M390" s="23" t="s">
        <v>1217</v>
      </c>
      <c r="N390" s="23"/>
      <c r="O390" s="24" t="s">
        <v>1370</v>
      </c>
      <c r="P390" s="24" t="s">
        <v>1517</v>
      </c>
    </row>
    <row r="391" spans="1:16" ht="13.5" thickBot="1" x14ac:dyDescent="0.25">
      <c r="A391" s="7" t="str">
        <f t="shared" si="30"/>
        <v>IBVS 187 </v>
      </c>
      <c r="B391" s="8" t="str">
        <f t="shared" si="31"/>
        <v>I</v>
      </c>
      <c r="C391" s="7">
        <f t="shared" si="32"/>
        <v>38310.394999999997</v>
      </c>
      <c r="D391" s="9" t="str">
        <f t="shared" si="33"/>
        <v>vis</v>
      </c>
      <c r="E391" s="21">
        <f>VLOOKUP(C391,'Active 1'!C$21:E$966,3,FALSE)</f>
        <v>-10117.913733427027</v>
      </c>
      <c r="F391" s="8" t="s">
        <v>1215</v>
      </c>
      <c r="G391" s="9" t="str">
        <f t="shared" si="34"/>
        <v>38310.395</v>
      </c>
      <c r="H391" s="7">
        <f t="shared" si="35"/>
        <v>-3222</v>
      </c>
      <c r="I391" s="22" t="s">
        <v>1607</v>
      </c>
      <c r="J391" s="23" t="s">
        <v>1608</v>
      </c>
      <c r="K391" s="22">
        <v>-3222</v>
      </c>
      <c r="L391" s="22" t="s">
        <v>1609</v>
      </c>
      <c r="M391" s="23" t="s">
        <v>1221</v>
      </c>
      <c r="N391" s="23"/>
      <c r="O391" s="24" t="s">
        <v>1568</v>
      </c>
      <c r="P391" s="25" t="s">
        <v>1569</v>
      </c>
    </row>
    <row r="392" spans="1:16" ht="13.5" thickBot="1" x14ac:dyDescent="0.25">
      <c r="A392" s="7" t="str">
        <f t="shared" si="30"/>
        <v>BAVM 18 </v>
      </c>
      <c r="B392" s="8" t="str">
        <f t="shared" si="31"/>
        <v>I</v>
      </c>
      <c r="C392" s="7">
        <f t="shared" si="32"/>
        <v>38966.495000000003</v>
      </c>
      <c r="D392" s="9" t="str">
        <f t="shared" si="33"/>
        <v>vis</v>
      </c>
      <c r="E392" s="21">
        <f>VLOOKUP(C392,'Active 1'!C$21:E$966,3,FALSE)</f>
        <v>-9637.9195872925302</v>
      </c>
      <c r="F392" s="8" t="s">
        <v>1215</v>
      </c>
      <c r="G392" s="9" t="str">
        <f t="shared" si="34"/>
        <v>38966.495</v>
      </c>
      <c r="H392" s="7">
        <f t="shared" si="35"/>
        <v>-2742</v>
      </c>
      <c r="I392" s="22" t="s">
        <v>1618</v>
      </c>
      <c r="J392" s="23" t="s">
        <v>1619</v>
      </c>
      <c r="K392" s="22">
        <v>-2742</v>
      </c>
      <c r="L392" s="22" t="s">
        <v>1620</v>
      </c>
      <c r="M392" s="23" t="s">
        <v>1221</v>
      </c>
      <c r="N392" s="23"/>
      <c r="O392" s="24" t="s">
        <v>1487</v>
      </c>
      <c r="P392" s="25" t="s">
        <v>1613</v>
      </c>
    </row>
    <row r="393" spans="1:16" ht="13.5" thickBot="1" x14ac:dyDescent="0.25">
      <c r="A393" s="7" t="str">
        <f t="shared" si="30"/>
        <v>BAVM 18 </v>
      </c>
      <c r="B393" s="8" t="str">
        <f t="shared" si="31"/>
        <v>I</v>
      </c>
      <c r="C393" s="7">
        <f t="shared" si="32"/>
        <v>39029.357000000004</v>
      </c>
      <c r="D393" s="9" t="str">
        <f t="shared" si="33"/>
        <v>vis</v>
      </c>
      <c r="E393" s="21">
        <f>VLOOKUP(C393,'Active 1'!C$21:E$966,3,FALSE)</f>
        <v>-9591.9305734008885</v>
      </c>
      <c r="F393" s="8" t="s">
        <v>1215</v>
      </c>
      <c r="G393" s="9" t="str">
        <f t="shared" si="34"/>
        <v>39029.357</v>
      </c>
      <c r="H393" s="7">
        <f t="shared" si="35"/>
        <v>-2696</v>
      </c>
      <c r="I393" s="22" t="s">
        <v>1627</v>
      </c>
      <c r="J393" s="23" t="s">
        <v>1628</v>
      </c>
      <c r="K393" s="22">
        <v>-2696</v>
      </c>
      <c r="L393" s="22" t="s">
        <v>1296</v>
      </c>
      <c r="M393" s="23" t="s">
        <v>1221</v>
      </c>
      <c r="N393" s="23"/>
      <c r="O393" s="24" t="s">
        <v>1629</v>
      </c>
      <c r="P393" s="25" t="s">
        <v>1613</v>
      </c>
    </row>
    <row r="394" spans="1:16" ht="13.5" thickBot="1" x14ac:dyDescent="0.25">
      <c r="A394" s="7" t="str">
        <f t="shared" si="30"/>
        <v>BAVM 18 </v>
      </c>
      <c r="B394" s="8" t="str">
        <f t="shared" si="31"/>
        <v>I</v>
      </c>
      <c r="C394" s="7">
        <f t="shared" si="32"/>
        <v>39029.360999999997</v>
      </c>
      <c r="D394" s="9" t="str">
        <f t="shared" si="33"/>
        <v>vis</v>
      </c>
      <c r="E394" s="21">
        <f>VLOOKUP(C394,'Active 1'!C$21:E$966,3,FALSE)</f>
        <v>-9591.9276470534078</v>
      </c>
      <c r="F394" s="8" t="s">
        <v>1215</v>
      </c>
      <c r="G394" s="9" t="str">
        <f t="shared" si="34"/>
        <v>39029.361</v>
      </c>
      <c r="H394" s="7">
        <f t="shared" si="35"/>
        <v>-2696</v>
      </c>
      <c r="I394" s="22" t="s">
        <v>1630</v>
      </c>
      <c r="J394" s="23" t="s">
        <v>1631</v>
      </c>
      <c r="K394" s="22">
        <v>-2696</v>
      </c>
      <c r="L394" s="22" t="s">
        <v>1484</v>
      </c>
      <c r="M394" s="23" t="s">
        <v>1221</v>
      </c>
      <c r="N394" s="23"/>
      <c r="O394" s="24" t="s">
        <v>1430</v>
      </c>
      <c r="P394" s="25" t="s">
        <v>1613</v>
      </c>
    </row>
    <row r="395" spans="1:16" ht="13.5" thickBot="1" x14ac:dyDescent="0.25">
      <c r="A395" s="7" t="str">
        <f t="shared" ref="A395:A448" si="36">P395</f>
        <v>BAVM 18 </v>
      </c>
      <c r="B395" s="8" t="str">
        <f t="shared" ref="B395:B448" si="37">IF(H395=INT(H395),"I","II")</f>
        <v>I</v>
      </c>
      <c r="C395" s="7">
        <f t="shared" ref="C395:C448" si="38">1*G395</f>
        <v>39029.370000000003</v>
      </c>
      <c r="D395" s="9" t="str">
        <f t="shared" ref="D395:D448" si="39">VLOOKUP(F395,I$1:J$5,2,FALSE)</f>
        <v>vis</v>
      </c>
      <c r="E395" s="21">
        <f>VLOOKUP(C395,'Active 1'!C$21:E$966,3,FALSE)</f>
        <v>-9591.9210627715638</v>
      </c>
      <c r="F395" s="8" t="s">
        <v>1215</v>
      </c>
      <c r="G395" s="9" t="str">
        <f t="shared" ref="G395:G448" si="40">MID(I395,3,LEN(I395)-3)</f>
        <v>39029.370</v>
      </c>
      <c r="H395" s="7">
        <f t="shared" ref="H395:H448" si="41">1*K395</f>
        <v>-2696</v>
      </c>
      <c r="I395" s="22" t="s">
        <v>1632</v>
      </c>
      <c r="J395" s="23" t="s">
        <v>1633</v>
      </c>
      <c r="K395" s="22">
        <v>-2696</v>
      </c>
      <c r="L395" s="22" t="s">
        <v>1634</v>
      </c>
      <c r="M395" s="23" t="s">
        <v>1221</v>
      </c>
      <c r="N395" s="23"/>
      <c r="O395" s="24" t="s">
        <v>1458</v>
      </c>
      <c r="P395" s="25" t="s">
        <v>1613</v>
      </c>
    </row>
    <row r="396" spans="1:16" ht="13.5" thickBot="1" x14ac:dyDescent="0.25">
      <c r="A396" s="7" t="str">
        <f t="shared" si="36"/>
        <v>BAVM 18 </v>
      </c>
      <c r="B396" s="8" t="str">
        <f t="shared" si="37"/>
        <v>I</v>
      </c>
      <c r="C396" s="7">
        <f t="shared" si="38"/>
        <v>39033.466</v>
      </c>
      <c r="D396" s="9" t="str">
        <f t="shared" si="39"/>
        <v>vis</v>
      </c>
      <c r="E396" s="21">
        <f>VLOOKUP(C396,'Active 1'!C$21:E$966,3,FALSE)</f>
        <v>-9588.9244829475047</v>
      </c>
      <c r="F396" s="8" t="s">
        <v>1215</v>
      </c>
      <c r="G396" s="9" t="str">
        <f t="shared" si="40"/>
        <v>39033.466</v>
      </c>
      <c r="H396" s="7">
        <f t="shared" si="41"/>
        <v>-2693</v>
      </c>
      <c r="I396" s="22" t="s">
        <v>1635</v>
      </c>
      <c r="J396" s="23" t="s">
        <v>1636</v>
      </c>
      <c r="K396" s="22">
        <v>-2693</v>
      </c>
      <c r="L396" s="22" t="s">
        <v>1288</v>
      </c>
      <c r="M396" s="23" t="s">
        <v>1221</v>
      </c>
      <c r="N396" s="23"/>
      <c r="O396" s="24" t="s">
        <v>1430</v>
      </c>
      <c r="P396" s="25" t="s">
        <v>1613</v>
      </c>
    </row>
    <row r="397" spans="1:16" ht="13.5" thickBot="1" x14ac:dyDescent="0.25">
      <c r="A397" s="7" t="str">
        <f t="shared" si="36"/>
        <v>BAVM 18 </v>
      </c>
      <c r="B397" s="8" t="str">
        <f t="shared" si="37"/>
        <v>I</v>
      </c>
      <c r="C397" s="7">
        <f t="shared" si="38"/>
        <v>39044.406000000003</v>
      </c>
      <c r="D397" s="9" t="str">
        <f t="shared" si="39"/>
        <v>vis</v>
      </c>
      <c r="E397" s="21">
        <f>VLOOKUP(C397,'Active 1'!C$21:E$966,3,FALSE)</f>
        <v>-9580.9209225775721</v>
      </c>
      <c r="F397" s="8" t="s">
        <v>1215</v>
      </c>
      <c r="G397" s="9" t="str">
        <f t="shared" si="40"/>
        <v>39044.406</v>
      </c>
      <c r="H397" s="7">
        <f t="shared" si="41"/>
        <v>-2685</v>
      </c>
      <c r="I397" s="22" t="s">
        <v>1641</v>
      </c>
      <c r="J397" s="23" t="s">
        <v>1642</v>
      </c>
      <c r="K397" s="22">
        <v>-2685</v>
      </c>
      <c r="L397" s="22" t="s">
        <v>1634</v>
      </c>
      <c r="M397" s="23" t="s">
        <v>1221</v>
      </c>
      <c r="N397" s="23"/>
      <c r="O397" s="24" t="s">
        <v>1430</v>
      </c>
      <c r="P397" s="25" t="s">
        <v>1613</v>
      </c>
    </row>
    <row r="398" spans="1:16" ht="13.5" thickBot="1" x14ac:dyDescent="0.25">
      <c r="A398" s="7" t="str">
        <f t="shared" si="36"/>
        <v>BAVM 18 </v>
      </c>
      <c r="B398" s="8" t="str">
        <f t="shared" si="37"/>
        <v>I</v>
      </c>
      <c r="C398" s="7">
        <f t="shared" si="38"/>
        <v>39055.339999999997</v>
      </c>
      <c r="D398" s="9" t="str">
        <f t="shared" si="39"/>
        <v>vis</v>
      </c>
      <c r="E398" s="21">
        <f>VLOOKUP(C398,'Active 1'!C$21:E$966,3,FALSE)</f>
        <v>-9572.9217517288726</v>
      </c>
      <c r="F398" s="8" t="s">
        <v>1215</v>
      </c>
      <c r="G398" s="9" t="str">
        <f t="shared" si="40"/>
        <v>39055.340</v>
      </c>
      <c r="H398" s="7">
        <f t="shared" si="41"/>
        <v>-2677</v>
      </c>
      <c r="I398" s="22" t="s">
        <v>1643</v>
      </c>
      <c r="J398" s="23" t="s">
        <v>1644</v>
      </c>
      <c r="K398" s="22">
        <v>-2677</v>
      </c>
      <c r="L398" s="22" t="s">
        <v>1645</v>
      </c>
      <c r="M398" s="23" t="s">
        <v>1221</v>
      </c>
      <c r="N398" s="23"/>
      <c r="O398" s="24" t="s">
        <v>1430</v>
      </c>
      <c r="P398" s="25" t="s">
        <v>1613</v>
      </c>
    </row>
    <row r="399" spans="1:16" ht="13.5" thickBot="1" x14ac:dyDescent="0.25">
      <c r="A399" s="7" t="str">
        <f t="shared" si="36"/>
        <v> BRNO 9 </v>
      </c>
      <c r="B399" s="8" t="str">
        <f t="shared" si="37"/>
        <v>I</v>
      </c>
      <c r="C399" s="7">
        <f t="shared" si="38"/>
        <v>39532.374000000003</v>
      </c>
      <c r="D399" s="9" t="str">
        <f t="shared" si="39"/>
        <v>vis</v>
      </c>
      <c r="E399" s="21">
        <f>VLOOKUP(C399,'Active 1'!C$21:E$966,3,FALSE)</f>
        <v>-9223.9299402563465</v>
      </c>
      <c r="F399" s="8" t="s">
        <v>1215</v>
      </c>
      <c r="G399" s="9" t="str">
        <f t="shared" si="40"/>
        <v>39532.374</v>
      </c>
      <c r="H399" s="7">
        <f t="shared" si="41"/>
        <v>-2328</v>
      </c>
      <c r="I399" s="22" t="s">
        <v>1694</v>
      </c>
      <c r="J399" s="23" t="s">
        <v>1695</v>
      </c>
      <c r="K399" s="22">
        <v>-2328</v>
      </c>
      <c r="L399" s="22" t="s">
        <v>1288</v>
      </c>
      <c r="M399" s="23" t="s">
        <v>1221</v>
      </c>
      <c r="N399" s="23"/>
      <c r="O399" s="24" t="s">
        <v>1696</v>
      </c>
      <c r="P399" s="24" t="s">
        <v>1697</v>
      </c>
    </row>
    <row r="400" spans="1:16" ht="13.5" thickBot="1" x14ac:dyDescent="0.25">
      <c r="A400" s="7" t="str">
        <f t="shared" si="36"/>
        <v> BRNO 9 </v>
      </c>
      <c r="B400" s="8" t="str">
        <f t="shared" si="37"/>
        <v>I</v>
      </c>
      <c r="C400" s="7">
        <f t="shared" si="38"/>
        <v>39536.47</v>
      </c>
      <c r="D400" s="9" t="str">
        <f t="shared" si="39"/>
        <v>vis</v>
      </c>
      <c r="E400" s="21">
        <f>VLOOKUP(C400,'Active 1'!C$21:E$966,3,FALSE)</f>
        <v>-9220.9333604322856</v>
      </c>
      <c r="F400" s="8" t="s">
        <v>1215</v>
      </c>
      <c r="G400" s="9" t="str">
        <f t="shared" si="40"/>
        <v>39536.470</v>
      </c>
      <c r="H400" s="7">
        <f t="shared" si="41"/>
        <v>-2325</v>
      </c>
      <c r="I400" s="22" t="s">
        <v>1698</v>
      </c>
      <c r="J400" s="23" t="s">
        <v>1699</v>
      </c>
      <c r="K400" s="22">
        <v>-2325</v>
      </c>
      <c r="L400" s="22" t="s">
        <v>1443</v>
      </c>
      <c r="M400" s="23" t="s">
        <v>1221</v>
      </c>
      <c r="N400" s="23"/>
      <c r="O400" s="24" t="s">
        <v>1696</v>
      </c>
      <c r="P400" s="24" t="s">
        <v>1697</v>
      </c>
    </row>
    <row r="401" spans="1:16" ht="13.5" thickBot="1" x14ac:dyDescent="0.25">
      <c r="A401" s="7" t="str">
        <f t="shared" si="36"/>
        <v>IBVS 596 </v>
      </c>
      <c r="B401" s="8" t="str">
        <f t="shared" si="37"/>
        <v>I</v>
      </c>
      <c r="C401" s="7">
        <f t="shared" si="38"/>
        <v>39771.58</v>
      </c>
      <c r="D401" s="9" t="str">
        <f t="shared" si="39"/>
        <v>vis</v>
      </c>
      <c r="E401" s="21">
        <f>VLOOKUP(C401,'Active 1'!C$21:E$966,3,FALSE)</f>
        <v>-9048.9299711658932</v>
      </c>
      <c r="F401" s="8" t="s">
        <v>1215</v>
      </c>
      <c r="G401" s="9" t="str">
        <f t="shared" si="40"/>
        <v>39771.580</v>
      </c>
      <c r="H401" s="7">
        <f t="shared" si="41"/>
        <v>-2153</v>
      </c>
      <c r="I401" s="22" t="s">
        <v>1714</v>
      </c>
      <c r="J401" s="23" t="s">
        <v>1715</v>
      </c>
      <c r="K401" s="22">
        <v>-2153</v>
      </c>
      <c r="L401" s="22" t="s">
        <v>1216</v>
      </c>
      <c r="M401" s="23" t="s">
        <v>1333</v>
      </c>
      <c r="N401" s="23" t="s">
        <v>1334</v>
      </c>
      <c r="O401" s="24" t="s">
        <v>1716</v>
      </c>
      <c r="P401" s="25" t="s">
        <v>1717</v>
      </c>
    </row>
    <row r="402" spans="1:16" ht="13.5" thickBot="1" x14ac:dyDescent="0.25">
      <c r="A402" s="7" t="str">
        <f t="shared" si="36"/>
        <v>BAVM 23 </v>
      </c>
      <c r="B402" s="8" t="str">
        <f t="shared" si="37"/>
        <v>I</v>
      </c>
      <c r="C402" s="7">
        <f t="shared" si="38"/>
        <v>40065.46</v>
      </c>
      <c r="D402" s="9" t="str">
        <f t="shared" si="39"/>
        <v>vis</v>
      </c>
      <c r="E402" s="21">
        <f>VLOOKUP(C402,'Active 1'!C$21:E$966,3,FALSE)</f>
        <v>-8833.9312214844376</v>
      </c>
      <c r="F402" s="8" t="s">
        <v>1215</v>
      </c>
      <c r="G402" s="9" t="str">
        <f t="shared" si="40"/>
        <v>40065.460</v>
      </c>
      <c r="H402" s="7">
        <f t="shared" si="41"/>
        <v>-1938</v>
      </c>
      <c r="I402" s="22" t="s">
        <v>1726</v>
      </c>
      <c r="J402" s="23" t="s">
        <v>1727</v>
      </c>
      <c r="K402" s="22">
        <v>-1938</v>
      </c>
      <c r="L402" s="22" t="s">
        <v>1634</v>
      </c>
      <c r="M402" s="23" t="s">
        <v>1221</v>
      </c>
      <c r="N402" s="23"/>
      <c r="O402" s="24" t="s">
        <v>1430</v>
      </c>
      <c r="P402" s="25" t="s">
        <v>1728</v>
      </c>
    </row>
    <row r="403" spans="1:16" ht="13.5" thickBot="1" x14ac:dyDescent="0.25">
      <c r="A403" s="7" t="str">
        <f t="shared" si="36"/>
        <v>IBVS 328 </v>
      </c>
      <c r="B403" s="8" t="str">
        <f t="shared" si="37"/>
        <v>I</v>
      </c>
      <c r="C403" s="7">
        <f t="shared" si="38"/>
        <v>40151.574000000001</v>
      </c>
      <c r="D403" s="9" t="str">
        <f t="shared" si="39"/>
        <v>vis</v>
      </c>
      <c r="E403" s="21">
        <f>VLOOKUP(C403,'Active 1'!C$21:E$966,3,FALSE)</f>
        <v>-8770.9313496657724</v>
      </c>
      <c r="F403" s="8" t="s">
        <v>1215</v>
      </c>
      <c r="G403" s="9" t="str">
        <f t="shared" si="40"/>
        <v>40151.574</v>
      </c>
      <c r="H403" s="7">
        <f t="shared" si="41"/>
        <v>-1875</v>
      </c>
      <c r="I403" s="22" t="s">
        <v>1733</v>
      </c>
      <c r="J403" s="23" t="s">
        <v>1734</v>
      </c>
      <c r="K403" s="22">
        <v>-1875</v>
      </c>
      <c r="L403" s="22" t="s">
        <v>1609</v>
      </c>
      <c r="M403" s="23" t="s">
        <v>1221</v>
      </c>
      <c r="N403" s="23"/>
      <c r="O403" s="24" t="s">
        <v>1572</v>
      </c>
      <c r="P403" s="25" t="s">
        <v>1735</v>
      </c>
    </row>
    <row r="404" spans="1:16" ht="13.5" thickBot="1" x14ac:dyDescent="0.25">
      <c r="A404" s="7" t="str">
        <f t="shared" si="36"/>
        <v> BRNO 9 </v>
      </c>
      <c r="B404" s="8" t="str">
        <f t="shared" si="37"/>
        <v>I</v>
      </c>
      <c r="C404" s="7">
        <f t="shared" si="38"/>
        <v>40505.595999999998</v>
      </c>
      <c r="D404" s="9" t="str">
        <f t="shared" si="39"/>
        <v>vis</v>
      </c>
      <c r="E404" s="21">
        <f>VLOOKUP(C404,'Active 1'!C$21:E$966,3,FALSE)</f>
        <v>-8511.9335023820895</v>
      </c>
      <c r="F404" s="8" t="s">
        <v>1215</v>
      </c>
      <c r="G404" s="9" t="str">
        <f t="shared" si="40"/>
        <v>40505.596</v>
      </c>
      <c r="H404" s="7">
        <f t="shared" si="41"/>
        <v>-1616</v>
      </c>
      <c r="I404" s="22" t="s">
        <v>1791</v>
      </c>
      <c r="J404" s="23" t="s">
        <v>1792</v>
      </c>
      <c r="K404" s="22">
        <v>-1616</v>
      </c>
      <c r="L404" s="22" t="s">
        <v>1602</v>
      </c>
      <c r="M404" s="23" t="s">
        <v>1221</v>
      </c>
      <c r="N404" s="23"/>
      <c r="O404" s="24" t="s">
        <v>1696</v>
      </c>
      <c r="P404" s="24" t="s">
        <v>1697</v>
      </c>
    </row>
    <row r="405" spans="1:16" ht="13.5" thickBot="1" x14ac:dyDescent="0.25">
      <c r="A405" s="7" t="str">
        <f t="shared" si="36"/>
        <v> BRNO 12 </v>
      </c>
      <c r="B405" s="8" t="str">
        <f t="shared" si="37"/>
        <v>I</v>
      </c>
      <c r="C405" s="7">
        <f t="shared" si="38"/>
        <v>40836.379000000001</v>
      </c>
      <c r="D405" s="9" t="str">
        <f t="shared" si="39"/>
        <v>vis</v>
      </c>
      <c r="E405" s="21">
        <f>VLOOKUP(C405,'Active 1'!C$21:E$966,3,FALSE)</f>
        <v>-8269.9370023961001</v>
      </c>
      <c r="F405" s="8" t="s">
        <v>1215</v>
      </c>
      <c r="G405" s="9" t="str">
        <f t="shared" si="40"/>
        <v>40836.379</v>
      </c>
      <c r="H405" s="7">
        <f t="shared" si="41"/>
        <v>-1374</v>
      </c>
      <c r="I405" s="22" t="s">
        <v>1811</v>
      </c>
      <c r="J405" s="23" t="s">
        <v>1812</v>
      </c>
      <c r="K405" s="22">
        <v>-1374</v>
      </c>
      <c r="L405" s="22" t="s">
        <v>1602</v>
      </c>
      <c r="M405" s="23" t="s">
        <v>1221</v>
      </c>
      <c r="N405" s="23"/>
      <c r="O405" s="24" t="s">
        <v>1813</v>
      </c>
      <c r="P405" s="24" t="s">
        <v>1814</v>
      </c>
    </row>
    <row r="406" spans="1:16" ht="13.5" thickBot="1" x14ac:dyDescent="0.25">
      <c r="A406" s="7" t="str">
        <f t="shared" si="36"/>
        <v> AVSJ 4.88 </v>
      </c>
      <c r="B406" s="8" t="str">
        <f t="shared" si="37"/>
        <v>I</v>
      </c>
      <c r="C406" s="7">
        <f t="shared" si="38"/>
        <v>40837.743999999999</v>
      </c>
      <c r="D406" s="9" t="str">
        <f t="shared" si="39"/>
        <v>vis</v>
      </c>
      <c r="E406" s="21">
        <f>VLOOKUP(C406,'Active 1'!C$21:E$966,3,FALSE)</f>
        <v>-8268.9383863170387</v>
      </c>
      <c r="F406" s="8" t="s">
        <v>1215</v>
      </c>
      <c r="G406" s="9" t="str">
        <f t="shared" si="40"/>
        <v>40837.744</v>
      </c>
      <c r="H406" s="7">
        <f t="shared" si="41"/>
        <v>-1373</v>
      </c>
      <c r="I406" s="22" t="s">
        <v>1819</v>
      </c>
      <c r="J406" s="23" t="s">
        <v>1820</v>
      </c>
      <c r="K406" s="22">
        <v>-1373</v>
      </c>
      <c r="L406" s="22" t="s">
        <v>1634</v>
      </c>
      <c r="M406" s="23" t="s">
        <v>1221</v>
      </c>
      <c r="N406" s="23"/>
      <c r="O406" s="24" t="s">
        <v>1706</v>
      </c>
      <c r="P406" s="24" t="s">
        <v>1821</v>
      </c>
    </row>
    <row r="407" spans="1:16" ht="13.5" thickBot="1" x14ac:dyDescent="0.25">
      <c r="A407" s="7" t="str">
        <f t="shared" si="36"/>
        <v>BAVM 25 </v>
      </c>
      <c r="B407" s="8" t="str">
        <f t="shared" si="37"/>
        <v>I</v>
      </c>
      <c r="C407" s="7">
        <f t="shared" si="38"/>
        <v>40855.512999999999</v>
      </c>
      <c r="D407" s="9" t="str">
        <f t="shared" si="39"/>
        <v>vis</v>
      </c>
      <c r="E407" s="21">
        <f>VLOOKUP(C407,'Active 1'!C$21:E$966,3,FALSE)</f>
        <v>-8255.9388192043061</v>
      </c>
      <c r="F407" s="8" t="s">
        <v>1215</v>
      </c>
      <c r="G407" s="9" t="str">
        <f t="shared" si="40"/>
        <v>40855.513</v>
      </c>
      <c r="H407" s="7">
        <f t="shared" si="41"/>
        <v>-1360</v>
      </c>
      <c r="I407" s="22" t="s">
        <v>1822</v>
      </c>
      <c r="J407" s="23" t="s">
        <v>1823</v>
      </c>
      <c r="K407" s="22">
        <v>-1360</v>
      </c>
      <c r="L407" s="22" t="s">
        <v>1634</v>
      </c>
      <c r="M407" s="23" t="s">
        <v>1221</v>
      </c>
      <c r="N407" s="23"/>
      <c r="O407" s="24" t="s">
        <v>1824</v>
      </c>
      <c r="P407" s="25" t="s">
        <v>1817</v>
      </c>
    </row>
    <row r="408" spans="1:16" ht="13.5" thickBot="1" x14ac:dyDescent="0.25">
      <c r="A408" s="7" t="str">
        <f t="shared" si="36"/>
        <v>BAVM 25 </v>
      </c>
      <c r="B408" s="8" t="str">
        <f t="shared" si="37"/>
        <v>I</v>
      </c>
      <c r="C408" s="7">
        <f t="shared" si="38"/>
        <v>40855.514999999999</v>
      </c>
      <c r="D408" s="9" t="str">
        <f t="shared" si="39"/>
        <v>vis</v>
      </c>
      <c r="E408" s="21">
        <f>VLOOKUP(C408,'Active 1'!C$21:E$966,3,FALSE)</f>
        <v>-8255.937356030563</v>
      </c>
      <c r="F408" s="8" t="s">
        <v>1215</v>
      </c>
      <c r="G408" s="9" t="str">
        <f t="shared" si="40"/>
        <v>40855.515</v>
      </c>
      <c r="H408" s="7">
        <f t="shared" si="41"/>
        <v>-1360</v>
      </c>
      <c r="I408" s="22" t="s">
        <v>1825</v>
      </c>
      <c r="J408" s="23" t="s">
        <v>1826</v>
      </c>
      <c r="K408" s="22">
        <v>-1360</v>
      </c>
      <c r="L408" s="22" t="s">
        <v>1602</v>
      </c>
      <c r="M408" s="23" t="s">
        <v>1221</v>
      </c>
      <c r="N408" s="23"/>
      <c r="O408" s="24" t="s">
        <v>1827</v>
      </c>
      <c r="P408" s="25" t="s">
        <v>1817</v>
      </c>
    </row>
    <row r="409" spans="1:16" ht="13.5" thickBot="1" x14ac:dyDescent="0.25">
      <c r="A409" s="7" t="str">
        <f t="shared" si="36"/>
        <v> AVSJ 4.88 </v>
      </c>
      <c r="B409" s="8" t="str">
        <f t="shared" si="37"/>
        <v>I</v>
      </c>
      <c r="C409" s="7">
        <f t="shared" si="38"/>
        <v>40855.516000000003</v>
      </c>
      <c r="D409" s="9" t="str">
        <f t="shared" si="39"/>
        <v>vis</v>
      </c>
      <c r="E409" s="21">
        <f>VLOOKUP(C409,'Active 1'!C$21:E$966,3,FALSE)</f>
        <v>-8255.9366244436897</v>
      </c>
      <c r="F409" s="8" t="s">
        <v>1215</v>
      </c>
      <c r="G409" s="9" t="str">
        <f t="shared" si="40"/>
        <v>40855.516</v>
      </c>
      <c r="H409" s="7">
        <f t="shared" si="41"/>
        <v>-1360</v>
      </c>
      <c r="I409" s="22" t="s">
        <v>1828</v>
      </c>
      <c r="J409" s="23" t="s">
        <v>1829</v>
      </c>
      <c r="K409" s="22">
        <v>-1360</v>
      </c>
      <c r="L409" s="22" t="s">
        <v>1744</v>
      </c>
      <c r="M409" s="23" t="s">
        <v>1221</v>
      </c>
      <c r="N409" s="23"/>
      <c r="O409" s="24" t="s">
        <v>1648</v>
      </c>
      <c r="P409" s="24" t="s">
        <v>1821</v>
      </c>
    </row>
    <row r="410" spans="1:16" ht="13.5" thickBot="1" x14ac:dyDescent="0.25">
      <c r="A410" s="7" t="str">
        <f t="shared" si="36"/>
        <v> AVSJ 4.88 </v>
      </c>
      <c r="B410" s="8" t="str">
        <f t="shared" si="37"/>
        <v>I</v>
      </c>
      <c r="C410" s="7">
        <f t="shared" si="38"/>
        <v>40877.383999999998</v>
      </c>
      <c r="D410" s="9" t="str">
        <f t="shared" si="39"/>
        <v>vis</v>
      </c>
      <c r="E410" s="21">
        <f>VLOOKUP(C410,'Active 1'!C$21:E$966,3,FALSE)</f>
        <v>-8239.938282746285</v>
      </c>
      <c r="F410" s="8" t="s">
        <v>1215</v>
      </c>
      <c r="G410" s="9" t="str">
        <f t="shared" si="40"/>
        <v>40877.384</v>
      </c>
      <c r="H410" s="7">
        <f t="shared" si="41"/>
        <v>-1344</v>
      </c>
      <c r="I410" s="22" t="s">
        <v>1830</v>
      </c>
      <c r="J410" s="23" t="s">
        <v>1831</v>
      </c>
      <c r="K410" s="22">
        <v>-1344</v>
      </c>
      <c r="L410" s="22" t="s">
        <v>1609</v>
      </c>
      <c r="M410" s="23" t="s">
        <v>1221</v>
      </c>
      <c r="N410" s="23"/>
      <c r="O410" s="24" t="s">
        <v>1648</v>
      </c>
      <c r="P410" s="24" t="s">
        <v>1821</v>
      </c>
    </row>
    <row r="411" spans="1:16" ht="13.5" thickBot="1" x14ac:dyDescent="0.25">
      <c r="A411" s="7" t="str">
        <f t="shared" si="36"/>
        <v> BRNO 12 </v>
      </c>
      <c r="B411" s="8" t="str">
        <f t="shared" si="37"/>
        <v>I</v>
      </c>
      <c r="C411" s="7">
        <f t="shared" si="38"/>
        <v>40940.260999999999</v>
      </c>
      <c r="D411" s="9" t="str">
        <f t="shared" si="39"/>
        <v>vis</v>
      </c>
      <c r="E411" s="21">
        <f>VLOOKUP(C411,'Active 1'!C$21:E$966,3,FALSE)</f>
        <v>-8193.9382950515774</v>
      </c>
      <c r="F411" s="8" t="s">
        <v>1215</v>
      </c>
      <c r="G411" s="9" t="str">
        <f t="shared" si="40"/>
        <v>40940.261</v>
      </c>
      <c r="H411" s="7">
        <f t="shared" si="41"/>
        <v>-1298</v>
      </c>
      <c r="I411" s="22" t="s">
        <v>1838</v>
      </c>
      <c r="J411" s="23" t="s">
        <v>1839</v>
      </c>
      <c r="K411" s="22">
        <v>-1298</v>
      </c>
      <c r="L411" s="22" t="s">
        <v>1620</v>
      </c>
      <c r="M411" s="23" t="s">
        <v>1221</v>
      </c>
      <c r="N411" s="23"/>
      <c r="O411" s="24" t="s">
        <v>1840</v>
      </c>
      <c r="P411" s="24" t="s">
        <v>1814</v>
      </c>
    </row>
    <row r="412" spans="1:16" ht="13.5" thickBot="1" x14ac:dyDescent="0.25">
      <c r="A412" s="7" t="str">
        <f t="shared" si="36"/>
        <v> BRNO 12 </v>
      </c>
      <c r="B412" s="8" t="str">
        <f t="shared" si="37"/>
        <v>I</v>
      </c>
      <c r="C412" s="7">
        <f t="shared" si="38"/>
        <v>40940.262000000002</v>
      </c>
      <c r="D412" s="9" t="str">
        <f t="shared" si="39"/>
        <v>vis</v>
      </c>
      <c r="E412" s="21">
        <f>VLOOKUP(C412,'Active 1'!C$21:E$966,3,FALSE)</f>
        <v>-8193.9375634647022</v>
      </c>
      <c r="F412" s="8" t="s">
        <v>1215</v>
      </c>
      <c r="G412" s="9" t="str">
        <f t="shared" si="40"/>
        <v>40940.262</v>
      </c>
      <c r="H412" s="7">
        <f t="shared" si="41"/>
        <v>-1298</v>
      </c>
      <c r="I412" s="22" t="s">
        <v>1841</v>
      </c>
      <c r="J412" s="23" t="s">
        <v>1842</v>
      </c>
      <c r="K412" s="22">
        <v>-1298</v>
      </c>
      <c r="L412" s="22" t="s">
        <v>1602</v>
      </c>
      <c r="M412" s="23" t="s">
        <v>1221</v>
      </c>
      <c r="N412" s="23"/>
      <c r="O412" s="24" t="s">
        <v>1843</v>
      </c>
      <c r="P412" s="24" t="s">
        <v>1814</v>
      </c>
    </row>
    <row r="413" spans="1:16" ht="13.5" thickBot="1" x14ac:dyDescent="0.25">
      <c r="A413" s="7" t="str">
        <f t="shared" si="36"/>
        <v> BRNO 12 </v>
      </c>
      <c r="B413" s="8" t="str">
        <f t="shared" si="37"/>
        <v>I</v>
      </c>
      <c r="C413" s="7">
        <f t="shared" si="38"/>
        <v>40940.267999999996</v>
      </c>
      <c r="D413" s="9" t="str">
        <f t="shared" si="39"/>
        <v>vis</v>
      </c>
      <c r="E413" s="21">
        <f>VLOOKUP(C413,'Active 1'!C$21:E$966,3,FALSE)</f>
        <v>-8193.9331739434801</v>
      </c>
      <c r="F413" s="8" t="s">
        <v>1215</v>
      </c>
      <c r="G413" s="9" t="str">
        <f t="shared" si="40"/>
        <v>40940.268</v>
      </c>
      <c r="H413" s="7">
        <f t="shared" si="41"/>
        <v>-1298</v>
      </c>
      <c r="I413" s="22" t="s">
        <v>1844</v>
      </c>
      <c r="J413" s="23" t="s">
        <v>1845</v>
      </c>
      <c r="K413" s="22">
        <v>-1298</v>
      </c>
      <c r="L413" s="22" t="s">
        <v>1846</v>
      </c>
      <c r="M413" s="23" t="s">
        <v>1221</v>
      </c>
      <c r="N413" s="23"/>
      <c r="O413" s="24" t="s">
        <v>1818</v>
      </c>
      <c r="P413" s="24" t="s">
        <v>1814</v>
      </c>
    </row>
    <row r="414" spans="1:16" ht="13.5" thickBot="1" x14ac:dyDescent="0.25">
      <c r="A414" s="7" t="str">
        <f t="shared" si="36"/>
        <v> BRNO 12 </v>
      </c>
      <c r="B414" s="8" t="str">
        <f t="shared" si="37"/>
        <v>I</v>
      </c>
      <c r="C414" s="7">
        <f t="shared" si="38"/>
        <v>40940.269</v>
      </c>
      <c r="D414" s="9" t="str">
        <f t="shared" si="39"/>
        <v>vis</v>
      </c>
      <c r="E414" s="21">
        <f>VLOOKUP(C414,'Active 1'!C$21:E$966,3,FALSE)</f>
        <v>-8193.9324423566068</v>
      </c>
      <c r="F414" s="8" t="s">
        <v>1215</v>
      </c>
      <c r="G414" s="9" t="str">
        <f t="shared" si="40"/>
        <v>40940.269</v>
      </c>
      <c r="H414" s="7">
        <f t="shared" si="41"/>
        <v>-1298</v>
      </c>
      <c r="I414" s="22" t="s">
        <v>1847</v>
      </c>
      <c r="J414" s="23" t="s">
        <v>1848</v>
      </c>
      <c r="K414" s="22">
        <v>-1298</v>
      </c>
      <c r="L414" s="22" t="s">
        <v>1849</v>
      </c>
      <c r="M414" s="23" t="s">
        <v>1221</v>
      </c>
      <c r="N414" s="23"/>
      <c r="O414" s="24" t="s">
        <v>1850</v>
      </c>
      <c r="P414" s="24" t="s">
        <v>1814</v>
      </c>
    </row>
    <row r="415" spans="1:16" ht="13.5" thickBot="1" x14ac:dyDescent="0.25">
      <c r="A415" s="7" t="str">
        <f t="shared" si="36"/>
        <v> AVSJ 4.88 </v>
      </c>
      <c r="B415" s="8" t="str">
        <f t="shared" si="37"/>
        <v>I</v>
      </c>
      <c r="C415" s="7">
        <f t="shared" si="38"/>
        <v>40941.631999999998</v>
      </c>
      <c r="D415" s="9" t="str">
        <f t="shared" si="39"/>
        <v>vis</v>
      </c>
      <c r="E415" s="21">
        <f>VLOOKUP(C415,'Active 1'!C$21:E$966,3,FALSE)</f>
        <v>-8192.9352894512867</v>
      </c>
      <c r="F415" s="8" t="s">
        <v>1215</v>
      </c>
      <c r="G415" s="9" t="str">
        <f t="shared" si="40"/>
        <v>40941.632</v>
      </c>
      <c r="H415" s="7">
        <f t="shared" si="41"/>
        <v>-1297</v>
      </c>
      <c r="I415" s="22" t="s">
        <v>1851</v>
      </c>
      <c r="J415" s="23" t="s">
        <v>1852</v>
      </c>
      <c r="K415" s="22">
        <v>-1297</v>
      </c>
      <c r="L415" s="22" t="s">
        <v>1834</v>
      </c>
      <c r="M415" s="23" t="s">
        <v>1221</v>
      </c>
      <c r="N415" s="23"/>
      <c r="O415" s="24" t="s">
        <v>1853</v>
      </c>
      <c r="P415" s="24" t="s">
        <v>1821</v>
      </c>
    </row>
    <row r="416" spans="1:16" ht="13.5" thickBot="1" x14ac:dyDescent="0.25">
      <c r="A416" s="7" t="str">
        <f t="shared" si="36"/>
        <v> AVSJ 5.33 </v>
      </c>
      <c r="B416" s="8" t="str">
        <f t="shared" si="37"/>
        <v>I</v>
      </c>
      <c r="C416" s="7">
        <f t="shared" si="38"/>
        <v>40985.368999999999</v>
      </c>
      <c r="D416" s="9" t="str">
        <f t="shared" si="39"/>
        <v>vis</v>
      </c>
      <c r="E416" s="21">
        <f>VLOOKUP(C416,'Active 1'!C$21:E$966,3,FALSE)</f>
        <v>-8160.9378744696005</v>
      </c>
      <c r="F416" s="8" t="s">
        <v>1215</v>
      </c>
      <c r="G416" s="9" t="str">
        <f t="shared" si="40"/>
        <v>40985.369</v>
      </c>
      <c r="H416" s="7">
        <f t="shared" si="41"/>
        <v>-1265</v>
      </c>
      <c r="I416" s="22" t="s">
        <v>1854</v>
      </c>
      <c r="J416" s="23" t="s">
        <v>1855</v>
      </c>
      <c r="K416" s="22">
        <v>-1265</v>
      </c>
      <c r="L416" s="22" t="s">
        <v>1744</v>
      </c>
      <c r="M416" s="23" t="s">
        <v>1221</v>
      </c>
      <c r="N416" s="23"/>
      <c r="O416" s="24" t="s">
        <v>1648</v>
      </c>
      <c r="P416" s="24" t="s">
        <v>1856</v>
      </c>
    </row>
    <row r="417" spans="1:16" ht="13.5" thickBot="1" x14ac:dyDescent="0.25">
      <c r="A417" s="7" t="str">
        <f t="shared" si="36"/>
        <v> BRNO 14 </v>
      </c>
      <c r="B417" s="8" t="str">
        <f t="shared" si="37"/>
        <v>I</v>
      </c>
      <c r="C417" s="7">
        <f t="shared" si="38"/>
        <v>41060.542999999998</v>
      </c>
      <c r="D417" s="9" t="str">
        <f t="shared" si="39"/>
        <v>vis</v>
      </c>
      <c r="E417" s="21">
        <f>VLOOKUP(C417,'Active 1'!C$21:E$966,3,FALSE)</f>
        <v>-8105.9415630208669</v>
      </c>
      <c r="F417" s="8" t="s">
        <v>1215</v>
      </c>
      <c r="G417" s="9" t="str">
        <f t="shared" si="40"/>
        <v>41060.543</v>
      </c>
      <c r="H417" s="7">
        <f t="shared" si="41"/>
        <v>-1210</v>
      </c>
      <c r="I417" s="22" t="s">
        <v>1863</v>
      </c>
      <c r="J417" s="23" t="s">
        <v>1864</v>
      </c>
      <c r="K417" s="22">
        <v>-1210</v>
      </c>
      <c r="L417" s="22" t="s">
        <v>1645</v>
      </c>
      <c r="M417" s="23" t="s">
        <v>1221</v>
      </c>
      <c r="N417" s="23"/>
      <c r="O417" s="24" t="s">
        <v>1818</v>
      </c>
      <c r="P417" s="24" t="s">
        <v>1865</v>
      </c>
    </row>
    <row r="418" spans="1:16" ht="13.5" thickBot="1" x14ac:dyDescent="0.25">
      <c r="A418" s="7" t="str">
        <f t="shared" si="36"/>
        <v> AVSJ 5.33 </v>
      </c>
      <c r="B418" s="8" t="str">
        <f t="shared" si="37"/>
        <v>I</v>
      </c>
      <c r="C418" s="7">
        <f t="shared" si="38"/>
        <v>41213.637999999999</v>
      </c>
      <c r="D418" s="9" t="str">
        <f t="shared" si="39"/>
        <v>vis</v>
      </c>
      <c r="E418" s="21">
        <f>VLOOKUP(C418,'Active 1'!C$21:E$966,3,FALSE)</f>
        <v>-7993.9392709884623</v>
      </c>
      <c r="F418" s="8" t="s">
        <v>1215</v>
      </c>
      <c r="G418" s="9" t="str">
        <f t="shared" si="40"/>
        <v>41213.638</v>
      </c>
      <c r="H418" s="7">
        <f t="shared" si="41"/>
        <v>-1098</v>
      </c>
      <c r="I418" s="22" t="s">
        <v>1866</v>
      </c>
      <c r="J418" s="23" t="s">
        <v>1867</v>
      </c>
      <c r="K418" s="22">
        <v>-1098</v>
      </c>
      <c r="L418" s="22" t="s">
        <v>1738</v>
      </c>
      <c r="M418" s="23" t="s">
        <v>1221</v>
      </c>
      <c r="N418" s="23"/>
      <c r="O418" s="24" t="s">
        <v>1648</v>
      </c>
      <c r="P418" s="24" t="s">
        <v>1856</v>
      </c>
    </row>
    <row r="419" spans="1:16" ht="13.5" thickBot="1" x14ac:dyDescent="0.25">
      <c r="A419" s="7" t="str">
        <f t="shared" si="36"/>
        <v> AVSJ 5.33 </v>
      </c>
      <c r="B419" s="8" t="str">
        <f t="shared" si="37"/>
        <v>I</v>
      </c>
      <c r="C419" s="7">
        <f t="shared" si="38"/>
        <v>41335.29</v>
      </c>
      <c r="D419" s="9" t="str">
        <f t="shared" si="39"/>
        <v>vis</v>
      </c>
      <c r="E419" s="21">
        <f>VLOOKUP(C419,'Active 1'!C$21:E$966,3,FALSE)</f>
        <v>-7904.9402649443318</v>
      </c>
      <c r="F419" s="8" t="s">
        <v>1215</v>
      </c>
      <c r="G419" s="9" t="str">
        <f t="shared" si="40"/>
        <v>41335.290</v>
      </c>
      <c r="H419" s="7">
        <f t="shared" si="41"/>
        <v>-1009</v>
      </c>
      <c r="I419" s="22" t="s">
        <v>1881</v>
      </c>
      <c r="J419" s="23" t="s">
        <v>1882</v>
      </c>
      <c r="K419" s="22">
        <v>-1009</v>
      </c>
      <c r="L419" s="22" t="s">
        <v>1738</v>
      </c>
      <c r="M419" s="23" t="s">
        <v>1221</v>
      </c>
      <c r="N419" s="23"/>
      <c r="O419" s="24" t="s">
        <v>1648</v>
      </c>
      <c r="P419" s="24" t="s">
        <v>1856</v>
      </c>
    </row>
    <row r="420" spans="1:16" ht="13.5" thickBot="1" x14ac:dyDescent="0.25">
      <c r="A420" s="7" t="str">
        <f t="shared" si="36"/>
        <v> BRNO 17 </v>
      </c>
      <c r="B420" s="8" t="str">
        <f t="shared" si="37"/>
        <v>I</v>
      </c>
      <c r="C420" s="7">
        <f t="shared" si="38"/>
        <v>41518.451999999997</v>
      </c>
      <c r="D420" s="9" t="str">
        <f t="shared" si="39"/>
        <v>vis</v>
      </c>
      <c r="E420" s="21">
        <f>VLOOKUP(C420,'Active 1'!C$21:E$966,3,FALSE)</f>
        <v>-7770.9413504583017</v>
      </c>
      <c r="F420" s="8" t="s">
        <v>1215</v>
      </c>
      <c r="G420" s="9" t="str">
        <f t="shared" si="40"/>
        <v>41518.452</v>
      </c>
      <c r="H420" s="7">
        <f t="shared" si="41"/>
        <v>-875</v>
      </c>
      <c r="I420" s="22" t="s">
        <v>1912</v>
      </c>
      <c r="J420" s="23" t="s">
        <v>1913</v>
      </c>
      <c r="K420" s="22">
        <v>-875</v>
      </c>
      <c r="L420" s="22" t="s">
        <v>1761</v>
      </c>
      <c r="M420" s="23" t="s">
        <v>1221</v>
      </c>
      <c r="N420" s="23"/>
      <c r="O420" s="24" t="s">
        <v>1914</v>
      </c>
      <c r="P420" s="24" t="s">
        <v>1915</v>
      </c>
    </row>
    <row r="421" spans="1:16" ht="13.5" thickBot="1" x14ac:dyDescent="0.25">
      <c r="A421" s="7" t="str">
        <f t="shared" si="36"/>
        <v>IBVS 786 </v>
      </c>
      <c r="B421" s="8" t="str">
        <f t="shared" si="37"/>
        <v>I</v>
      </c>
      <c r="C421" s="7">
        <f t="shared" si="38"/>
        <v>41570.39</v>
      </c>
      <c r="D421" s="9" t="str">
        <f t="shared" si="39"/>
        <v>vis</v>
      </c>
      <c r="E421" s="21">
        <f>VLOOKUP(C421,'Active 1'!C$21:E$966,3,FALSE)</f>
        <v>-7732.9441915466505</v>
      </c>
      <c r="F421" s="8" t="s">
        <v>1215</v>
      </c>
      <c r="G421" s="9" t="str">
        <f t="shared" si="40"/>
        <v>41570.390</v>
      </c>
      <c r="H421" s="7">
        <f t="shared" si="41"/>
        <v>-837</v>
      </c>
      <c r="I421" s="22" t="s">
        <v>1919</v>
      </c>
      <c r="J421" s="23" t="s">
        <v>1920</v>
      </c>
      <c r="K421" s="22">
        <v>-837</v>
      </c>
      <c r="L421" s="22" t="s">
        <v>1602</v>
      </c>
      <c r="M421" s="23" t="s">
        <v>1236</v>
      </c>
      <c r="N421" s="23"/>
      <c r="O421" s="24" t="s">
        <v>1921</v>
      </c>
      <c r="P421" s="25" t="s">
        <v>1922</v>
      </c>
    </row>
    <row r="422" spans="1:16" ht="13.5" thickBot="1" x14ac:dyDescent="0.25">
      <c r="A422" s="7" t="str">
        <f t="shared" si="36"/>
        <v>BAVM 26 </v>
      </c>
      <c r="B422" s="8" t="str">
        <f t="shared" si="37"/>
        <v>I</v>
      </c>
      <c r="C422" s="7">
        <f t="shared" si="38"/>
        <v>41570.392</v>
      </c>
      <c r="D422" s="9" t="str">
        <f t="shared" si="39"/>
        <v>vis</v>
      </c>
      <c r="E422" s="21">
        <f>VLOOKUP(C422,'Active 1'!C$21:E$966,3,FALSE)</f>
        <v>-7732.9427283729083</v>
      </c>
      <c r="F422" s="8" t="s">
        <v>1215</v>
      </c>
      <c r="G422" s="9" t="str">
        <f t="shared" si="40"/>
        <v>41570.392</v>
      </c>
      <c r="H422" s="7">
        <f t="shared" si="41"/>
        <v>-837</v>
      </c>
      <c r="I422" s="22" t="s">
        <v>1923</v>
      </c>
      <c r="J422" s="23" t="s">
        <v>1924</v>
      </c>
      <c r="K422" s="22">
        <v>-837</v>
      </c>
      <c r="L422" s="22" t="s">
        <v>1738</v>
      </c>
      <c r="M422" s="23" t="s">
        <v>1221</v>
      </c>
      <c r="N422" s="23"/>
      <c r="O422" s="24" t="s">
        <v>1925</v>
      </c>
      <c r="P422" s="25" t="s">
        <v>1926</v>
      </c>
    </row>
    <row r="423" spans="1:16" ht="13.5" thickBot="1" x14ac:dyDescent="0.25">
      <c r="A423" s="7" t="str">
        <f t="shared" si="36"/>
        <v> AVSJ 5.33 </v>
      </c>
      <c r="B423" s="8" t="str">
        <f t="shared" si="37"/>
        <v>I</v>
      </c>
      <c r="C423" s="7">
        <f t="shared" si="38"/>
        <v>41593.625999999997</v>
      </c>
      <c r="D423" s="9" t="str">
        <f t="shared" si="39"/>
        <v>vis</v>
      </c>
      <c r="E423" s="21">
        <f>VLOOKUP(C423,'Active 1'!C$21:E$966,3,FALSE)</f>
        <v>-7715.945039009569</v>
      </c>
      <c r="F423" s="8" t="s">
        <v>1215</v>
      </c>
      <c r="G423" s="9" t="str">
        <f t="shared" si="40"/>
        <v>41593.626</v>
      </c>
      <c r="H423" s="7">
        <f t="shared" si="41"/>
        <v>-820</v>
      </c>
      <c r="I423" s="22" t="s">
        <v>1933</v>
      </c>
      <c r="J423" s="23" t="s">
        <v>1934</v>
      </c>
      <c r="K423" s="22">
        <v>-820</v>
      </c>
      <c r="L423" s="22" t="s">
        <v>1609</v>
      </c>
      <c r="M423" s="23" t="s">
        <v>1221</v>
      </c>
      <c r="N423" s="23"/>
      <c r="O423" s="24" t="s">
        <v>1853</v>
      </c>
      <c r="P423" s="24" t="s">
        <v>1856</v>
      </c>
    </row>
    <row r="424" spans="1:16" ht="13.5" thickBot="1" x14ac:dyDescent="0.25">
      <c r="A424" s="7" t="str">
        <f t="shared" si="36"/>
        <v> AVSJ 5.33 </v>
      </c>
      <c r="B424" s="8" t="str">
        <f t="shared" si="37"/>
        <v>I</v>
      </c>
      <c r="C424" s="7">
        <f t="shared" si="38"/>
        <v>41596.362999999998</v>
      </c>
      <c r="D424" s="9" t="str">
        <f t="shared" si="39"/>
        <v>vis</v>
      </c>
      <c r="E424" s="21">
        <f>VLOOKUP(C424,'Active 1'!C$21:E$966,3,FALSE)</f>
        <v>-7713.9426857433427</v>
      </c>
      <c r="F424" s="8" t="s">
        <v>1215</v>
      </c>
      <c r="G424" s="9" t="str">
        <f t="shared" si="40"/>
        <v>41596.363</v>
      </c>
      <c r="H424" s="7">
        <f t="shared" si="41"/>
        <v>-818</v>
      </c>
      <c r="I424" s="22" t="s">
        <v>1935</v>
      </c>
      <c r="J424" s="23" t="s">
        <v>1936</v>
      </c>
      <c r="K424" s="22">
        <v>-818</v>
      </c>
      <c r="L424" s="22" t="s">
        <v>1738</v>
      </c>
      <c r="M424" s="23" t="s">
        <v>1221</v>
      </c>
      <c r="N424" s="23"/>
      <c r="O424" s="24" t="s">
        <v>1648</v>
      </c>
      <c r="P424" s="24" t="s">
        <v>1856</v>
      </c>
    </row>
    <row r="425" spans="1:16" ht="13.5" thickBot="1" x14ac:dyDescent="0.25">
      <c r="A425" s="7" t="str">
        <f t="shared" si="36"/>
        <v> AVSJ 5.33 </v>
      </c>
      <c r="B425" s="8" t="str">
        <f t="shared" si="37"/>
        <v>I</v>
      </c>
      <c r="C425" s="7">
        <f t="shared" si="38"/>
        <v>41604.561000000002</v>
      </c>
      <c r="D425" s="9" t="str">
        <f t="shared" si="39"/>
        <v>vis</v>
      </c>
      <c r="E425" s="21">
        <f>VLOOKUP(C425,'Active 1'!C$21:E$966,3,FALSE)</f>
        <v>-7707.9451365739906</v>
      </c>
      <c r="F425" s="8" t="s">
        <v>1215</v>
      </c>
      <c r="G425" s="9" t="str">
        <f t="shared" si="40"/>
        <v>41604.561</v>
      </c>
      <c r="H425" s="7">
        <f t="shared" si="41"/>
        <v>-812</v>
      </c>
      <c r="I425" s="22" t="s">
        <v>1940</v>
      </c>
      <c r="J425" s="23" t="s">
        <v>1941</v>
      </c>
      <c r="K425" s="22">
        <v>-812</v>
      </c>
      <c r="L425" s="22" t="s">
        <v>1609</v>
      </c>
      <c r="M425" s="23" t="s">
        <v>1221</v>
      </c>
      <c r="N425" s="23"/>
      <c r="O425" s="24" t="s">
        <v>1648</v>
      </c>
      <c r="P425" s="24" t="s">
        <v>1856</v>
      </c>
    </row>
    <row r="426" spans="1:16" ht="13.5" thickBot="1" x14ac:dyDescent="0.25">
      <c r="A426" s="7" t="str">
        <f t="shared" si="36"/>
        <v>BAVM 26 </v>
      </c>
      <c r="B426" s="8" t="str">
        <f t="shared" si="37"/>
        <v>I</v>
      </c>
      <c r="C426" s="7">
        <f t="shared" si="38"/>
        <v>41604.563000000002</v>
      </c>
      <c r="D426" s="9" t="str">
        <f t="shared" si="39"/>
        <v>vis</v>
      </c>
      <c r="E426" s="21">
        <f>VLOOKUP(C426,'Active 1'!C$21:E$966,3,FALSE)</f>
        <v>-7707.9436734002475</v>
      </c>
      <c r="F426" s="8" t="s">
        <v>1215</v>
      </c>
      <c r="G426" s="9" t="str">
        <f t="shared" si="40"/>
        <v>41604.563</v>
      </c>
      <c r="H426" s="7">
        <f t="shared" si="41"/>
        <v>-812</v>
      </c>
      <c r="I426" s="22" t="s">
        <v>1942</v>
      </c>
      <c r="J426" s="23" t="s">
        <v>1943</v>
      </c>
      <c r="K426" s="22">
        <v>-812</v>
      </c>
      <c r="L426" s="22" t="s">
        <v>1744</v>
      </c>
      <c r="M426" s="23" t="s">
        <v>1221</v>
      </c>
      <c r="N426" s="23"/>
      <c r="O426" s="24" t="s">
        <v>1944</v>
      </c>
      <c r="P426" s="25" t="s">
        <v>1926</v>
      </c>
    </row>
    <row r="427" spans="1:16" ht="13.5" thickBot="1" x14ac:dyDescent="0.25">
      <c r="A427" s="7" t="str">
        <f t="shared" si="36"/>
        <v> AVSJ 5.33 </v>
      </c>
      <c r="B427" s="8" t="str">
        <f t="shared" si="37"/>
        <v>I</v>
      </c>
      <c r="C427" s="7">
        <f t="shared" si="38"/>
        <v>41682.474999999999</v>
      </c>
      <c r="D427" s="9" t="str">
        <f t="shared" si="39"/>
        <v>vis</v>
      </c>
      <c r="E427" s="21">
        <f>VLOOKUP(C427,'Active 1'!C$21:E$966,3,FALSE)</f>
        <v>-7650.9442770984206</v>
      </c>
      <c r="F427" s="8" t="s">
        <v>1215</v>
      </c>
      <c r="G427" s="9" t="str">
        <f t="shared" si="40"/>
        <v>41682.475</v>
      </c>
      <c r="H427" s="7">
        <f t="shared" si="41"/>
        <v>-755</v>
      </c>
      <c r="I427" s="22" t="s">
        <v>1955</v>
      </c>
      <c r="J427" s="23" t="s">
        <v>1956</v>
      </c>
      <c r="K427" s="22">
        <v>-755</v>
      </c>
      <c r="L427" s="22" t="s">
        <v>1744</v>
      </c>
      <c r="M427" s="23" t="s">
        <v>1221</v>
      </c>
      <c r="N427" s="23"/>
      <c r="O427" s="24" t="s">
        <v>1648</v>
      </c>
      <c r="P427" s="24" t="s">
        <v>1856</v>
      </c>
    </row>
    <row r="428" spans="1:16" ht="13.5" thickBot="1" x14ac:dyDescent="0.25">
      <c r="A428" s="7" t="str">
        <f t="shared" si="36"/>
        <v> BRNO 17 </v>
      </c>
      <c r="B428" s="8" t="str">
        <f t="shared" si="37"/>
        <v>I</v>
      </c>
      <c r="C428" s="7">
        <f t="shared" si="38"/>
        <v>41805.482000000004</v>
      </c>
      <c r="D428" s="9" t="str">
        <f t="shared" si="39"/>
        <v>vis</v>
      </c>
      <c r="E428" s="21">
        <f>VLOOKUP(C428,'Active 1'!C$21:E$966,3,FALSE)</f>
        <v>-7560.9539708439352</v>
      </c>
      <c r="F428" s="8" t="s">
        <v>1215</v>
      </c>
      <c r="G428" s="9" t="str">
        <f t="shared" si="40"/>
        <v>41805.482</v>
      </c>
      <c r="H428" s="7">
        <f t="shared" si="41"/>
        <v>-665</v>
      </c>
      <c r="I428" s="22" t="s">
        <v>1957</v>
      </c>
      <c r="J428" s="23" t="s">
        <v>1958</v>
      </c>
      <c r="K428" s="22">
        <v>-665</v>
      </c>
      <c r="L428" s="22" t="s">
        <v>1484</v>
      </c>
      <c r="M428" s="23" t="s">
        <v>1221</v>
      </c>
      <c r="N428" s="23"/>
      <c r="O428" s="24" t="s">
        <v>1959</v>
      </c>
      <c r="P428" s="24" t="s">
        <v>1915</v>
      </c>
    </row>
    <row r="429" spans="1:16" ht="13.5" thickBot="1" x14ac:dyDescent="0.25">
      <c r="A429" s="7" t="str">
        <f t="shared" si="36"/>
        <v> BRNO 17 </v>
      </c>
      <c r="B429" s="8" t="str">
        <f t="shared" si="37"/>
        <v>I</v>
      </c>
      <c r="C429" s="7">
        <f t="shared" si="38"/>
        <v>41805.485000000001</v>
      </c>
      <c r="D429" s="9" t="str">
        <f t="shared" si="39"/>
        <v>vis</v>
      </c>
      <c r="E429" s="21">
        <f>VLOOKUP(C429,'Active 1'!C$21:E$966,3,FALSE)</f>
        <v>-7560.9517760833241</v>
      </c>
      <c r="F429" s="8" t="s">
        <v>1215</v>
      </c>
      <c r="G429" s="9" t="str">
        <f t="shared" si="40"/>
        <v>41805.485</v>
      </c>
      <c r="H429" s="7">
        <f t="shared" si="41"/>
        <v>-665</v>
      </c>
      <c r="I429" s="22" t="s">
        <v>1960</v>
      </c>
      <c r="J429" s="23" t="s">
        <v>1961</v>
      </c>
      <c r="K429" s="22">
        <v>-665</v>
      </c>
      <c r="L429" s="22" t="s">
        <v>1652</v>
      </c>
      <c r="M429" s="23" t="s">
        <v>1221</v>
      </c>
      <c r="N429" s="23"/>
      <c r="O429" s="24" t="s">
        <v>1962</v>
      </c>
      <c r="P429" s="24" t="s">
        <v>1915</v>
      </c>
    </row>
    <row r="430" spans="1:16" ht="13.5" thickBot="1" x14ac:dyDescent="0.25">
      <c r="A430" s="7" t="str">
        <f t="shared" si="36"/>
        <v> BRNO 17 </v>
      </c>
      <c r="B430" s="8" t="str">
        <f t="shared" si="37"/>
        <v>I</v>
      </c>
      <c r="C430" s="7">
        <f t="shared" si="38"/>
        <v>41887.504999999997</v>
      </c>
      <c r="D430" s="9" t="str">
        <f t="shared" si="39"/>
        <v>vis</v>
      </c>
      <c r="E430" s="21">
        <f>VLOOKUP(C430,'Active 1'!C$21:E$966,3,FALSE)</f>
        <v>-7500.9470209149813</v>
      </c>
      <c r="F430" s="8" t="s">
        <v>1215</v>
      </c>
      <c r="G430" s="9" t="str">
        <f t="shared" si="40"/>
        <v>41887.505</v>
      </c>
      <c r="H430" s="7">
        <f t="shared" si="41"/>
        <v>-605</v>
      </c>
      <c r="I430" s="22" t="s">
        <v>1963</v>
      </c>
      <c r="J430" s="23" t="s">
        <v>1964</v>
      </c>
      <c r="K430" s="22">
        <v>-605</v>
      </c>
      <c r="L430" s="22" t="s">
        <v>1602</v>
      </c>
      <c r="M430" s="23" t="s">
        <v>1221</v>
      </c>
      <c r="N430" s="23"/>
      <c r="O430" s="24" t="s">
        <v>1959</v>
      </c>
      <c r="P430" s="24" t="s">
        <v>1915</v>
      </c>
    </row>
    <row r="431" spans="1:16" ht="13.5" thickBot="1" x14ac:dyDescent="0.25">
      <c r="A431" s="7" t="str">
        <f t="shared" si="36"/>
        <v> BRNO 17 </v>
      </c>
      <c r="B431" s="8" t="str">
        <f t="shared" si="37"/>
        <v>I</v>
      </c>
      <c r="C431" s="7">
        <f t="shared" si="38"/>
        <v>41898.445</v>
      </c>
      <c r="D431" s="9" t="str">
        <f t="shared" si="39"/>
        <v>vis</v>
      </c>
      <c r="E431" s="21">
        <f>VLOOKUP(C431,'Active 1'!C$21:E$966,3,FALSE)</f>
        <v>-7492.9434605450488</v>
      </c>
      <c r="F431" s="8" t="s">
        <v>1215</v>
      </c>
      <c r="G431" s="9" t="str">
        <f t="shared" si="40"/>
        <v>41898.445</v>
      </c>
      <c r="H431" s="7">
        <f t="shared" si="41"/>
        <v>-597</v>
      </c>
      <c r="I431" s="22" t="s">
        <v>1965</v>
      </c>
      <c r="J431" s="23" t="s">
        <v>1966</v>
      </c>
      <c r="K431" s="22">
        <v>-597</v>
      </c>
      <c r="L431" s="22" t="s">
        <v>1967</v>
      </c>
      <c r="M431" s="23" t="s">
        <v>1221</v>
      </c>
      <c r="N431" s="23"/>
      <c r="O431" s="24" t="s">
        <v>1959</v>
      </c>
      <c r="P431" s="24" t="s">
        <v>1915</v>
      </c>
    </row>
    <row r="432" spans="1:16" ht="13.5" thickBot="1" x14ac:dyDescent="0.25">
      <c r="A432" s="7" t="str">
        <f t="shared" si="36"/>
        <v> BRNO 17 </v>
      </c>
      <c r="B432" s="8" t="str">
        <f t="shared" si="37"/>
        <v>I</v>
      </c>
      <c r="C432" s="7">
        <f t="shared" si="38"/>
        <v>41928.504999999997</v>
      </c>
      <c r="D432" s="9" t="str">
        <f t="shared" si="39"/>
        <v>vis</v>
      </c>
      <c r="E432" s="21">
        <f>VLOOKUP(C432,'Active 1'!C$21:E$966,3,FALSE)</f>
        <v>-7470.9519591995195</v>
      </c>
      <c r="F432" s="8" t="s">
        <v>1215</v>
      </c>
      <c r="G432" s="9" t="str">
        <f t="shared" si="40"/>
        <v>41928.505</v>
      </c>
      <c r="H432" s="7">
        <f t="shared" si="41"/>
        <v>-575</v>
      </c>
      <c r="I432" s="22" t="s">
        <v>1973</v>
      </c>
      <c r="J432" s="23" t="s">
        <v>1974</v>
      </c>
      <c r="K432" s="22">
        <v>-575</v>
      </c>
      <c r="L432" s="22" t="s">
        <v>1681</v>
      </c>
      <c r="M432" s="23" t="s">
        <v>1221</v>
      </c>
      <c r="N432" s="23"/>
      <c r="O432" s="24" t="s">
        <v>1959</v>
      </c>
      <c r="P432" s="24" t="s">
        <v>1915</v>
      </c>
    </row>
    <row r="433" spans="1:16" ht="13.5" thickBot="1" x14ac:dyDescent="0.25">
      <c r="A433" s="7" t="str">
        <f t="shared" si="36"/>
        <v> AVSJ 5.86 </v>
      </c>
      <c r="B433" s="8" t="str">
        <f t="shared" si="37"/>
        <v>I</v>
      </c>
      <c r="C433" s="7">
        <f t="shared" si="38"/>
        <v>42003.690999999999</v>
      </c>
      <c r="D433" s="9" t="str">
        <f t="shared" si="39"/>
        <v>vis</v>
      </c>
      <c r="E433" s="21">
        <f>VLOOKUP(C433,'Active 1'!C$21:E$966,3,FALSE)</f>
        <v>-7415.9468687083317</v>
      </c>
      <c r="F433" s="8" t="s">
        <v>1215</v>
      </c>
      <c r="G433" s="9" t="str">
        <f t="shared" si="40"/>
        <v>42003.691</v>
      </c>
      <c r="H433" s="7">
        <f t="shared" si="41"/>
        <v>-520</v>
      </c>
      <c r="I433" s="22" t="s">
        <v>1980</v>
      </c>
      <c r="J433" s="23" t="s">
        <v>1981</v>
      </c>
      <c r="K433" s="22">
        <v>-520</v>
      </c>
      <c r="L433" s="22" t="s">
        <v>1738</v>
      </c>
      <c r="M433" s="23" t="s">
        <v>1221</v>
      </c>
      <c r="N433" s="23"/>
      <c r="O433" s="24" t="s">
        <v>1648</v>
      </c>
      <c r="P433" s="24" t="s">
        <v>1982</v>
      </c>
    </row>
    <row r="434" spans="1:16" ht="13.5" thickBot="1" x14ac:dyDescent="0.25">
      <c r="A434" s="7" t="str">
        <f t="shared" si="36"/>
        <v> AVSJ 6.27 </v>
      </c>
      <c r="B434" s="8" t="str">
        <f t="shared" si="37"/>
        <v>I</v>
      </c>
      <c r="C434" s="7">
        <f t="shared" si="38"/>
        <v>42327.646000000001</v>
      </c>
      <c r="D434" s="9" t="str">
        <f t="shared" si="39"/>
        <v>vis</v>
      </c>
      <c r="E434" s="21">
        <f>VLOOKUP(C434,'Active 1'!C$21:E$966,3,FALSE)</f>
        <v>-7178.9456438782745</v>
      </c>
      <c r="F434" s="8" t="s">
        <v>1215</v>
      </c>
      <c r="G434" s="9" t="str">
        <f t="shared" si="40"/>
        <v>42327.646</v>
      </c>
      <c r="H434" s="7">
        <f t="shared" si="41"/>
        <v>-283</v>
      </c>
      <c r="I434" s="22" t="s">
        <v>1986</v>
      </c>
      <c r="J434" s="23" t="s">
        <v>1987</v>
      </c>
      <c r="K434" s="22">
        <v>-283</v>
      </c>
      <c r="L434" s="22" t="s">
        <v>1889</v>
      </c>
      <c r="M434" s="23" t="s">
        <v>1221</v>
      </c>
      <c r="N434" s="23"/>
      <c r="O434" s="24" t="s">
        <v>1988</v>
      </c>
      <c r="P434" s="24" t="s">
        <v>1989</v>
      </c>
    </row>
    <row r="435" spans="1:16" ht="13.5" thickBot="1" x14ac:dyDescent="0.25">
      <c r="A435" s="7" t="str">
        <f t="shared" si="36"/>
        <v> BRNO 20 </v>
      </c>
      <c r="B435" s="8" t="str">
        <f t="shared" si="37"/>
        <v>I</v>
      </c>
      <c r="C435" s="7">
        <f t="shared" si="38"/>
        <v>42453.387999999999</v>
      </c>
      <c r="D435" s="9" t="str">
        <f t="shared" si="39"/>
        <v>vis</v>
      </c>
      <c r="E435" s="21">
        <f>VLOOKUP(C435,'Active 1'!C$21:E$966,3,FALSE)</f>
        <v>-7086.9544475313114</v>
      </c>
      <c r="F435" s="8" t="s">
        <v>1215</v>
      </c>
      <c r="G435" s="9" t="str">
        <f t="shared" si="40"/>
        <v>42453.388</v>
      </c>
      <c r="H435" s="7">
        <f t="shared" si="41"/>
        <v>-191</v>
      </c>
      <c r="I435" s="22" t="s">
        <v>1998</v>
      </c>
      <c r="J435" s="23" t="s">
        <v>1999</v>
      </c>
      <c r="K435" s="22">
        <v>-191</v>
      </c>
      <c r="L435" s="22" t="s">
        <v>1645</v>
      </c>
      <c r="M435" s="23" t="s">
        <v>1221</v>
      </c>
      <c r="N435" s="23"/>
      <c r="O435" s="24" t="s">
        <v>2000</v>
      </c>
      <c r="P435" s="24" t="s">
        <v>1996</v>
      </c>
    </row>
    <row r="436" spans="1:16" ht="13.5" thickBot="1" x14ac:dyDescent="0.25">
      <c r="A436" s="7" t="str">
        <f t="shared" si="36"/>
        <v> AVSJ 7.32 </v>
      </c>
      <c r="B436" s="8" t="str">
        <f t="shared" si="37"/>
        <v>I</v>
      </c>
      <c r="C436" s="7">
        <f t="shared" si="38"/>
        <v>42491.658000000003</v>
      </c>
      <c r="D436" s="9" t="str">
        <f t="shared" si="39"/>
        <v>vis</v>
      </c>
      <c r="E436" s="21">
        <f>VLOOKUP(C436,'Active 1'!C$21:E$966,3,FALSE)</f>
        <v>-7058.9566179739741</v>
      </c>
      <c r="F436" s="8" t="s">
        <v>1215</v>
      </c>
      <c r="G436" s="9" t="str">
        <f t="shared" si="40"/>
        <v>42491.658</v>
      </c>
      <c r="H436" s="7">
        <f t="shared" si="41"/>
        <v>-163</v>
      </c>
      <c r="I436" s="22" t="s">
        <v>2001</v>
      </c>
      <c r="J436" s="23" t="s">
        <v>2002</v>
      </c>
      <c r="K436" s="22">
        <v>-163</v>
      </c>
      <c r="L436" s="22" t="s">
        <v>1667</v>
      </c>
      <c r="M436" s="23" t="s">
        <v>1221</v>
      </c>
      <c r="N436" s="23"/>
      <c r="O436" s="24" t="s">
        <v>1648</v>
      </c>
      <c r="P436" s="24" t="s">
        <v>2003</v>
      </c>
    </row>
    <row r="437" spans="1:16" ht="13.5" thickBot="1" x14ac:dyDescent="0.25">
      <c r="A437" s="7" t="str">
        <f t="shared" si="36"/>
        <v> AVSJ 7.32 </v>
      </c>
      <c r="B437" s="8" t="str">
        <f t="shared" si="37"/>
        <v>I</v>
      </c>
      <c r="C437" s="7">
        <f t="shared" si="38"/>
        <v>42618.775999999998</v>
      </c>
      <c r="D437" s="9" t="str">
        <f t="shared" si="39"/>
        <v>vis</v>
      </c>
      <c r="E437" s="21">
        <f>VLOOKUP(C437,'Active 1'!C$21:E$966,3,FALSE)</f>
        <v>-6965.958758092368</v>
      </c>
      <c r="F437" s="8" t="s">
        <v>1215</v>
      </c>
      <c r="G437" s="9" t="str">
        <f t="shared" si="40"/>
        <v>42618.776</v>
      </c>
      <c r="H437" s="7">
        <f t="shared" si="41"/>
        <v>-70</v>
      </c>
      <c r="I437" s="22" t="s">
        <v>2007</v>
      </c>
      <c r="J437" s="23" t="s">
        <v>2008</v>
      </c>
      <c r="K437" s="22">
        <v>-70</v>
      </c>
      <c r="L437" s="22" t="s">
        <v>1288</v>
      </c>
      <c r="M437" s="23" t="s">
        <v>1221</v>
      </c>
      <c r="N437" s="23"/>
      <c r="O437" s="24" t="s">
        <v>1988</v>
      </c>
      <c r="P437" s="24" t="s">
        <v>2003</v>
      </c>
    </row>
    <row r="438" spans="1:16" ht="13.5" thickBot="1" x14ac:dyDescent="0.25">
      <c r="A438" s="7" t="str">
        <f t="shared" si="36"/>
        <v> AVSJ 7.32 </v>
      </c>
      <c r="B438" s="8" t="str">
        <f t="shared" si="37"/>
        <v>I</v>
      </c>
      <c r="C438" s="7">
        <f t="shared" si="38"/>
        <v>42633.82</v>
      </c>
      <c r="D438" s="9" t="str">
        <f t="shared" si="39"/>
        <v>vis</v>
      </c>
      <c r="E438" s="21">
        <f>VLOOKUP(C438,'Active 1'!C$21:E$966,3,FALSE)</f>
        <v>-6954.9527652034058</v>
      </c>
      <c r="F438" s="8" t="s">
        <v>1215</v>
      </c>
      <c r="G438" s="9" t="str">
        <f t="shared" si="40"/>
        <v>42633.820</v>
      </c>
      <c r="H438" s="7">
        <f t="shared" si="41"/>
        <v>-59</v>
      </c>
      <c r="I438" s="22" t="s">
        <v>2009</v>
      </c>
      <c r="J438" s="23" t="s">
        <v>2010</v>
      </c>
      <c r="K438" s="22">
        <v>-59</v>
      </c>
      <c r="L438" s="22" t="s">
        <v>1738</v>
      </c>
      <c r="M438" s="23" t="s">
        <v>1221</v>
      </c>
      <c r="N438" s="23"/>
      <c r="O438" s="24" t="s">
        <v>1648</v>
      </c>
      <c r="P438" s="24" t="s">
        <v>2003</v>
      </c>
    </row>
    <row r="439" spans="1:16" ht="13.5" thickBot="1" x14ac:dyDescent="0.25">
      <c r="A439" s="7" t="str">
        <f t="shared" si="36"/>
        <v> AVSJ 7.32 </v>
      </c>
      <c r="B439" s="8" t="str">
        <f t="shared" si="37"/>
        <v>I</v>
      </c>
      <c r="C439" s="7">
        <f t="shared" si="38"/>
        <v>42692.591999999997</v>
      </c>
      <c r="D439" s="9" t="str">
        <f t="shared" si="39"/>
        <v>vis</v>
      </c>
      <c r="E439" s="21">
        <f>VLOOKUP(C439,'Active 1'!C$21:E$966,3,FALSE)</f>
        <v>-6911.9559416146003</v>
      </c>
      <c r="F439" s="8" t="s">
        <v>1215</v>
      </c>
      <c r="G439" s="9" t="str">
        <f t="shared" si="40"/>
        <v>42692.592</v>
      </c>
      <c r="H439" s="7">
        <f t="shared" si="41"/>
        <v>-16</v>
      </c>
      <c r="I439" s="22" t="s">
        <v>2011</v>
      </c>
      <c r="J439" s="23" t="s">
        <v>2012</v>
      </c>
      <c r="K439" s="22">
        <v>-16</v>
      </c>
      <c r="L439" s="22" t="s">
        <v>1634</v>
      </c>
      <c r="M439" s="23" t="s">
        <v>1221</v>
      </c>
      <c r="N439" s="23"/>
      <c r="O439" s="24" t="s">
        <v>1648</v>
      </c>
      <c r="P439" s="24" t="s">
        <v>2003</v>
      </c>
    </row>
    <row r="440" spans="1:16" ht="13.5" thickBot="1" x14ac:dyDescent="0.25">
      <c r="A440" s="7" t="str">
        <f t="shared" si="36"/>
        <v> AVSJ 7.32 </v>
      </c>
      <c r="B440" s="8" t="str">
        <f t="shared" si="37"/>
        <v>I</v>
      </c>
      <c r="C440" s="7">
        <f t="shared" si="38"/>
        <v>42722.663999999997</v>
      </c>
      <c r="D440" s="9" t="str">
        <f t="shared" si="39"/>
        <v>vis</v>
      </c>
      <c r="E440" s="21">
        <f>VLOOKUP(C440,'Active 1'!C$21:E$966,3,FALSE)</f>
        <v>-6889.955661226616</v>
      </c>
      <c r="F440" s="8" t="s">
        <v>1215</v>
      </c>
      <c r="G440" s="9" t="str">
        <f t="shared" si="40"/>
        <v>42722.664</v>
      </c>
      <c r="H440" s="7">
        <f t="shared" si="41"/>
        <v>6</v>
      </c>
      <c r="I440" s="22" t="s">
        <v>2021</v>
      </c>
      <c r="J440" s="23" t="s">
        <v>2022</v>
      </c>
      <c r="K440" s="22">
        <v>6</v>
      </c>
      <c r="L440" s="22" t="s">
        <v>1620</v>
      </c>
      <c r="M440" s="23" t="s">
        <v>1221</v>
      </c>
      <c r="N440" s="23"/>
      <c r="O440" s="24" t="s">
        <v>2023</v>
      </c>
      <c r="P440" s="24" t="s">
        <v>2003</v>
      </c>
    </row>
    <row r="441" spans="1:16" ht="13.5" thickBot="1" x14ac:dyDescent="0.25">
      <c r="A441" s="7" t="str">
        <f t="shared" si="36"/>
        <v> AVSJ 7.32 </v>
      </c>
      <c r="B441" s="8" t="str">
        <f t="shared" si="37"/>
        <v>I</v>
      </c>
      <c r="C441" s="7">
        <f t="shared" si="38"/>
        <v>42722.667999999998</v>
      </c>
      <c r="D441" s="9" t="str">
        <f t="shared" si="39"/>
        <v>vis</v>
      </c>
      <c r="E441" s="21">
        <f>VLOOKUP(C441,'Active 1'!C$21:E$966,3,FALSE)</f>
        <v>-6889.9527348791316</v>
      </c>
      <c r="F441" s="8" t="s">
        <v>1215</v>
      </c>
      <c r="G441" s="9" t="str">
        <f t="shared" si="40"/>
        <v>42722.668</v>
      </c>
      <c r="H441" s="7">
        <f t="shared" si="41"/>
        <v>6</v>
      </c>
      <c r="I441" s="22" t="s">
        <v>2024</v>
      </c>
      <c r="J441" s="23" t="s">
        <v>2025</v>
      </c>
      <c r="K441" s="22">
        <v>6</v>
      </c>
      <c r="L441" s="22" t="s">
        <v>1761</v>
      </c>
      <c r="M441" s="23" t="s">
        <v>1221</v>
      </c>
      <c r="N441" s="23"/>
      <c r="O441" s="24" t="s">
        <v>1648</v>
      </c>
      <c r="P441" s="24" t="s">
        <v>2003</v>
      </c>
    </row>
    <row r="442" spans="1:16" ht="13.5" thickBot="1" x14ac:dyDescent="0.25">
      <c r="A442" s="7" t="str">
        <f t="shared" si="36"/>
        <v> BRNO 21 </v>
      </c>
      <c r="B442" s="8" t="str">
        <f t="shared" si="37"/>
        <v>I</v>
      </c>
      <c r="C442" s="7">
        <f t="shared" si="38"/>
        <v>43254.387999999999</v>
      </c>
      <c r="D442" s="9" t="str">
        <f t="shared" si="39"/>
        <v>vis</v>
      </c>
      <c r="E442" s="21">
        <f>VLOOKUP(C442,'Active 1'!C$21:E$966,3,FALSE)</f>
        <v>-6500.9533637731529</v>
      </c>
      <c r="F442" s="8" t="s">
        <v>1215</v>
      </c>
      <c r="G442" s="9" t="str">
        <f t="shared" si="40"/>
        <v>43254.388</v>
      </c>
      <c r="H442" s="7">
        <f t="shared" si="41"/>
        <v>395</v>
      </c>
      <c r="I442" s="22" t="s">
        <v>2080</v>
      </c>
      <c r="J442" s="23" t="s">
        <v>2081</v>
      </c>
      <c r="K442" s="22">
        <v>395</v>
      </c>
      <c r="L442" s="22" t="s">
        <v>1900</v>
      </c>
      <c r="M442" s="23" t="s">
        <v>1221</v>
      </c>
      <c r="N442" s="23"/>
      <c r="O442" s="24" t="s">
        <v>2082</v>
      </c>
      <c r="P442" s="24" t="s">
        <v>2083</v>
      </c>
    </row>
    <row r="443" spans="1:16" ht="13.5" thickBot="1" x14ac:dyDescent="0.25">
      <c r="A443" s="7" t="str">
        <f t="shared" si="36"/>
        <v> BRNO 21 </v>
      </c>
      <c r="B443" s="8" t="str">
        <f t="shared" si="37"/>
        <v>I</v>
      </c>
      <c r="C443" s="7">
        <f t="shared" si="38"/>
        <v>43403.391000000003</v>
      </c>
      <c r="D443" s="9" t="str">
        <f t="shared" si="39"/>
        <v>vis</v>
      </c>
      <c r="E443" s="21">
        <f>VLOOKUP(C443,'Active 1'!C$21:E$966,3,FALSE)</f>
        <v>-6391.9447252173231</v>
      </c>
      <c r="F443" s="8" t="s">
        <v>1215</v>
      </c>
      <c r="G443" s="9" t="str">
        <f t="shared" si="40"/>
        <v>43403.391</v>
      </c>
      <c r="H443" s="7">
        <f t="shared" si="41"/>
        <v>504</v>
      </c>
      <c r="I443" s="22" t="s">
        <v>2092</v>
      </c>
      <c r="J443" s="23" t="s">
        <v>2093</v>
      </c>
      <c r="K443" s="22">
        <v>504</v>
      </c>
      <c r="L443" s="22" t="s">
        <v>2094</v>
      </c>
      <c r="M443" s="23" t="s">
        <v>1221</v>
      </c>
      <c r="N443" s="23"/>
      <c r="O443" s="24" t="s">
        <v>2095</v>
      </c>
      <c r="P443" s="24" t="s">
        <v>2083</v>
      </c>
    </row>
    <row r="444" spans="1:16" ht="13.5" thickBot="1" x14ac:dyDescent="0.25">
      <c r="A444" s="7" t="str">
        <f t="shared" si="36"/>
        <v> BRNO 21 </v>
      </c>
      <c r="B444" s="8" t="str">
        <f t="shared" si="37"/>
        <v>I</v>
      </c>
      <c r="C444" s="7">
        <f t="shared" si="38"/>
        <v>43403.392</v>
      </c>
      <c r="D444" s="9" t="str">
        <f t="shared" si="39"/>
        <v>vis</v>
      </c>
      <c r="E444" s="21">
        <f>VLOOKUP(C444,'Active 1'!C$21:E$966,3,FALSE)</f>
        <v>-6391.9439936304543</v>
      </c>
      <c r="F444" s="8" t="s">
        <v>1215</v>
      </c>
      <c r="G444" s="9" t="str">
        <f t="shared" si="40"/>
        <v>43403.392</v>
      </c>
      <c r="H444" s="7">
        <f t="shared" si="41"/>
        <v>504</v>
      </c>
      <c r="I444" s="22" t="s">
        <v>2096</v>
      </c>
      <c r="J444" s="23" t="s">
        <v>2097</v>
      </c>
      <c r="K444" s="22">
        <v>504</v>
      </c>
      <c r="L444" s="22" t="s">
        <v>2098</v>
      </c>
      <c r="M444" s="23" t="s">
        <v>1221</v>
      </c>
      <c r="N444" s="23"/>
      <c r="O444" s="24" t="s">
        <v>2099</v>
      </c>
      <c r="P444" s="24" t="s">
        <v>2083</v>
      </c>
    </row>
    <row r="445" spans="1:16" ht="13.5" thickBot="1" x14ac:dyDescent="0.25">
      <c r="A445" s="7" t="str">
        <f t="shared" si="36"/>
        <v> BRNO 21 </v>
      </c>
      <c r="B445" s="8" t="str">
        <f t="shared" si="37"/>
        <v>I</v>
      </c>
      <c r="C445" s="7">
        <f t="shared" si="38"/>
        <v>43403.396000000001</v>
      </c>
      <c r="D445" s="9" t="str">
        <f t="shared" si="39"/>
        <v>vis</v>
      </c>
      <c r="E445" s="21">
        <f>VLOOKUP(C445,'Active 1'!C$21:E$966,3,FALSE)</f>
        <v>-6391.941067282969</v>
      </c>
      <c r="F445" s="8" t="s">
        <v>1215</v>
      </c>
      <c r="G445" s="9" t="str">
        <f t="shared" si="40"/>
        <v>43403.396</v>
      </c>
      <c r="H445" s="7">
        <f t="shared" si="41"/>
        <v>504</v>
      </c>
      <c r="I445" s="22" t="s">
        <v>2100</v>
      </c>
      <c r="J445" s="23" t="s">
        <v>2101</v>
      </c>
      <c r="K445" s="22">
        <v>504</v>
      </c>
      <c r="L445" s="22" t="s">
        <v>2102</v>
      </c>
      <c r="M445" s="23" t="s">
        <v>1221</v>
      </c>
      <c r="N445" s="23"/>
      <c r="O445" s="24" t="s">
        <v>2103</v>
      </c>
      <c r="P445" s="24" t="s">
        <v>2083</v>
      </c>
    </row>
    <row r="446" spans="1:16" ht="13.5" thickBot="1" x14ac:dyDescent="0.25">
      <c r="A446" s="7" t="str">
        <f t="shared" si="36"/>
        <v> BRNO 21 </v>
      </c>
      <c r="B446" s="8" t="str">
        <f t="shared" si="37"/>
        <v>I</v>
      </c>
      <c r="C446" s="7">
        <f t="shared" si="38"/>
        <v>43455.311999999998</v>
      </c>
      <c r="D446" s="9" t="str">
        <f t="shared" si="39"/>
        <v>vis</v>
      </c>
      <c r="E446" s="21">
        <f>VLOOKUP(C446,'Active 1'!C$21:E$966,3,FALSE)</f>
        <v>-6353.9600032824865</v>
      </c>
      <c r="F446" s="8" t="s">
        <v>1215</v>
      </c>
      <c r="G446" s="9" t="str">
        <f t="shared" si="40"/>
        <v>43455.312</v>
      </c>
      <c r="H446" s="7">
        <f t="shared" si="41"/>
        <v>542</v>
      </c>
      <c r="I446" s="22" t="s">
        <v>2110</v>
      </c>
      <c r="J446" s="23" t="s">
        <v>2111</v>
      </c>
      <c r="K446" s="22">
        <v>542</v>
      </c>
      <c r="L446" s="22" t="s">
        <v>1761</v>
      </c>
      <c r="M446" s="23" t="s">
        <v>1221</v>
      </c>
      <c r="N446" s="23"/>
      <c r="O446" s="24" t="s">
        <v>2112</v>
      </c>
      <c r="P446" s="24" t="s">
        <v>2083</v>
      </c>
    </row>
    <row r="447" spans="1:16" ht="13.5" thickBot="1" x14ac:dyDescent="0.25">
      <c r="A447" s="7" t="str">
        <f t="shared" si="36"/>
        <v> BRNO 21 </v>
      </c>
      <c r="B447" s="8" t="str">
        <f t="shared" si="37"/>
        <v>I</v>
      </c>
      <c r="C447" s="7">
        <f t="shared" si="38"/>
        <v>43455.313000000002</v>
      </c>
      <c r="D447" s="9" t="str">
        <f t="shared" si="39"/>
        <v>vis</v>
      </c>
      <c r="E447" s="21">
        <f>VLOOKUP(C447,'Active 1'!C$21:E$966,3,FALSE)</f>
        <v>-6353.9592716956122</v>
      </c>
      <c r="F447" s="8" t="s">
        <v>1215</v>
      </c>
      <c r="G447" s="9" t="str">
        <f t="shared" si="40"/>
        <v>43455.313</v>
      </c>
      <c r="H447" s="7">
        <f t="shared" si="41"/>
        <v>542</v>
      </c>
      <c r="I447" s="22" t="s">
        <v>2113</v>
      </c>
      <c r="J447" s="23" t="s">
        <v>2114</v>
      </c>
      <c r="K447" s="22">
        <v>542</v>
      </c>
      <c r="L447" s="22" t="s">
        <v>1834</v>
      </c>
      <c r="M447" s="23" t="s">
        <v>1221</v>
      </c>
      <c r="N447" s="23"/>
      <c r="O447" s="24" t="s">
        <v>2115</v>
      </c>
      <c r="P447" s="24" t="s">
        <v>2083</v>
      </c>
    </row>
    <row r="448" spans="1:16" ht="13.5" thickBot="1" x14ac:dyDescent="0.25">
      <c r="A448" s="7" t="str">
        <f t="shared" si="36"/>
        <v>BAVM 31 </v>
      </c>
      <c r="B448" s="8" t="str">
        <f t="shared" si="37"/>
        <v>I</v>
      </c>
      <c r="C448" s="7">
        <f t="shared" si="38"/>
        <v>43794.294999999998</v>
      </c>
      <c r="D448" s="9" t="str">
        <f t="shared" si="39"/>
        <v>vis</v>
      </c>
      <c r="E448" s="21">
        <f>VLOOKUP(C448,'Active 1'!C$21:E$966,3,FALSE)</f>
        <v>-6105.9644909534072</v>
      </c>
      <c r="F448" s="8" t="s">
        <v>1215</v>
      </c>
      <c r="G448" s="9" t="str">
        <f t="shared" si="40"/>
        <v>43794.295</v>
      </c>
      <c r="H448" s="7">
        <f t="shared" si="41"/>
        <v>790</v>
      </c>
      <c r="I448" s="22" t="s">
        <v>2147</v>
      </c>
      <c r="J448" s="23" t="s">
        <v>2148</v>
      </c>
      <c r="K448" s="22">
        <v>790</v>
      </c>
      <c r="L448" s="22" t="s">
        <v>1744</v>
      </c>
      <c r="M448" s="23" t="s">
        <v>1221</v>
      </c>
      <c r="N448" s="23"/>
      <c r="O448" s="24" t="s">
        <v>1430</v>
      </c>
      <c r="P448" s="25" t="s">
        <v>2149</v>
      </c>
    </row>
    <row r="449" spans="1:16" ht="13.5" thickBot="1" x14ac:dyDescent="0.25">
      <c r="A449" s="7" t="str">
        <f t="shared" ref="A449:A508" si="42">P449</f>
        <v> BBS 72 </v>
      </c>
      <c r="B449" s="8" t="str">
        <f t="shared" ref="B449:B508" si="43">IF(H449=INT(H449),"I","II")</f>
        <v>I</v>
      </c>
      <c r="C449" s="7">
        <f t="shared" ref="C449:C508" si="44">1*G449</f>
        <v>45810.44</v>
      </c>
      <c r="D449" s="9" t="str">
        <f t="shared" ref="D449:D508" si="45">VLOOKUP(F449,I$1:J$5,2,FALSE)</f>
        <v>vis</v>
      </c>
      <c r="E449" s="21">
        <f>VLOOKUP(C449,'Active 1'!C$21:E$966,3,FALSE)</f>
        <v>-4630.9792787017268</v>
      </c>
      <c r="F449" s="8" t="s">
        <v>1215</v>
      </c>
      <c r="G449" s="9" t="str">
        <f t="shared" ref="G449:G508" si="46">MID(I449,3,LEN(I449)-3)</f>
        <v>45810.440</v>
      </c>
      <c r="H449" s="7">
        <f t="shared" ref="H449:H508" si="47">1*K449</f>
        <v>2265</v>
      </c>
      <c r="I449" s="22" t="s">
        <v>25</v>
      </c>
      <c r="J449" s="23" t="s">
        <v>26</v>
      </c>
      <c r="K449" s="22">
        <v>2265</v>
      </c>
      <c r="L449" s="22" t="s">
        <v>1849</v>
      </c>
      <c r="M449" s="23" t="s">
        <v>1221</v>
      </c>
      <c r="N449" s="23"/>
      <c r="O449" s="24" t="s">
        <v>2312</v>
      </c>
      <c r="P449" s="24" t="s">
        <v>27</v>
      </c>
    </row>
    <row r="450" spans="1:16" ht="13.5" thickBot="1" x14ac:dyDescent="0.25">
      <c r="A450" s="7" t="str">
        <f t="shared" si="42"/>
        <v> BBS 72 </v>
      </c>
      <c r="B450" s="8" t="str">
        <f t="shared" si="43"/>
        <v>I</v>
      </c>
      <c r="C450" s="7">
        <f t="shared" si="44"/>
        <v>45821.375</v>
      </c>
      <c r="D450" s="9" t="str">
        <f t="shared" si="45"/>
        <v>vis</v>
      </c>
      <c r="E450" s="21">
        <f>VLOOKUP(C450,'Active 1'!C$21:E$966,3,FALSE)</f>
        <v>-4622.9793762661538</v>
      </c>
      <c r="F450" s="8" t="s">
        <v>1215</v>
      </c>
      <c r="G450" s="9" t="str">
        <f t="shared" si="46"/>
        <v>45821.375</v>
      </c>
      <c r="H450" s="7">
        <f t="shared" si="47"/>
        <v>2273</v>
      </c>
      <c r="I450" s="22" t="s">
        <v>28</v>
      </c>
      <c r="J450" s="23" t="s">
        <v>29</v>
      </c>
      <c r="K450" s="22">
        <v>2273</v>
      </c>
      <c r="L450" s="22" t="s">
        <v>1849</v>
      </c>
      <c r="M450" s="23" t="s">
        <v>1221</v>
      </c>
      <c r="N450" s="23"/>
      <c r="O450" s="24" t="s">
        <v>2312</v>
      </c>
      <c r="P450" s="24" t="s">
        <v>27</v>
      </c>
    </row>
    <row r="451" spans="1:16" ht="13.5" thickBot="1" x14ac:dyDescent="0.25">
      <c r="A451" s="7" t="str">
        <f t="shared" si="42"/>
        <v> BBS 73 </v>
      </c>
      <c r="B451" s="8" t="str">
        <f t="shared" si="43"/>
        <v>I</v>
      </c>
      <c r="C451" s="7">
        <f t="shared" si="44"/>
        <v>45892.451999999997</v>
      </c>
      <c r="D451" s="9" t="str">
        <f t="shared" si="45"/>
        <v>vis</v>
      </c>
      <c r="E451" s="21">
        <f>VLOOKUP(C451,'Active 1'!C$21:E$966,3,FALSE)</f>
        <v>-4570.9803762283545</v>
      </c>
      <c r="F451" s="8" t="s">
        <v>1215</v>
      </c>
      <c r="G451" s="9" t="str">
        <f t="shared" si="46"/>
        <v>45892.452</v>
      </c>
      <c r="H451" s="7">
        <f t="shared" si="47"/>
        <v>2325</v>
      </c>
      <c r="I451" s="22" t="s">
        <v>30</v>
      </c>
      <c r="J451" s="23" t="s">
        <v>31</v>
      </c>
      <c r="K451" s="22">
        <v>2325</v>
      </c>
      <c r="L451" s="22" t="s">
        <v>1849</v>
      </c>
      <c r="M451" s="23" t="s">
        <v>1221</v>
      </c>
      <c r="N451" s="23"/>
      <c r="O451" s="24" t="s">
        <v>1612</v>
      </c>
      <c r="P451" s="24" t="s">
        <v>32</v>
      </c>
    </row>
    <row r="452" spans="1:16" ht="13.5" thickBot="1" x14ac:dyDescent="0.25">
      <c r="A452" s="7" t="str">
        <f t="shared" si="42"/>
        <v> BBS 73 </v>
      </c>
      <c r="B452" s="8" t="str">
        <f t="shared" si="43"/>
        <v>I</v>
      </c>
      <c r="C452" s="7">
        <f t="shared" si="44"/>
        <v>45903.38</v>
      </c>
      <c r="D452" s="9" t="str">
        <f t="shared" si="45"/>
        <v>vis</v>
      </c>
      <c r="E452" s="21">
        <f>VLOOKUP(C452,'Active 1'!C$21:E$966,3,FALSE)</f>
        <v>-4562.985594900877</v>
      </c>
      <c r="F452" s="8" t="s">
        <v>1215</v>
      </c>
      <c r="G452" s="9" t="str">
        <f t="shared" si="46"/>
        <v>45903.380</v>
      </c>
      <c r="H452" s="7">
        <f t="shared" si="47"/>
        <v>2333</v>
      </c>
      <c r="I452" s="22" t="s">
        <v>33</v>
      </c>
      <c r="J452" s="23" t="s">
        <v>34</v>
      </c>
      <c r="K452" s="22">
        <v>2333</v>
      </c>
      <c r="L452" s="22" t="s">
        <v>1602</v>
      </c>
      <c r="M452" s="23" t="s">
        <v>1221</v>
      </c>
      <c r="N452" s="23"/>
      <c r="O452" s="24" t="s">
        <v>1702</v>
      </c>
      <c r="P452" s="24" t="s">
        <v>32</v>
      </c>
    </row>
    <row r="453" spans="1:16" ht="13.5" thickBot="1" x14ac:dyDescent="0.25">
      <c r="A453" s="7" t="str">
        <f t="shared" si="42"/>
        <v> VSSC 61.17 </v>
      </c>
      <c r="B453" s="8" t="str">
        <f t="shared" si="43"/>
        <v>I</v>
      </c>
      <c r="C453" s="7">
        <f t="shared" si="44"/>
        <v>45933.455999999998</v>
      </c>
      <c r="D453" s="9" t="str">
        <f t="shared" si="45"/>
        <v>vis</v>
      </c>
      <c r="E453" s="21">
        <f>VLOOKUP(C453,'Active 1'!C$21:E$966,3,FALSE)</f>
        <v>-4540.9823881654083</v>
      </c>
      <c r="F453" s="8" t="s">
        <v>1215</v>
      </c>
      <c r="G453" s="9" t="str">
        <f t="shared" si="46"/>
        <v>45933.456</v>
      </c>
      <c r="H453" s="7">
        <f t="shared" si="47"/>
        <v>2355</v>
      </c>
      <c r="I453" s="22" t="s">
        <v>35</v>
      </c>
      <c r="J453" s="23" t="s">
        <v>36</v>
      </c>
      <c r="K453" s="22">
        <v>2355</v>
      </c>
      <c r="L453" s="22" t="s">
        <v>1967</v>
      </c>
      <c r="M453" s="23" t="s">
        <v>1221</v>
      </c>
      <c r="N453" s="23"/>
      <c r="O453" s="24" t="s">
        <v>37</v>
      </c>
      <c r="P453" s="24" t="s">
        <v>38</v>
      </c>
    </row>
    <row r="454" spans="1:16" ht="13.5" thickBot="1" x14ac:dyDescent="0.25">
      <c r="A454" s="7" t="str">
        <f t="shared" si="42"/>
        <v> BBS 73 </v>
      </c>
      <c r="B454" s="8" t="str">
        <f t="shared" si="43"/>
        <v>I</v>
      </c>
      <c r="C454" s="7">
        <f t="shared" si="44"/>
        <v>45933.46</v>
      </c>
      <c r="D454" s="9" t="str">
        <f t="shared" si="45"/>
        <v>vis</v>
      </c>
      <c r="E454" s="21">
        <f>VLOOKUP(C454,'Active 1'!C$21:E$966,3,FALSE)</f>
        <v>-4540.979461817923</v>
      </c>
      <c r="F454" s="8" t="s">
        <v>1215</v>
      </c>
      <c r="G454" s="9" t="str">
        <f t="shared" si="46"/>
        <v>45933.460</v>
      </c>
      <c r="H454" s="7">
        <f t="shared" si="47"/>
        <v>2355</v>
      </c>
      <c r="I454" s="22" t="s">
        <v>39</v>
      </c>
      <c r="J454" s="23" t="s">
        <v>40</v>
      </c>
      <c r="K454" s="22">
        <v>2355</v>
      </c>
      <c r="L454" s="22" t="s">
        <v>1900</v>
      </c>
      <c r="M454" s="23" t="s">
        <v>1221</v>
      </c>
      <c r="N454" s="23"/>
      <c r="O454" s="24" t="s">
        <v>1612</v>
      </c>
      <c r="P454" s="24" t="s">
        <v>32</v>
      </c>
    </row>
    <row r="455" spans="1:16" ht="13.5" thickBot="1" x14ac:dyDescent="0.25">
      <c r="A455" s="7" t="str">
        <f t="shared" si="42"/>
        <v> BBS 74 </v>
      </c>
      <c r="B455" s="8" t="str">
        <f t="shared" si="43"/>
        <v>I</v>
      </c>
      <c r="C455" s="7">
        <f t="shared" si="44"/>
        <v>45944.383999999998</v>
      </c>
      <c r="D455" s="9" t="str">
        <f t="shared" si="45"/>
        <v>vis</v>
      </c>
      <c r="E455" s="21">
        <f>VLOOKUP(C455,'Active 1'!C$21:E$966,3,FALSE)</f>
        <v>-4532.9876068379308</v>
      </c>
      <c r="F455" s="8" t="s">
        <v>1215</v>
      </c>
      <c r="G455" s="9" t="str">
        <f t="shared" si="46"/>
        <v>45944.384</v>
      </c>
      <c r="H455" s="7">
        <f t="shared" si="47"/>
        <v>2363</v>
      </c>
      <c r="I455" s="22" t="s">
        <v>41</v>
      </c>
      <c r="J455" s="23" t="s">
        <v>42</v>
      </c>
      <c r="K455" s="22">
        <v>2363</v>
      </c>
      <c r="L455" s="22" t="s">
        <v>1634</v>
      </c>
      <c r="M455" s="23" t="s">
        <v>1221</v>
      </c>
      <c r="N455" s="23"/>
      <c r="O455" s="24" t="s">
        <v>2312</v>
      </c>
      <c r="P455" s="24" t="s">
        <v>43</v>
      </c>
    </row>
    <row r="456" spans="1:16" ht="13.5" thickBot="1" x14ac:dyDescent="0.25">
      <c r="A456" s="7" t="str">
        <f t="shared" si="42"/>
        <v> BBS 74 </v>
      </c>
      <c r="B456" s="8" t="str">
        <f t="shared" si="43"/>
        <v>I</v>
      </c>
      <c r="C456" s="7">
        <f t="shared" si="44"/>
        <v>45974.46</v>
      </c>
      <c r="D456" s="9" t="str">
        <f t="shared" si="45"/>
        <v>vis</v>
      </c>
      <c r="E456" s="21">
        <f>VLOOKUP(C456,'Active 1'!C$21:E$966,3,FALSE)</f>
        <v>-4510.9844001024612</v>
      </c>
      <c r="F456" s="8" t="s">
        <v>1215</v>
      </c>
      <c r="G456" s="9" t="str">
        <f t="shared" si="46"/>
        <v>45974.460</v>
      </c>
      <c r="H456" s="7">
        <f t="shared" si="47"/>
        <v>2385</v>
      </c>
      <c r="I456" s="22" t="s">
        <v>44</v>
      </c>
      <c r="J456" s="23" t="s">
        <v>45</v>
      </c>
      <c r="K456" s="22">
        <v>2385</v>
      </c>
      <c r="L456" s="22" t="s">
        <v>1738</v>
      </c>
      <c r="M456" s="23" t="s">
        <v>1221</v>
      </c>
      <c r="N456" s="23"/>
      <c r="O456" s="24" t="s">
        <v>2312</v>
      </c>
      <c r="P456" s="24" t="s">
        <v>43</v>
      </c>
    </row>
    <row r="457" spans="1:16" ht="13.5" thickBot="1" x14ac:dyDescent="0.25">
      <c r="A457" s="7" t="str">
        <f t="shared" si="42"/>
        <v> AOEB 1 </v>
      </c>
      <c r="B457" s="8" t="str">
        <f t="shared" si="43"/>
        <v>I</v>
      </c>
      <c r="C457" s="7">
        <f t="shared" si="44"/>
        <v>45993.599999999999</v>
      </c>
      <c r="D457" s="9" t="str">
        <f t="shared" si="45"/>
        <v>vis</v>
      </c>
      <c r="E457" s="21">
        <f>VLOOKUP(C457,'Active 1'!C$21:E$966,3,FALSE)</f>
        <v>-4496.9818273894389</v>
      </c>
      <c r="F457" s="8" t="s">
        <v>1215</v>
      </c>
      <c r="G457" s="9" t="str">
        <f t="shared" si="46"/>
        <v>45993.600</v>
      </c>
      <c r="H457" s="7">
        <f t="shared" si="47"/>
        <v>2399</v>
      </c>
      <c r="I457" s="22" t="s">
        <v>46</v>
      </c>
      <c r="J457" s="23" t="s">
        <v>47</v>
      </c>
      <c r="K457" s="22">
        <v>2399</v>
      </c>
      <c r="L457" s="22" t="s">
        <v>1846</v>
      </c>
      <c r="M457" s="23" t="s">
        <v>1221</v>
      </c>
      <c r="N457" s="23"/>
      <c r="O457" s="24" t="s">
        <v>1648</v>
      </c>
      <c r="P457" s="24" t="s">
        <v>2028</v>
      </c>
    </row>
    <row r="458" spans="1:16" ht="13.5" thickBot="1" x14ac:dyDescent="0.25">
      <c r="A458" s="7" t="str">
        <f t="shared" si="42"/>
        <v> BBS 74 </v>
      </c>
      <c r="B458" s="8" t="str">
        <f t="shared" si="43"/>
        <v>I</v>
      </c>
      <c r="C458" s="7">
        <f t="shared" si="44"/>
        <v>46007.267</v>
      </c>
      <c r="D458" s="9" t="str">
        <f t="shared" si="45"/>
        <v>vis</v>
      </c>
      <c r="E458" s="21">
        <f>VLOOKUP(C458,'Active 1'!C$21:E$966,3,FALSE)</f>
        <v>-4486.9832296219938</v>
      </c>
      <c r="F458" s="8" t="s">
        <v>1215</v>
      </c>
      <c r="G458" s="9" t="str">
        <f t="shared" si="46"/>
        <v>46007.267</v>
      </c>
      <c r="H458" s="7">
        <f t="shared" si="47"/>
        <v>2409</v>
      </c>
      <c r="I458" s="22" t="s">
        <v>48</v>
      </c>
      <c r="J458" s="23" t="s">
        <v>49</v>
      </c>
      <c r="K458" s="22">
        <v>2409</v>
      </c>
      <c r="L458" s="22" t="s">
        <v>1834</v>
      </c>
      <c r="M458" s="23" t="s">
        <v>1221</v>
      </c>
      <c r="N458" s="23"/>
      <c r="O458" s="24" t="s">
        <v>2288</v>
      </c>
      <c r="P458" s="24" t="s">
        <v>43</v>
      </c>
    </row>
    <row r="459" spans="1:16" ht="13.5" thickBot="1" x14ac:dyDescent="0.25">
      <c r="A459" s="7" t="str">
        <f t="shared" si="42"/>
        <v> BBS 74 </v>
      </c>
      <c r="B459" s="8" t="str">
        <f t="shared" si="43"/>
        <v>I</v>
      </c>
      <c r="C459" s="7">
        <f t="shared" si="44"/>
        <v>46033.243000000002</v>
      </c>
      <c r="D459" s="9" t="str">
        <f t="shared" si="45"/>
        <v>vis</v>
      </c>
      <c r="E459" s="21">
        <f>VLOOKUP(C459,'Active 1'!C$21:E$966,3,FALSE)</f>
        <v>-4467.9795290580696</v>
      </c>
      <c r="F459" s="8" t="s">
        <v>1215</v>
      </c>
      <c r="G459" s="9" t="str">
        <f t="shared" si="46"/>
        <v>46033.243</v>
      </c>
      <c r="H459" s="7">
        <f t="shared" si="47"/>
        <v>2428</v>
      </c>
      <c r="I459" s="22" t="s">
        <v>50</v>
      </c>
      <c r="J459" s="23" t="s">
        <v>51</v>
      </c>
      <c r="K459" s="22">
        <v>2428</v>
      </c>
      <c r="L459" s="22" t="s">
        <v>2319</v>
      </c>
      <c r="M459" s="23" t="s">
        <v>1221</v>
      </c>
      <c r="N459" s="23"/>
      <c r="O459" s="24" t="s">
        <v>2312</v>
      </c>
      <c r="P459" s="24" t="s">
        <v>43</v>
      </c>
    </row>
    <row r="460" spans="1:16" ht="13.5" thickBot="1" x14ac:dyDescent="0.25">
      <c r="A460" s="7" t="str">
        <f t="shared" si="42"/>
        <v> AOEB 1 </v>
      </c>
      <c r="B460" s="8" t="str">
        <f t="shared" si="43"/>
        <v>I</v>
      </c>
      <c r="C460" s="7">
        <f t="shared" si="44"/>
        <v>46034.608</v>
      </c>
      <c r="D460" s="9" t="str">
        <f t="shared" si="45"/>
        <v>vis</v>
      </c>
      <c r="E460" s="21">
        <f>VLOOKUP(C460,'Active 1'!C$21:E$966,3,FALSE)</f>
        <v>-4466.9809129790083</v>
      </c>
      <c r="F460" s="8" t="s">
        <v>1215</v>
      </c>
      <c r="G460" s="9" t="str">
        <f t="shared" si="46"/>
        <v>46034.608</v>
      </c>
      <c r="H460" s="7">
        <f t="shared" si="47"/>
        <v>2429</v>
      </c>
      <c r="I460" s="22" t="s">
        <v>52</v>
      </c>
      <c r="J460" s="23" t="s">
        <v>53</v>
      </c>
      <c r="K460" s="22">
        <v>2429</v>
      </c>
      <c r="L460" s="22" t="s">
        <v>1889</v>
      </c>
      <c r="M460" s="23" t="s">
        <v>1221</v>
      </c>
      <c r="N460" s="23"/>
      <c r="O460" s="24" t="s">
        <v>1648</v>
      </c>
      <c r="P460" s="24" t="s">
        <v>2028</v>
      </c>
    </row>
    <row r="461" spans="1:16" ht="13.5" thickBot="1" x14ac:dyDescent="0.25">
      <c r="A461" s="7" t="str">
        <f t="shared" si="42"/>
        <v> AOEB 1 </v>
      </c>
      <c r="B461" s="8" t="str">
        <f t="shared" si="43"/>
        <v>I</v>
      </c>
      <c r="C461" s="7">
        <f t="shared" si="44"/>
        <v>46038.703999999998</v>
      </c>
      <c r="D461" s="9" t="str">
        <f t="shared" si="45"/>
        <v>vis</v>
      </c>
      <c r="E461" s="21">
        <f>VLOOKUP(C461,'Active 1'!C$21:E$966,3,FALSE)</f>
        <v>-4463.9843331549482</v>
      </c>
      <c r="F461" s="8" t="s">
        <v>1215</v>
      </c>
      <c r="G461" s="9" t="str">
        <f t="shared" si="46"/>
        <v>46038.704</v>
      </c>
      <c r="H461" s="7">
        <f t="shared" si="47"/>
        <v>2432</v>
      </c>
      <c r="I461" s="22" t="s">
        <v>54</v>
      </c>
      <c r="J461" s="23" t="s">
        <v>55</v>
      </c>
      <c r="K461" s="22">
        <v>2432</v>
      </c>
      <c r="L461" s="22" t="s">
        <v>1761</v>
      </c>
      <c r="M461" s="23" t="s">
        <v>1221</v>
      </c>
      <c r="N461" s="23"/>
      <c r="O461" s="24" t="s">
        <v>1648</v>
      </c>
      <c r="P461" s="24" t="s">
        <v>2028</v>
      </c>
    </row>
    <row r="462" spans="1:16" ht="13.5" thickBot="1" x14ac:dyDescent="0.25">
      <c r="A462" s="7" t="str">
        <f t="shared" si="42"/>
        <v> BRNO 27 </v>
      </c>
      <c r="B462" s="8" t="str">
        <f t="shared" si="43"/>
        <v>I</v>
      </c>
      <c r="C462" s="7">
        <f t="shared" si="44"/>
        <v>46082.445</v>
      </c>
      <c r="D462" s="9" t="str">
        <f t="shared" si="45"/>
        <v>vis</v>
      </c>
      <c r="E462" s="21">
        <f>VLOOKUP(C462,'Active 1'!C$21:E$966,3,FALSE)</f>
        <v>-4431.9839918257758</v>
      </c>
      <c r="F462" s="8" t="s">
        <v>1215</v>
      </c>
      <c r="G462" s="9" t="str">
        <f t="shared" si="46"/>
        <v>46082.445</v>
      </c>
      <c r="H462" s="7">
        <f t="shared" si="47"/>
        <v>2464</v>
      </c>
      <c r="I462" s="22" t="s">
        <v>56</v>
      </c>
      <c r="J462" s="23" t="s">
        <v>57</v>
      </c>
      <c r="K462" s="22">
        <v>2464</v>
      </c>
      <c r="L462" s="22" t="s">
        <v>1834</v>
      </c>
      <c r="M462" s="23" t="s">
        <v>1221</v>
      </c>
      <c r="N462" s="23"/>
      <c r="O462" s="24" t="s">
        <v>58</v>
      </c>
      <c r="P462" s="24" t="s">
        <v>24</v>
      </c>
    </row>
    <row r="463" spans="1:16" ht="13.5" thickBot="1" x14ac:dyDescent="0.25">
      <c r="A463" s="7" t="str">
        <f t="shared" si="42"/>
        <v> BBS 76 </v>
      </c>
      <c r="B463" s="8" t="str">
        <f t="shared" si="43"/>
        <v>I</v>
      </c>
      <c r="C463" s="7">
        <f t="shared" si="44"/>
        <v>46093.385999999999</v>
      </c>
      <c r="D463" s="9" t="str">
        <f t="shared" si="45"/>
        <v>vis</v>
      </c>
      <c r="E463" s="21">
        <f>VLOOKUP(C463,'Active 1'!C$21:E$966,3,FALSE)</f>
        <v>-4423.9796998689753</v>
      </c>
      <c r="F463" s="8" t="s">
        <v>1215</v>
      </c>
      <c r="G463" s="9" t="str">
        <f t="shared" si="46"/>
        <v>46093.386</v>
      </c>
      <c r="H463" s="7">
        <f t="shared" si="47"/>
        <v>2472</v>
      </c>
      <c r="I463" s="22" t="s">
        <v>59</v>
      </c>
      <c r="J463" s="23" t="s">
        <v>60</v>
      </c>
      <c r="K463" s="22">
        <v>2472</v>
      </c>
      <c r="L463" s="22" t="s">
        <v>2319</v>
      </c>
      <c r="M463" s="23" t="s">
        <v>1221</v>
      </c>
      <c r="N463" s="23"/>
      <c r="O463" s="24" t="s">
        <v>2291</v>
      </c>
      <c r="P463" s="24" t="s">
        <v>61</v>
      </c>
    </row>
    <row r="464" spans="1:16" ht="13.5" thickBot="1" x14ac:dyDescent="0.25">
      <c r="A464" s="7" t="str">
        <f t="shared" si="42"/>
        <v> AOEB 1 </v>
      </c>
      <c r="B464" s="8" t="str">
        <f t="shared" si="43"/>
        <v>I</v>
      </c>
      <c r="C464" s="7">
        <f t="shared" si="44"/>
        <v>46105.686000000002</v>
      </c>
      <c r="D464" s="9" t="str">
        <f t="shared" si="45"/>
        <v>vis</v>
      </c>
      <c r="E464" s="21">
        <f>VLOOKUP(C464,'Active 1'!C$21:E$966,3,FALSE)</f>
        <v>-4414.9811813543347</v>
      </c>
      <c r="F464" s="8" t="s">
        <v>1215</v>
      </c>
      <c r="G464" s="9" t="str">
        <f t="shared" si="46"/>
        <v>46105.686</v>
      </c>
      <c r="H464" s="7">
        <f t="shared" si="47"/>
        <v>2481</v>
      </c>
      <c r="I464" s="22" t="s">
        <v>62</v>
      </c>
      <c r="J464" s="23" t="s">
        <v>63</v>
      </c>
      <c r="K464" s="22">
        <v>2481</v>
      </c>
      <c r="L464" s="22" t="s">
        <v>1889</v>
      </c>
      <c r="M464" s="23" t="s">
        <v>1221</v>
      </c>
      <c r="N464" s="23"/>
      <c r="O464" s="24" t="s">
        <v>64</v>
      </c>
      <c r="P464" s="24" t="s">
        <v>2028</v>
      </c>
    </row>
    <row r="465" spans="1:16" ht="13.5" thickBot="1" x14ac:dyDescent="0.25">
      <c r="A465" s="7" t="str">
        <f t="shared" si="42"/>
        <v> BBS 76 </v>
      </c>
      <c r="B465" s="8" t="str">
        <f t="shared" si="43"/>
        <v>I</v>
      </c>
      <c r="C465" s="7">
        <f t="shared" si="44"/>
        <v>46119.360999999997</v>
      </c>
      <c r="D465" s="9" t="str">
        <f t="shared" si="45"/>
        <v>vis</v>
      </c>
      <c r="E465" s="21">
        <f>VLOOKUP(C465,'Active 1'!C$21:E$966,3,FALSE)</f>
        <v>-4404.9767308919245</v>
      </c>
      <c r="F465" s="8" t="s">
        <v>1215</v>
      </c>
      <c r="G465" s="9" t="str">
        <f t="shared" si="46"/>
        <v>46119.361</v>
      </c>
      <c r="H465" s="7">
        <f t="shared" si="47"/>
        <v>2491</v>
      </c>
      <c r="I465" s="22" t="s">
        <v>65</v>
      </c>
      <c r="J465" s="23" t="s">
        <v>66</v>
      </c>
      <c r="K465" s="22">
        <v>2491</v>
      </c>
      <c r="L465" s="22" t="s">
        <v>67</v>
      </c>
      <c r="M465" s="23" t="s">
        <v>1221</v>
      </c>
      <c r="N465" s="23"/>
      <c r="O465" s="24" t="s">
        <v>1612</v>
      </c>
      <c r="P465" s="24" t="s">
        <v>61</v>
      </c>
    </row>
    <row r="466" spans="1:16" ht="13.5" thickBot="1" x14ac:dyDescent="0.25">
      <c r="A466" s="7" t="str">
        <f t="shared" si="42"/>
        <v> AOEB 1 </v>
      </c>
      <c r="B466" s="8" t="str">
        <f t="shared" si="43"/>
        <v>I</v>
      </c>
      <c r="C466" s="7">
        <f t="shared" si="44"/>
        <v>46142.591999999997</v>
      </c>
      <c r="D466" s="9" t="str">
        <f t="shared" si="45"/>
        <v>vis</v>
      </c>
      <c r="E466" s="21">
        <f>VLOOKUP(C466,'Active 1'!C$21:E$966,3,FALSE)</f>
        <v>-4387.9812362891962</v>
      </c>
      <c r="F466" s="8" t="s">
        <v>1215</v>
      </c>
      <c r="G466" s="9" t="str">
        <f t="shared" si="46"/>
        <v>46142.592</v>
      </c>
      <c r="H466" s="7">
        <f t="shared" si="47"/>
        <v>2508</v>
      </c>
      <c r="I466" s="22" t="s">
        <v>68</v>
      </c>
      <c r="J466" s="23" t="s">
        <v>69</v>
      </c>
      <c r="K466" s="22">
        <v>2508</v>
      </c>
      <c r="L466" s="22" t="s">
        <v>1900</v>
      </c>
      <c r="M466" s="23" t="s">
        <v>1221</v>
      </c>
      <c r="N466" s="23"/>
      <c r="O466" s="24" t="s">
        <v>1648</v>
      </c>
      <c r="P466" s="24" t="s">
        <v>2028</v>
      </c>
    </row>
    <row r="467" spans="1:16" ht="13.5" thickBot="1" x14ac:dyDescent="0.25">
      <c r="A467" s="7" t="str">
        <f t="shared" si="42"/>
        <v> AOEB 1 </v>
      </c>
      <c r="B467" s="8" t="str">
        <f t="shared" si="43"/>
        <v>I</v>
      </c>
      <c r="C467" s="7">
        <f t="shared" si="44"/>
        <v>46273.811999999998</v>
      </c>
      <c r="D467" s="9" t="str">
        <f t="shared" si="45"/>
        <v>vis</v>
      </c>
      <c r="E467" s="21">
        <f>VLOOKUP(C467,'Active 1'!C$21:E$966,3,FALSE)</f>
        <v>-4291.9824070622972</v>
      </c>
      <c r="F467" s="8" t="s">
        <v>1215</v>
      </c>
      <c r="G467" s="9" t="str">
        <f t="shared" si="46"/>
        <v>46273.812</v>
      </c>
      <c r="H467" s="7">
        <f t="shared" si="47"/>
        <v>2604</v>
      </c>
      <c r="I467" s="22" t="s">
        <v>70</v>
      </c>
      <c r="J467" s="23" t="s">
        <v>71</v>
      </c>
      <c r="K467" s="22">
        <v>2604</v>
      </c>
      <c r="L467" s="22" t="s">
        <v>1900</v>
      </c>
      <c r="M467" s="23" t="s">
        <v>1221</v>
      </c>
      <c r="N467" s="23"/>
      <c r="O467" s="24" t="s">
        <v>1648</v>
      </c>
      <c r="P467" s="24" t="s">
        <v>2028</v>
      </c>
    </row>
    <row r="468" spans="1:16" ht="13.5" thickBot="1" x14ac:dyDescent="0.25">
      <c r="A468" s="7" t="str">
        <f t="shared" si="42"/>
        <v> AOEB 1 </v>
      </c>
      <c r="B468" s="8" t="str">
        <f t="shared" si="43"/>
        <v>I</v>
      </c>
      <c r="C468" s="7">
        <f t="shared" si="44"/>
        <v>46280.641000000003</v>
      </c>
      <c r="D468" s="9" t="str">
        <f t="shared" si="45"/>
        <v>vis</v>
      </c>
      <c r="E468" s="21">
        <f>VLOOKUP(C468,'Active 1'!C$21:E$966,3,FALSE)</f>
        <v>-4286.9864003194907</v>
      </c>
      <c r="F468" s="8" t="s">
        <v>1215</v>
      </c>
      <c r="G468" s="9" t="str">
        <f t="shared" si="46"/>
        <v>46280.641</v>
      </c>
      <c r="H468" s="7">
        <f t="shared" si="47"/>
        <v>2609</v>
      </c>
      <c r="I468" s="22" t="s">
        <v>72</v>
      </c>
      <c r="J468" s="23" t="s">
        <v>73</v>
      </c>
      <c r="K468" s="22">
        <v>2609</v>
      </c>
      <c r="L468" s="22" t="s">
        <v>1834</v>
      </c>
      <c r="M468" s="23" t="s">
        <v>1221</v>
      </c>
      <c r="N468" s="23"/>
      <c r="O468" s="24" t="s">
        <v>1648</v>
      </c>
      <c r="P468" s="24" t="s">
        <v>2028</v>
      </c>
    </row>
    <row r="469" spans="1:16" ht="13.5" thickBot="1" x14ac:dyDescent="0.25">
      <c r="A469" s="7" t="str">
        <f t="shared" si="42"/>
        <v> AOEB 1 </v>
      </c>
      <c r="B469" s="8" t="str">
        <f t="shared" si="43"/>
        <v>I</v>
      </c>
      <c r="C469" s="7">
        <f t="shared" si="44"/>
        <v>46295.682999999997</v>
      </c>
      <c r="D469" s="9" t="str">
        <f t="shared" si="45"/>
        <v>vis</v>
      </c>
      <c r="E469" s="21">
        <f>VLOOKUP(C469,'Active 1'!C$21:E$966,3,FALSE)</f>
        <v>-4275.981870604277</v>
      </c>
      <c r="F469" s="8" t="s">
        <v>1215</v>
      </c>
      <c r="G469" s="9" t="str">
        <f t="shared" si="46"/>
        <v>46295.683</v>
      </c>
      <c r="H469" s="7">
        <f t="shared" si="47"/>
        <v>2620</v>
      </c>
      <c r="I469" s="22" t="s">
        <v>74</v>
      </c>
      <c r="J469" s="23" t="s">
        <v>75</v>
      </c>
      <c r="K469" s="22">
        <v>2620</v>
      </c>
      <c r="L469" s="22" t="s">
        <v>2319</v>
      </c>
      <c r="M469" s="23" t="s">
        <v>1221</v>
      </c>
      <c r="N469" s="23"/>
      <c r="O469" s="24" t="s">
        <v>1648</v>
      </c>
      <c r="P469" s="24" t="s">
        <v>2028</v>
      </c>
    </row>
    <row r="470" spans="1:16" ht="13.5" thickBot="1" x14ac:dyDescent="0.25">
      <c r="A470" s="7" t="str">
        <f t="shared" si="42"/>
        <v> BBS 78 </v>
      </c>
      <c r="B470" s="8" t="str">
        <f t="shared" si="43"/>
        <v>I</v>
      </c>
      <c r="C470" s="7">
        <f t="shared" si="44"/>
        <v>46298.42</v>
      </c>
      <c r="D470" s="9" t="str">
        <f t="shared" si="45"/>
        <v>vis</v>
      </c>
      <c r="E470" s="21">
        <f>VLOOKUP(C470,'Active 1'!C$21:E$966,3,FALSE)</f>
        <v>-4273.9795173380508</v>
      </c>
      <c r="F470" s="8" t="s">
        <v>1215</v>
      </c>
      <c r="G470" s="9" t="str">
        <f t="shared" si="46"/>
        <v>46298.420</v>
      </c>
      <c r="H470" s="7">
        <f t="shared" si="47"/>
        <v>2622</v>
      </c>
      <c r="I470" s="22" t="s">
        <v>76</v>
      </c>
      <c r="J470" s="23" t="s">
        <v>77</v>
      </c>
      <c r="K470" s="22">
        <v>2622</v>
      </c>
      <c r="L470" s="22" t="s">
        <v>78</v>
      </c>
      <c r="M470" s="23" t="s">
        <v>1221</v>
      </c>
      <c r="N470" s="23"/>
      <c r="O470" s="24" t="s">
        <v>1612</v>
      </c>
      <c r="P470" s="24" t="s">
        <v>79</v>
      </c>
    </row>
    <row r="471" spans="1:16" ht="13.5" thickBot="1" x14ac:dyDescent="0.25">
      <c r="A471" s="7" t="str">
        <f t="shared" si="42"/>
        <v> AOEB 1 </v>
      </c>
      <c r="B471" s="8" t="str">
        <f t="shared" si="43"/>
        <v>I</v>
      </c>
      <c r="C471" s="7">
        <f t="shared" si="44"/>
        <v>46321.648000000001</v>
      </c>
      <c r="D471" s="9" t="str">
        <f t="shared" si="45"/>
        <v>vis</v>
      </c>
      <c r="E471" s="21">
        <f>VLOOKUP(C471,'Active 1'!C$21:E$966,3,FALSE)</f>
        <v>-4256.9862174959335</v>
      </c>
      <c r="F471" s="8" t="s">
        <v>1215</v>
      </c>
      <c r="G471" s="9" t="str">
        <f t="shared" si="46"/>
        <v>46321.648</v>
      </c>
      <c r="H471" s="7">
        <f t="shared" si="47"/>
        <v>2639</v>
      </c>
      <c r="I471" s="22" t="s">
        <v>80</v>
      </c>
      <c r="J471" s="23" t="s">
        <v>81</v>
      </c>
      <c r="K471" s="22">
        <v>2639</v>
      </c>
      <c r="L471" s="22" t="s">
        <v>1834</v>
      </c>
      <c r="M471" s="23" t="s">
        <v>1221</v>
      </c>
      <c r="N471" s="23"/>
      <c r="O471" s="24" t="s">
        <v>1988</v>
      </c>
      <c r="P471" s="24" t="s">
        <v>2028</v>
      </c>
    </row>
    <row r="472" spans="1:16" ht="13.5" thickBot="1" x14ac:dyDescent="0.25">
      <c r="A472" s="7" t="str">
        <f t="shared" si="42"/>
        <v> BBS 78 </v>
      </c>
      <c r="B472" s="8" t="str">
        <f t="shared" si="43"/>
        <v>I</v>
      </c>
      <c r="C472" s="7">
        <f t="shared" si="44"/>
        <v>46350.351000000002</v>
      </c>
      <c r="D472" s="9" t="str">
        <f t="shared" si="45"/>
        <v>vis</v>
      </c>
      <c r="E472" s="21">
        <f>VLOOKUP(C472,'Active 1'!C$21:E$966,3,FALSE)</f>
        <v>-4235.9874795344967</v>
      </c>
      <c r="F472" s="8" t="s">
        <v>1215</v>
      </c>
      <c r="G472" s="9" t="str">
        <f t="shared" si="46"/>
        <v>46350.351</v>
      </c>
      <c r="H472" s="7">
        <f t="shared" si="47"/>
        <v>2660</v>
      </c>
      <c r="I472" s="22" t="s">
        <v>82</v>
      </c>
      <c r="J472" s="23" t="s">
        <v>83</v>
      </c>
      <c r="K472" s="22">
        <v>2660</v>
      </c>
      <c r="L472" s="22" t="s">
        <v>1761</v>
      </c>
      <c r="M472" s="23" t="s">
        <v>1221</v>
      </c>
      <c r="N472" s="23"/>
      <c r="O472" s="24" t="s">
        <v>2288</v>
      </c>
      <c r="P472" s="24" t="s">
        <v>79</v>
      </c>
    </row>
    <row r="473" spans="1:16" ht="13.5" thickBot="1" x14ac:dyDescent="0.25">
      <c r="A473" s="7" t="str">
        <f t="shared" si="42"/>
        <v> BBS 78 </v>
      </c>
      <c r="B473" s="8" t="str">
        <f t="shared" si="43"/>
        <v>I</v>
      </c>
      <c r="C473" s="7">
        <f t="shared" si="44"/>
        <v>46350.351000000002</v>
      </c>
      <c r="D473" s="9" t="str">
        <f t="shared" si="45"/>
        <v>vis</v>
      </c>
      <c r="E473" s="21">
        <f>VLOOKUP(C473,'Active 1'!C$21:E$966,3,FALSE)</f>
        <v>-4235.9874795344967</v>
      </c>
      <c r="F473" s="8" t="s">
        <v>1215</v>
      </c>
      <c r="G473" s="9" t="str">
        <f t="shared" si="46"/>
        <v>46350.351</v>
      </c>
      <c r="H473" s="7">
        <f t="shared" si="47"/>
        <v>2660</v>
      </c>
      <c r="I473" s="22" t="s">
        <v>82</v>
      </c>
      <c r="J473" s="23" t="s">
        <v>83</v>
      </c>
      <c r="K473" s="22">
        <v>2660</v>
      </c>
      <c r="L473" s="22" t="s">
        <v>1761</v>
      </c>
      <c r="M473" s="23" t="s">
        <v>1221</v>
      </c>
      <c r="N473" s="23"/>
      <c r="O473" s="24" t="s">
        <v>1612</v>
      </c>
      <c r="P473" s="24" t="s">
        <v>79</v>
      </c>
    </row>
    <row r="474" spans="1:16" ht="13.5" thickBot="1" x14ac:dyDescent="0.25">
      <c r="A474" s="7" t="str">
        <f t="shared" si="42"/>
        <v> AOEB 1 </v>
      </c>
      <c r="B474" s="8" t="str">
        <f t="shared" si="43"/>
        <v>I</v>
      </c>
      <c r="C474" s="7">
        <f t="shared" si="44"/>
        <v>46377.692999999999</v>
      </c>
      <c r="D474" s="9" t="str">
        <f t="shared" si="45"/>
        <v>vis</v>
      </c>
      <c r="E474" s="21">
        <f>VLOOKUP(C474,'Active 1'!C$21:E$966,3,FALSE)</f>
        <v>-4215.9844313046415</v>
      </c>
      <c r="F474" s="8" t="s">
        <v>1215</v>
      </c>
      <c r="G474" s="9" t="str">
        <f t="shared" si="46"/>
        <v>46377.693</v>
      </c>
      <c r="H474" s="7">
        <f t="shared" si="47"/>
        <v>2680</v>
      </c>
      <c r="I474" s="22" t="s">
        <v>84</v>
      </c>
      <c r="J474" s="23" t="s">
        <v>85</v>
      </c>
      <c r="K474" s="22">
        <v>2680</v>
      </c>
      <c r="L474" s="22" t="s">
        <v>1889</v>
      </c>
      <c r="M474" s="23" t="s">
        <v>1221</v>
      </c>
      <c r="N474" s="23"/>
      <c r="O474" s="24" t="s">
        <v>64</v>
      </c>
      <c r="P474" s="24" t="s">
        <v>2028</v>
      </c>
    </row>
    <row r="475" spans="1:16" ht="13.5" thickBot="1" x14ac:dyDescent="0.25">
      <c r="A475" s="7" t="str">
        <f t="shared" si="42"/>
        <v> VSSC 63.23 </v>
      </c>
      <c r="B475" s="8" t="str">
        <f t="shared" si="43"/>
        <v>I</v>
      </c>
      <c r="C475" s="7">
        <f t="shared" si="44"/>
        <v>46380.423000000003</v>
      </c>
      <c r="D475" s="9" t="str">
        <f t="shared" si="45"/>
        <v>vis</v>
      </c>
      <c r="E475" s="21">
        <f>VLOOKUP(C475,'Active 1'!C$21:E$966,3,FALSE)</f>
        <v>-4213.9871991465125</v>
      </c>
      <c r="F475" s="8" t="s">
        <v>1215</v>
      </c>
      <c r="G475" s="9" t="str">
        <f t="shared" si="46"/>
        <v>46380.423</v>
      </c>
      <c r="H475" s="7">
        <f t="shared" si="47"/>
        <v>2682</v>
      </c>
      <c r="I475" s="22" t="s">
        <v>86</v>
      </c>
      <c r="J475" s="23" t="s">
        <v>87</v>
      </c>
      <c r="K475" s="22">
        <v>2682</v>
      </c>
      <c r="L475" s="22" t="s">
        <v>1834</v>
      </c>
      <c r="M475" s="23" t="s">
        <v>1221</v>
      </c>
      <c r="N475" s="23"/>
      <c r="O475" s="24" t="s">
        <v>37</v>
      </c>
      <c r="P475" s="24" t="s">
        <v>88</v>
      </c>
    </row>
    <row r="476" spans="1:16" ht="13.5" thickBot="1" x14ac:dyDescent="0.25">
      <c r="A476" s="7" t="str">
        <f t="shared" si="42"/>
        <v> VSSC 63.23 </v>
      </c>
      <c r="B476" s="8" t="str">
        <f t="shared" si="43"/>
        <v>I</v>
      </c>
      <c r="C476" s="7">
        <f t="shared" si="44"/>
        <v>46387.262000000002</v>
      </c>
      <c r="D476" s="9" t="str">
        <f t="shared" si="45"/>
        <v>vis</v>
      </c>
      <c r="E476" s="21">
        <f>VLOOKUP(C476,'Active 1'!C$21:E$966,3,FALSE)</f>
        <v>-4208.9838765349987</v>
      </c>
      <c r="F476" s="8" t="s">
        <v>1215</v>
      </c>
      <c r="G476" s="9" t="str">
        <f t="shared" si="46"/>
        <v>46387.262</v>
      </c>
      <c r="H476" s="7">
        <f t="shared" si="47"/>
        <v>2687</v>
      </c>
      <c r="I476" s="22" t="s">
        <v>89</v>
      </c>
      <c r="J476" s="23" t="s">
        <v>90</v>
      </c>
      <c r="K476" s="22">
        <v>2687</v>
      </c>
      <c r="L476" s="22" t="s">
        <v>1889</v>
      </c>
      <c r="M476" s="23" t="s">
        <v>1221</v>
      </c>
      <c r="N476" s="23"/>
      <c r="O476" s="24" t="s">
        <v>37</v>
      </c>
      <c r="P476" s="24" t="s">
        <v>88</v>
      </c>
    </row>
    <row r="477" spans="1:16" ht="13.5" thickBot="1" x14ac:dyDescent="0.25">
      <c r="A477" s="7" t="str">
        <f t="shared" si="42"/>
        <v> AOEB 1 </v>
      </c>
      <c r="B477" s="8" t="str">
        <f t="shared" si="43"/>
        <v>I</v>
      </c>
      <c r="C477" s="7">
        <f t="shared" si="44"/>
        <v>46392.724999999999</v>
      </c>
      <c r="D477" s="9" t="str">
        <f t="shared" si="45"/>
        <v>vis</v>
      </c>
      <c r="E477" s="21">
        <f>VLOOKUP(C477,'Active 1'!C$21:E$966,3,FALSE)</f>
        <v>-4204.9872174581342</v>
      </c>
      <c r="F477" s="8" t="s">
        <v>1215</v>
      </c>
      <c r="G477" s="9" t="str">
        <f t="shared" si="46"/>
        <v>46392.725</v>
      </c>
      <c r="H477" s="7">
        <f t="shared" si="47"/>
        <v>2691</v>
      </c>
      <c r="I477" s="22" t="s">
        <v>91</v>
      </c>
      <c r="J477" s="23" t="s">
        <v>92</v>
      </c>
      <c r="K477" s="22">
        <v>2691</v>
      </c>
      <c r="L477" s="22" t="s">
        <v>1834</v>
      </c>
      <c r="M477" s="23" t="s">
        <v>1221</v>
      </c>
      <c r="N477" s="23"/>
      <c r="O477" s="24" t="s">
        <v>64</v>
      </c>
      <c r="P477" s="24" t="s">
        <v>2028</v>
      </c>
    </row>
    <row r="478" spans="1:16" ht="13.5" thickBot="1" x14ac:dyDescent="0.25">
      <c r="A478" s="7" t="str">
        <f t="shared" si="42"/>
        <v> BBS 79 </v>
      </c>
      <c r="B478" s="8" t="str">
        <f t="shared" si="43"/>
        <v>I</v>
      </c>
      <c r="C478" s="7">
        <f t="shared" si="44"/>
        <v>46402.29</v>
      </c>
      <c r="D478" s="9" t="str">
        <f t="shared" si="45"/>
        <v>vis</v>
      </c>
      <c r="E478" s="21">
        <f>VLOOKUP(C478,'Active 1'!C$21:E$966,3,FALSE)</f>
        <v>-4197.9895890359767</v>
      </c>
      <c r="F478" s="8" t="s">
        <v>1215</v>
      </c>
      <c r="G478" s="9" t="str">
        <f t="shared" si="46"/>
        <v>46402.290</v>
      </c>
      <c r="H478" s="7">
        <f t="shared" si="47"/>
        <v>2698</v>
      </c>
      <c r="I478" s="22" t="s">
        <v>93</v>
      </c>
      <c r="J478" s="23" t="s">
        <v>94</v>
      </c>
      <c r="K478" s="22">
        <v>2698</v>
      </c>
      <c r="L478" s="22" t="s">
        <v>1744</v>
      </c>
      <c r="M478" s="23" t="s">
        <v>1221</v>
      </c>
      <c r="N478" s="23"/>
      <c r="O478" s="24" t="s">
        <v>2312</v>
      </c>
      <c r="P478" s="24" t="s">
        <v>95</v>
      </c>
    </row>
    <row r="479" spans="1:16" ht="13.5" thickBot="1" x14ac:dyDescent="0.25">
      <c r="A479" s="7" t="str">
        <f t="shared" si="42"/>
        <v> BBS 79 </v>
      </c>
      <c r="B479" s="8" t="str">
        <f t="shared" si="43"/>
        <v>I</v>
      </c>
      <c r="C479" s="7">
        <f t="shared" si="44"/>
        <v>46402.292999999998</v>
      </c>
      <c r="D479" s="9" t="str">
        <f t="shared" si="45"/>
        <v>vis</v>
      </c>
      <c r="E479" s="21">
        <f>VLOOKUP(C479,'Active 1'!C$21:E$966,3,FALSE)</f>
        <v>-4197.9873942753657</v>
      </c>
      <c r="F479" s="8" t="s">
        <v>1215</v>
      </c>
      <c r="G479" s="9" t="str">
        <f t="shared" si="46"/>
        <v>46402.293</v>
      </c>
      <c r="H479" s="7">
        <f t="shared" si="47"/>
        <v>2698</v>
      </c>
      <c r="I479" s="22" t="s">
        <v>96</v>
      </c>
      <c r="J479" s="23" t="s">
        <v>97</v>
      </c>
      <c r="K479" s="22">
        <v>2698</v>
      </c>
      <c r="L479" s="22" t="s">
        <v>1834</v>
      </c>
      <c r="M479" s="23" t="s">
        <v>1221</v>
      </c>
      <c r="N479" s="23"/>
      <c r="O479" s="24" t="s">
        <v>1612</v>
      </c>
      <c r="P479" s="24" t="s">
        <v>95</v>
      </c>
    </row>
    <row r="480" spans="1:16" ht="13.5" thickBot="1" x14ac:dyDescent="0.25">
      <c r="A480" s="7" t="str">
        <f t="shared" si="42"/>
        <v> AOEB 1 </v>
      </c>
      <c r="B480" s="8" t="str">
        <f t="shared" si="43"/>
        <v>I</v>
      </c>
      <c r="C480" s="7">
        <f t="shared" si="44"/>
        <v>46403.663999999997</v>
      </c>
      <c r="D480" s="9" t="str">
        <f t="shared" si="45"/>
        <v>vis</v>
      </c>
      <c r="E480" s="21">
        <f>VLOOKUP(C480,'Active 1'!C$21:E$966,3,FALSE)</f>
        <v>-4196.9843886750759</v>
      </c>
      <c r="F480" s="8" t="s">
        <v>1215</v>
      </c>
      <c r="G480" s="9" t="str">
        <f t="shared" si="46"/>
        <v>46403.664</v>
      </c>
      <c r="H480" s="7">
        <f t="shared" si="47"/>
        <v>2699</v>
      </c>
      <c r="I480" s="22" t="s">
        <v>98</v>
      </c>
      <c r="J480" s="23" t="s">
        <v>99</v>
      </c>
      <c r="K480" s="22">
        <v>2699</v>
      </c>
      <c r="L480" s="22" t="s">
        <v>1889</v>
      </c>
      <c r="M480" s="23" t="s">
        <v>1221</v>
      </c>
      <c r="N480" s="23"/>
      <c r="O480" s="24" t="s">
        <v>64</v>
      </c>
      <c r="P480" s="24" t="s">
        <v>2028</v>
      </c>
    </row>
    <row r="481" spans="1:16" ht="13.5" thickBot="1" x14ac:dyDescent="0.25">
      <c r="A481" s="7" t="str">
        <f t="shared" si="42"/>
        <v> AOEB 1 </v>
      </c>
      <c r="B481" s="8" t="str">
        <f t="shared" si="43"/>
        <v>I</v>
      </c>
      <c r="C481" s="7">
        <f t="shared" si="44"/>
        <v>46411.86</v>
      </c>
      <c r="D481" s="9" t="str">
        <f t="shared" si="45"/>
        <v>vis</v>
      </c>
      <c r="E481" s="21">
        <f>VLOOKUP(C481,'Active 1'!C$21:E$966,3,FALSE)</f>
        <v>-4190.988302679466</v>
      </c>
      <c r="F481" s="8" t="s">
        <v>1215</v>
      </c>
      <c r="G481" s="9" t="str">
        <f t="shared" si="46"/>
        <v>46411.860</v>
      </c>
      <c r="H481" s="7">
        <f t="shared" si="47"/>
        <v>2705</v>
      </c>
      <c r="I481" s="22" t="s">
        <v>100</v>
      </c>
      <c r="J481" s="23" t="s">
        <v>101</v>
      </c>
      <c r="K481" s="22">
        <v>2705</v>
      </c>
      <c r="L481" s="22" t="s">
        <v>1761</v>
      </c>
      <c r="M481" s="23" t="s">
        <v>1221</v>
      </c>
      <c r="N481" s="23"/>
      <c r="O481" s="24" t="s">
        <v>102</v>
      </c>
      <c r="P481" s="24" t="s">
        <v>2028</v>
      </c>
    </row>
    <row r="482" spans="1:16" ht="13.5" thickBot="1" x14ac:dyDescent="0.25">
      <c r="A482" s="7" t="str">
        <f t="shared" si="42"/>
        <v> AOEB 1 </v>
      </c>
      <c r="B482" s="8" t="str">
        <f t="shared" si="43"/>
        <v>I</v>
      </c>
      <c r="C482" s="7">
        <f t="shared" si="44"/>
        <v>46414.599000000002</v>
      </c>
      <c r="D482" s="9" t="str">
        <f t="shared" si="45"/>
        <v>vis</v>
      </c>
      <c r="E482" s="21">
        <f>VLOOKUP(C482,'Active 1'!C$21:E$966,3,FALSE)</f>
        <v>-4188.9844862394975</v>
      </c>
      <c r="F482" s="8" t="s">
        <v>1215</v>
      </c>
      <c r="G482" s="9" t="str">
        <f t="shared" si="46"/>
        <v>46414.599</v>
      </c>
      <c r="H482" s="7">
        <f t="shared" si="47"/>
        <v>2707</v>
      </c>
      <c r="I482" s="22" t="s">
        <v>103</v>
      </c>
      <c r="J482" s="23" t="s">
        <v>104</v>
      </c>
      <c r="K482" s="22">
        <v>2707</v>
      </c>
      <c r="L482" s="22" t="s">
        <v>1889</v>
      </c>
      <c r="M482" s="23" t="s">
        <v>1221</v>
      </c>
      <c r="N482" s="23"/>
      <c r="O482" s="24" t="s">
        <v>1648</v>
      </c>
      <c r="P482" s="24" t="s">
        <v>2028</v>
      </c>
    </row>
    <row r="483" spans="1:16" ht="13.5" thickBot="1" x14ac:dyDescent="0.25">
      <c r="A483" s="7" t="str">
        <f t="shared" si="42"/>
        <v> BBS 79 </v>
      </c>
      <c r="B483" s="8" t="str">
        <f t="shared" si="43"/>
        <v>I</v>
      </c>
      <c r="C483" s="7">
        <f t="shared" si="44"/>
        <v>46417.33</v>
      </c>
      <c r="D483" s="9" t="str">
        <f t="shared" si="45"/>
        <v>vis</v>
      </c>
      <c r="E483" s="21">
        <f>VLOOKUP(C483,'Active 1'!C$21:E$966,3,FALSE)</f>
        <v>-4186.9865224944997</v>
      </c>
      <c r="F483" s="8" t="s">
        <v>1215</v>
      </c>
      <c r="G483" s="9" t="str">
        <f t="shared" si="46"/>
        <v>46417.330</v>
      </c>
      <c r="H483" s="7">
        <f t="shared" si="47"/>
        <v>2709</v>
      </c>
      <c r="I483" s="22" t="s">
        <v>105</v>
      </c>
      <c r="J483" s="23" t="s">
        <v>106</v>
      </c>
      <c r="K483" s="22">
        <v>2709</v>
      </c>
      <c r="L483" s="22" t="s">
        <v>1967</v>
      </c>
      <c r="M483" s="23" t="s">
        <v>1221</v>
      </c>
      <c r="N483" s="23"/>
      <c r="O483" s="24" t="s">
        <v>1612</v>
      </c>
      <c r="P483" s="24" t="s">
        <v>95</v>
      </c>
    </row>
    <row r="484" spans="1:16" ht="13.5" thickBot="1" x14ac:dyDescent="0.25">
      <c r="A484" s="7" t="str">
        <f t="shared" si="42"/>
        <v> AOEB 1 </v>
      </c>
      <c r="B484" s="8" t="str">
        <f t="shared" si="43"/>
        <v>I</v>
      </c>
      <c r="C484" s="7">
        <f t="shared" si="44"/>
        <v>46418.697999999997</v>
      </c>
      <c r="D484" s="9" t="str">
        <f t="shared" si="45"/>
        <v>vis</v>
      </c>
      <c r="E484" s="21">
        <f>VLOOKUP(C484,'Active 1'!C$21:E$966,3,FALSE)</f>
        <v>-4185.9857116548264</v>
      </c>
      <c r="F484" s="8" t="s">
        <v>1215</v>
      </c>
      <c r="G484" s="9" t="str">
        <f t="shared" si="46"/>
        <v>46418.698</v>
      </c>
      <c r="H484" s="7">
        <f t="shared" si="47"/>
        <v>2710</v>
      </c>
      <c r="I484" s="22" t="s">
        <v>107</v>
      </c>
      <c r="J484" s="23" t="s">
        <v>108</v>
      </c>
      <c r="K484" s="22">
        <v>2710</v>
      </c>
      <c r="L484" s="22" t="s">
        <v>1846</v>
      </c>
      <c r="M484" s="23" t="s">
        <v>1221</v>
      </c>
      <c r="N484" s="23"/>
      <c r="O484" s="24" t="s">
        <v>102</v>
      </c>
      <c r="P484" s="24" t="s">
        <v>2028</v>
      </c>
    </row>
    <row r="485" spans="1:16" ht="13.5" thickBot="1" x14ac:dyDescent="0.25">
      <c r="A485" s="7" t="str">
        <f t="shared" si="42"/>
        <v> AOEB 1 </v>
      </c>
      <c r="B485" s="8" t="str">
        <f t="shared" si="43"/>
        <v>I</v>
      </c>
      <c r="C485" s="7">
        <f t="shared" si="44"/>
        <v>46455.607000000004</v>
      </c>
      <c r="D485" s="9" t="str">
        <f t="shared" si="45"/>
        <v>vis</v>
      </c>
      <c r="E485" s="21">
        <f>VLOOKUP(C485,'Active 1'!C$21:E$966,3,FALSE)</f>
        <v>-4158.983571829066</v>
      </c>
      <c r="F485" s="8" t="s">
        <v>1215</v>
      </c>
      <c r="G485" s="9" t="str">
        <f t="shared" si="46"/>
        <v>46455.607</v>
      </c>
      <c r="H485" s="7">
        <f t="shared" si="47"/>
        <v>2737</v>
      </c>
      <c r="I485" s="22" t="s">
        <v>109</v>
      </c>
      <c r="J485" s="23" t="s">
        <v>110</v>
      </c>
      <c r="K485" s="22">
        <v>2737</v>
      </c>
      <c r="L485" s="22" t="s">
        <v>2319</v>
      </c>
      <c r="M485" s="23" t="s">
        <v>1221</v>
      </c>
      <c r="N485" s="23"/>
      <c r="O485" s="24" t="s">
        <v>64</v>
      </c>
      <c r="P485" s="24" t="s">
        <v>2028</v>
      </c>
    </row>
    <row r="486" spans="1:16" ht="13.5" thickBot="1" x14ac:dyDescent="0.25">
      <c r="A486" s="7" t="str">
        <f t="shared" si="42"/>
        <v> BRNO 28 </v>
      </c>
      <c r="B486" s="8" t="str">
        <f t="shared" si="43"/>
        <v>I</v>
      </c>
      <c r="C486" s="7">
        <f t="shared" si="44"/>
        <v>46626.46</v>
      </c>
      <c r="D486" s="9" t="str">
        <f t="shared" si="45"/>
        <v>vis</v>
      </c>
      <c r="E486" s="21">
        <f>VLOOKUP(C486,'Active 1'!C$21:E$966,3,FALSE)</f>
        <v>-4033.9897601395155</v>
      </c>
      <c r="F486" s="8" t="s">
        <v>1215</v>
      </c>
      <c r="G486" s="9" t="str">
        <f t="shared" si="46"/>
        <v>46626.460</v>
      </c>
      <c r="H486" s="7">
        <f t="shared" si="47"/>
        <v>2862</v>
      </c>
      <c r="I486" s="22" t="s">
        <v>111</v>
      </c>
      <c r="J486" s="23" t="s">
        <v>112</v>
      </c>
      <c r="K486" s="22">
        <v>2862</v>
      </c>
      <c r="L486" s="22" t="s">
        <v>1761</v>
      </c>
      <c r="M486" s="23" t="s">
        <v>1221</v>
      </c>
      <c r="N486" s="23"/>
      <c r="O486" s="24" t="s">
        <v>113</v>
      </c>
      <c r="P486" s="24" t="s">
        <v>114</v>
      </c>
    </row>
    <row r="487" spans="1:16" ht="13.5" thickBot="1" x14ac:dyDescent="0.25">
      <c r="A487" s="7" t="str">
        <f t="shared" si="42"/>
        <v> BBS 80 </v>
      </c>
      <c r="B487" s="8" t="str">
        <f t="shared" si="43"/>
        <v>I</v>
      </c>
      <c r="C487" s="7">
        <f t="shared" si="44"/>
        <v>46626.464</v>
      </c>
      <c r="D487" s="9" t="str">
        <f t="shared" si="45"/>
        <v>vis</v>
      </c>
      <c r="E487" s="21">
        <f>VLOOKUP(C487,'Active 1'!C$21:E$966,3,FALSE)</f>
        <v>-4033.9868337920307</v>
      </c>
      <c r="F487" s="8" t="s">
        <v>1215</v>
      </c>
      <c r="G487" s="9" t="str">
        <f t="shared" si="46"/>
        <v>46626.464</v>
      </c>
      <c r="H487" s="7">
        <f t="shared" si="47"/>
        <v>2862</v>
      </c>
      <c r="I487" s="22" t="s">
        <v>115</v>
      </c>
      <c r="J487" s="23" t="s">
        <v>116</v>
      </c>
      <c r="K487" s="22">
        <v>2862</v>
      </c>
      <c r="L487" s="22" t="s">
        <v>1849</v>
      </c>
      <c r="M487" s="23" t="s">
        <v>1221</v>
      </c>
      <c r="N487" s="23"/>
      <c r="O487" s="24" t="s">
        <v>1702</v>
      </c>
      <c r="P487" s="24" t="s">
        <v>117</v>
      </c>
    </row>
    <row r="488" spans="1:16" ht="13.5" thickBot="1" x14ac:dyDescent="0.25">
      <c r="A488" s="7" t="str">
        <f t="shared" si="42"/>
        <v> VSSC 66.35 </v>
      </c>
      <c r="B488" s="8" t="str">
        <f t="shared" si="43"/>
        <v>I</v>
      </c>
      <c r="C488" s="7">
        <f t="shared" si="44"/>
        <v>46641.504999999997</v>
      </c>
      <c r="D488" s="9" t="str">
        <f t="shared" si="45"/>
        <v>vis</v>
      </c>
      <c r="E488" s="21">
        <f>VLOOKUP(C488,'Active 1'!C$21:E$966,3,FALSE)</f>
        <v>-4022.9830356636849</v>
      </c>
      <c r="F488" s="8" t="s">
        <v>1215</v>
      </c>
      <c r="G488" s="9" t="str">
        <f t="shared" si="46"/>
        <v>46641.505</v>
      </c>
      <c r="H488" s="7">
        <f t="shared" si="47"/>
        <v>2873</v>
      </c>
      <c r="I488" s="22" t="s">
        <v>118</v>
      </c>
      <c r="J488" s="23" t="s">
        <v>119</v>
      </c>
      <c r="K488" s="22">
        <v>2873</v>
      </c>
      <c r="L488" s="22" t="s">
        <v>78</v>
      </c>
      <c r="M488" s="23" t="s">
        <v>1221</v>
      </c>
      <c r="N488" s="23"/>
      <c r="O488" s="24" t="s">
        <v>37</v>
      </c>
      <c r="P488" s="24" t="s">
        <v>120</v>
      </c>
    </row>
    <row r="489" spans="1:16" ht="13.5" thickBot="1" x14ac:dyDescent="0.25">
      <c r="A489" s="7" t="str">
        <f t="shared" si="42"/>
        <v> VSSC 66.35 </v>
      </c>
      <c r="B489" s="8" t="str">
        <f t="shared" si="43"/>
        <v>I</v>
      </c>
      <c r="C489" s="7">
        <f t="shared" si="44"/>
        <v>46667.466</v>
      </c>
      <c r="D489" s="9" t="str">
        <f t="shared" si="45"/>
        <v>vis</v>
      </c>
      <c r="E489" s="21">
        <f>VLOOKUP(C489,'Active 1'!C$21:E$966,3,FALSE)</f>
        <v>-4003.9903089028267</v>
      </c>
      <c r="F489" s="8" t="s">
        <v>1215</v>
      </c>
      <c r="G489" s="9" t="str">
        <f t="shared" si="46"/>
        <v>46667.466</v>
      </c>
      <c r="H489" s="7">
        <f t="shared" si="47"/>
        <v>2892</v>
      </c>
      <c r="I489" s="22" t="s">
        <v>121</v>
      </c>
      <c r="J489" s="23" t="s">
        <v>122</v>
      </c>
      <c r="K489" s="22">
        <v>2892</v>
      </c>
      <c r="L489" s="22" t="s">
        <v>1761</v>
      </c>
      <c r="M489" s="23" t="s">
        <v>1221</v>
      </c>
      <c r="N489" s="23"/>
      <c r="O489" s="24" t="s">
        <v>37</v>
      </c>
      <c r="P489" s="24" t="s">
        <v>120</v>
      </c>
    </row>
    <row r="490" spans="1:16" ht="13.5" thickBot="1" x14ac:dyDescent="0.25">
      <c r="A490" s="7" t="str">
        <f t="shared" si="42"/>
        <v> AOEB 1 </v>
      </c>
      <c r="B490" s="8" t="str">
        <f t="shared" si="43"/>
        <v>I</v>
      </c>
      <c r="C490" s="7">
        <f t="shared" si="44"/>
        <v>46701.644</v>
      </c>
      <c r="D490" s="9" t="str">
        <f t="shared" si="45"/>
        <v>vis</v>
      </c>
      <c r="E490" s="21">
        <f>VLOOKUP(C490,'Active 1'!C$21:E$966,3,FALSE)</f>
        <v>-3978.98613282207</v>
      </c>
      <c r="F490" s="8" t="s">
        <v>1215</v>
      </c>
      <c r="G490" s="9" t="str">
        <f t="shared" si="46"/>
        <v>46701.644</v>
      </c>
      <c r="H490" s="7">
        <f t="shared" si="47"/>
        <v>2917</v>
      </c>
      <c r="I490" s="22" t="s">
        <v>123</v>
      </c>
      <c r="J490" s="23" t="s">
        <v>124</v>
      </c>
      <c r="K490" s="22">
        <v>2917</v>
      </c>
      <c r="L490" s="22" t="s">
        <v>1900</v>
      </c>
      <c r="M490" s="23" t="s">
        <v>1221</v>
      </c>
      <c r="N490" s="23"/>
      <c r="O490" s="24" t="s">
        <v>1648</v>
      </c>
      <c r="P490" s="24" t="s">
        <v>2028</v>
      </c>
    </row>
    <row r="491" spans="1:16" ht="13.5" thickBot="1" x14ac:dyDescent="0.25">
      <c r="A491" s="7" t="str">
        <f t="shared" si="42"/>
        <v> BRNO 28 </v>
      </c>
      <c r="B491" s="8" t="str">
        <f t="shared" si="43"/>
        <v>I</v>
      </c>
      <c r="C491" s="7">
        <f t="shared" si="44"/>
        <v>46704.38</v>
      </c>
      <c r="D491" s="9" t="str">
        <f t="shared" si="45"/>
        <v>vis</v>
      </c>
      <c r="E491" s="21">
        <f>VLOOKUP(C491,'Active 1'!C$21:E$966,3,FALSE)</f>
        <v>-3976.984511142718</v>
      </c>
      <c r="F491" s="8" t="s">
        <v>1215</v>
      </c>
      <c r="G491" s="9" t="str">
        <f t="shared" si="46"/>
        <v>46704.380</v>
      </c>
      <c r="H491" s="7">
        <f t="shared" si="47"/>
        <v>2919</v>
      </c>
      <c r="I491" s="22" t="s">
        <v>125</v>
      </c>
      <c r="J491" s="23" t="s">
        <v>126</v>
      </c>
      <c r="K491" s="22">
        <v>2919</v>
      </c>
      <c r="L491" s="22" t="s">
        <v>2184</v>
      </c>
      <c r="M491" s="23" t="s">
        <v>1221</v>
      </c>
      <c r="N491" s="23"/>
      <c r="O491" s="24" t="s">
        <v>113</v>
      </c>
      <c r="P491" s="24" t="s">
        <v>114</v>
      </c>
    </row>
    <row r="492" spans="1:16" ht="13.5" thickBot="1" x14ac:dyDescent="0.25">
      <c r="A492" s="7" t="str">
        <f t="shared" si="42"/>
        <v> BBS 82 </v>
      </c>
      <c r="B492" s="8" t="str">
        <f t="shared" si="43"/>
        <v>I</v>
      </c>
      <c r="C492" s="7">
        <f t="shared" si="44"/>
        <v>46708.480000000003</v>
      </c>
      <c r="D492" s="9" t="str">
        <f t="shared" si="45"/>
        <v>vis</v>
      </c>
      <c r="E492" s="21">
        <f>VLOOKUP(C492,'Active 1'!C$21:E$966,3,FALSE)</f>
        <v>-3973.9850049711677</v>
      </c>
      <c r="F492" s="8" t="s">
        <v>1215</v>
      </c>
      <c r="G492" s="9" t="str">
        <f t="shared" si="46"/>
        <v>46708.480</v>
      </c>
      <c r="H492" s="7">
        <f t="shared" si="47"/>
        <v>2922</v>
      </c>
      <c r="I492" s="22" t="s">
        <v>127</v>
      </c>
      <c r="J492" s="23" t="s">
        <v>128</v>
      </c>
      <c r="K492" s="22">
        <v>2922</v>
      </c>
      <c r="L492" s="22" t="s">
        <v>1951</v>
      </c>
      <c r="M492" s="23" t="s">
        <v>1221</v>
      </c>
      <c r="N492" s="23"/>
      <c r="O492" s="24" t="s">
        <v>1612</v>
      </c>
      <c r="P492" s="24" t="s">
        <v>129</v>
      </c>
    </row>
    <row r="493" spans="1:16" ht="13.5" thickBot="1" x14ac:dyDescent="0.25">
      <c r="A493" s="7" t="str">
        <f t="shared" si="42"/>
        <v> AOEB 1 </v>
      </c>
      <c r="B493" s="8" t="str">
        <f t="shared" si="43"/>
        <v>I</v>
      </c>
      <c r="C493" s="7">
        <f t="shared" si="44"/>
        <v>46712.578999999998</v>
      </c>
      <c r="D493" s="9" t="str">
        <f t="shared" si="45"/>
        <v>vis</v>
      </c>
      <c r="E493" s="21">
        <f>VLOOKUP(C493,'Active 1'!C$21:E$966,3,FALSE)</f>
        <v>-3970.9862303864966</v>
      </c>
      <c r="F493" s="8" t="s">
        <v>1215</v>
      </c>
      <c r="G493" s="9" t="str">
        <f t="shared" si="46"/>
        <v>46712.579</v>
      </c>
      <c r="H493" s="7">
        <f t="shared" si="47"/>
        <v>2925</v>
      </c>
      <c r="I493" s="22" t="s">
        <v>130</v>
      </c>
      <c r="J493" s="23" t="s">
        <v>131</v>
      </c>
      <c r="K493" s="22">
        <v>2925</v>
      </c>
      <c r="L493" s="22" t="s">
        <v>1900</v>
      </c>
      <c r="M493" s="23" t="s">
        <v>1221</v>
      </c>
      <c r="N493" s="23"/>
      <c r="O493" s="24" t="s">
        <v>1648</v>
      </c>
      <c r="P493" s="24" t="s">
        <v>2028</v>
      </c>
    </row>
    <row r="494" spans="1:16" ht="13.5" thickBot="1" x14ac:dyDescent="0.25">
      <c r="A494" s="7" t="str">
        <f t="shared" si="42"/>
        <v> VSSC 66.35 </v>
      </c>
      <c r="B494" s="8" t="str">
        <f t="shared" si="43"/>
        <v>I</v>
      </c>
      <c r="C494" s="7">
        <f t="shared" si="44"/>
        <v>46734.442000000003</v>
      </c>
      <c r="D494" s="9" t="str">
        <f t="shared" si="45"/>
        <v>vis</v>
      </c>
      <c r="E494" s="21">
        <f>VLOOKUP(C494,'Active 1'!C$21:E$966,3,FALSE)</f>
        <v>-3954.9915466234411</v>
      </c>
      <c r="F494" s="8" t="s">
        <v>1215</v>
      </c>
      <c r="G494" s="9" t="str">
        <f t="shared" si="46"/>
        <v>46734.442</v>
      </c>
      <c r="H494" s="7">
        <f t="shared" si="47"/>
        <v>2941</v>
      </c>
      <c r="I494" s="22" t="s">
        <v>132</v>
      </c>
      <c r="J494" s="23" t="s">
        <v>133</v>
      </c>
      <c r="K494" s="22">
        <v>2941</v>
      </c>
      <c r="L494" s="22" t="s">
        <v>1738</v>
      </c>
      <c r="M494" s="23" t="s">
        <v>1221</v>
      </c>
      <c r="N494" s="23"/>
      <c r="O494" s="24" t="s">
        <v>134</v>
      </c>
      <c r="P494" s="24" t="s">
        <v>120</v>
      </c>
    </row>
    <row r="495" spans="1:16" ht="13.5" thickBot="1" x14ac:dyDescent="0.25">
      <c r="A495" s="7" t="str">
        <f t="shared" si="42"/>
        <v> AOEB 1 </v>
      </c>
      <c r="B495" s="8" t="str">
        <f t="shared" si="43"/>
        <v>I</v>
      </c>
      <c r="C495" s="7">
        <f t="shared" si="44"/>
        <v>46735.817999999999</v>
      </c>
      <c r="D495" s="9" t="str">
        <f t="shared" si="45"/>
        <v>vis</v>
      </c>
      <c r="E495" s="21">
        <f>VLOOKUP(C495,'Active 1'!C$21:E$966,3,FALSE)</f>
        <v>-3953.9848830887977</v>
      </c>
      <c r="F495" s="8" t="s">
        <v>1215</v>
      </c>
      <c r="G495" s="9" t="str">
        <f t="shared" si="46"/>
        <v>46735.818</v>
      </c>
      <c r="H495" s="7">
        <f t="shared" si="47"/>
        <v>2942</v>
      </c>
      <c r="I495" s="22" t="s">
        <v>135</v>
      </c>
      <c r="J495" s="23" t="s">
        <v>136</v>
      </c>
      <c r="K495" s="22">
        <v>2942</v>
      </c>
      <c r="L495" s="22" t="s">
        <v>2184</v>
      </c>
      <c r="M495" s="23" t="s">
        <v>1221</v>
      </c>
      <c r="N495" s="23"/>
      <c r="O495" s="24" t="s">
        <v>102</v>
      </c>
      <c r="P495" s="24" t="s">
        <v>2028</v>
      </c>
    </row>
    <row r="496" spans="1:16" ht="13.5" thickBot="1" x14ac:dyDescent="0.25">
      <c r="A496" s="7" t="str">
        <f t="shared" si="42"/>
        <v> BBS 82 </v>
      </c>
      <c r="B496" s="8" t="str">
        <f t="shared" si="43"/>
        <v>I</v>
      </c>
      <c r="C496" s="7">
        <f t="shared" si="44"/>
        <v>46745.383000000002</v>
      </c>
      <c r="D496" s="9" t="str">
        <f t="shared" si="45"/>
        <v>vis</v>
      </c>
      <c r="E496" s="21">
        <f>VLOOKUP(C496,'Active 1'!C$21:E$966,3,FALSE)</f>
        <v>-3946.9872546666402</v>
      </c>
      <c r="F496" s="8" t="s">
        <v>1215</v>
      </c>
      <c r="G496" s="9" t="str">
        <f t="shared" si="46"/>
        <v>46745.383</v>
      </c>
      <c r="H496" s="7">
        <f t="shared" si="47"/>
        <v>2949</v>
      </c>
      <c r="I496" s="22" t="s">
        <v>137</v>
      </c>
      <c r="J496" s="23" t="s">
        <v>138</v>
      </c>
      <c r="K496" s="22">
        <v>2949</v>
      </c>
      <c r="L496" s="22" t="s">
        <v>1889</v>
      </c>
      <c r="M496" s="23" t="s">
        <v>1221</v>
      </c>
      <c r="N496" s="23"/>
      <c r="O496" s="24" t="s">
        <v>1612</v>
      </c>
      <c r="P496" s="24" t="s">
        <v>129</v>
      </c>
    </row>
    <row r="497" spans="1:16" ht="13.5" thickBot="1" x14ac:dyDescent="0.25">
      <c r="A497" s="7" t="str">
        <f t="shared" si="42"/>
        <v> BBS 82 </v>
      </c>
      <c r="B497" s="8" t="str">
        <f t="shared" si="43"/>
        <v>I</v>
      </c>
      <c r="C497" s="7">
        <f t="shared" si="44"/>
        <v>46764.52</v>
      </c>
      <c r="D497" s="9" t="str">
        <f t="shared" si="45"/>
        <v>vis</v>
      </c>
      <c r="E497" s="21">
        <f>VLOOKUP(C497,'Active 1'!C$21:E$966,3,FALSE)</f>
        <v>-3932.9868767142348</v>
      </c>
      <c r="F497" s="8" t="s">
        <v>1215</v>
      </c>
      <c r="G497" s="9" t="str">
        <f t="shared" si="46"/>
        <v>46764.520</v>
      </c>
      <c r="H497" s="7">
        <f t="shared" si="47"/>
        <v>2963</v>
      </c>
      <c r="I497" s="22" t="s">
        <v>139</v>
      </c>
      <c r="J497" s="23" t="s">
        <v>140</v>
      </c>
      <c r="K497" s="22">
        <v>2963</v>
      </c>
      <c r="L497" s="22" t="s">
        <v>1900</v>
      </c>
      <c r="M497" s="23" t="s">
        <v>1221</v>
      </c>
      <c r="N497" s="23"/>
      <c r="O497" s="24" t="s">
        <v>1612</v>
      </c>
      <c r="P497" s="24" t="s">
        <v>129</v>
      </c>
    </row>
    <row r="498" spans="1:16" ht="13.5" thickBot="1" x14ac:dyDescent="0.25">
      <c r="A498" s="7" t="str">
        <f t="shared" si="42"/>
        <v> AOEB 1 </v>
      </c>
      <c r="B498" s="8" t="str">
        <f t="shared" si="43"/>
        <v>I</v>
      </c>
      <c r="C498" s="7">
        <f t="shared" si="44"/>
        <v>46768.620999999999</v>
      </c>
      <c r="D498" s="9" t="str">
        <f t="shared" si="45"/>
        <v>vis</v>
      </c>
      <c r="E498" s="21">
        <f>VLOOKUP(C498,'Active 1'!C$21:E$966,3,FALSE)</f>
        <v>-3929.9866389558156</v>
      </c>
      <c r="F498" s="8" t="s">
        <v>1215</v>
      </c>
      <c r="G498" s="9" t="str">
        <f t="shared" si="46"/>
        <v>46768.621</v>
      </c>
      <c r="H498" s="7">
        <f t="shared" si="47"/>
        <v>2966</v>
      </c>
      <c r="I498" s="22" t="s">
        <v>141</v>
      </c>
      <c r="J498" s="23" t="s">
        <v>142</v>
      </c>
      <c r="K498" s="22">
        <v>2966</v>
      </c>
      <c r="L498" s="22" t="s">
        <v>2319</v>
      </c>
      <c r="M498" s="23" t="s">
        <v>1221</v>
      </c>
      <c r="N498" s="23"/>
      <c r="O498" s="24" t="s">
        <v>1648</v>
      </c>
      <c r="P498" s="24" t="s">
        <v>2028</v>
      </c>
    </row>
    <row r="499" spans="1:16" ht="13.5" thickBot="1" x14ac:dyDescent="0.25">
      <c r="A499" s="7" t="str">
        <f t="shared" si="42"/>
        <v> AOEB 1 </v>
      </c>
      <c r="B499" s="8" t="str">
        <f t="shared" si="43"/>
        <v>I</v>
      </c>
      <c r="C499" s="7">
        <f t="shared" si="44"/>
        <v>46779.555</v>
      </c>
      <c r="D499" s="9" t="str">
        <f t="shared" si="45"/>
        <v>vis</v>
      </c>
      <c r="E499" s="21">
        <f>VLOOKUP(C499,'Active 1'!C$21:E$966,3,FALSE)</f>
        <v>-3921.987468107111</v>
      </c>
      <c r="F499" s="8" t="s">
        <v>1215</v>
      </c>
      <c r="G499" s="9" t="str">
        <f t="shared" si="46"/>
        <v>46779.555</v>
      </c>
      <c r="H499" s="7">
        <f t="shared" si="47"/>
        <v>2974</v>
      </c>
      <c r="I499" s="22" t="s">
        <v>143</v>
      </c>
      <c r="J499" s="23" t="s">
        <v>144</v>
      </c>
      <c r="K499" s="22">
        <v>2974</v>
      </c>
      <c r="L499" s="22" t="s">
        <v>1900</v>
      </c>
      <c r="M499" s="23" t="s">
        <v>1221</v>
      </c>
      <c r="N499" s="23"/>
      <c r="O499" s="24" t="s">
        <v>1988</v>
      </c>
      <c r="P499" s="24" t="s">
        <v>2028</v>
      </c>
    </row>
    <row r="500" spans="1:16" ht="13.5" thickBot="1" x14ac:dyDescent="0.25">
      <c r="A500" s="7" t="str">
        <f t="shared" si="42"/>
        <v> BBS 83 </v>
      </c>
      <c r="B500" s="8" t="str">
        <f t="shared" si="43"/>
        <v>I</v>
      </c>
      <c r="C500" s="7">
        <f t="shared" si="44"/>
        <v>46797.324000000001</v>
      </c>
      <c r="D500" s="9" t="str">
        <f t="shared" si="45"/>
        <v>vis</v>
      </c>
      <c r="E500" s="21">
        <f>VLOOKUP(C500,'Active 1'!C$21:E$966,3,FALSE)</f>
        <v>-3908.9879009943784</v>
      </c>
      <c r="F500" s="8" t="s">
        <v>1215</v>
      </c>
      <c r="G500" s="9" t="str">
        <f t="shared" si="46"/>
        <v>46797.324</v>
      </c>
      <c r="H500" s="7">
        <f t="shared" si="47"/>
        <v>2987</v>
      </c>
      <c r="I500" s="22" t="s">
        <v>145</v>
      </c>
      <c r="J500" s="23" t="s">
        <v>146</v>
      </c>
      <c r="K500" s="22">
        <v>2987</v>
      </c>
      <c r="L500" s="22" t="s">
        <v>1889</v>
      </c>
      <c r="M500" s="23" t="s">
        <v>1221</v>
      </c>
      <c r="N500" s="23"/>
      <c r="O500" s="24" t="s">
        <v>2291</v>
      </c>
      <c r="P500" s="24" t="s">
        <v>147</v>
      </c>
    </row>
    <row r="501" spans="1:16" ht="13.5" thickBot="1" x14ac:dyDescent="0.25">
      <c r="A501" s="7" t="str">
        <f t="shared" si="42"/>
        <v> AOEB 1 </v>
      </c>
      <c r="B501" s="8" t="str">
        <f t="shared" si="43"/>
        <v>I</v>
      </c>
      <c r="C501" s="7">
        <f t="shared" si="44"/>
        <v>46809.629000000001</v>
      </c>
      <c r="D501" s="9" t="str">
        <f t="shared" si="45"/>
        <v>vis</v>
      </c>
      <c r="E501" s="21">
        <f>VLOOKUP(C501,'Active 1'!C$21:E$966,3,FALSE)</f>
        <v>-3899.9857245453841</v>
      </c>
      <c r="F501" s="8" t="s">
        <v>1215</v>
      </c>
      <c r="G501" s="9" t="str">
        <f t="shared" si="46"/>
        <v>46809.629</v>
      </c>
      <c r="H501" s="7">
        <f t="shared" si="47"/>
        <v>2996</v>
      </c>
      <c r="I501" s="22" t="s">
        <v>148</v>
      </c>
      <c r="J501" s="23" t="s">
        <v>149</v>
      </c>
      <c r="K501" s="22">
        <v>2996</v>
      </c>
      <c r="L501" s="22" t="s">
        <v>1951</v>
      </c>
      <c r="M501" s="23" t="s">
        <v>1221</v>
      </c>
      <c r="N501" s="23"/>
      <c r="O501" s="24" t="s">
        <v>1648</v>
      </c>
      <c r="P501" s="24" t="s">
        <v>2028</v>
      </c>
    </row>
    <row r="502" spans="1:16" ht="13.5" thickBot="1" x14ac:dyDescent="0.25">
      <c r="A502" s="7" t="str">
        <f t="shared" si="42"/>
        <v> AOEB 1 </v>
      </c>
      <c r="B502" s="8" t="str">
        <f t="shared" si="43"/>
        <v>I</v>
      </c>
      <c r="C502" s="7">
        <f t="shared" si="44"/>
        <v>46835.595999999998</v>
      </c>
      <c r="D502" s="9" t="str">
        <f t="shared" si="45"/>
        <v>vis</v>
      </c>
      <c r="E502" s="21">
        <f>VLOOKUP(C502,'Active 1'!C$21:E$966,3,FALSE)</f>
        <v>-3880.9886082633038</v>
      </c>
      <c r="F502" s="8" t="s">
        <v>1215</v>
      </c>
      <c r="G502" s="9" t="str">
        <f t="shared" si="46"/>
        <v>46835.596</v>
      </c>
      <c r="H502" s="7">
        <f t="shared" si="47"/>
        <v>3015</v>
      </c>
      <c r="I502" s="22" t="s">
        <v>150</v>
      </c>
      <c r="J502" s="23" t="s">
        <v>151</v>
      </c>
      <c r="K502" s="22">
        <v>3015</v>
      </c>
      <c r="L502" s="22" t="s">
        <v>1889</v>
      </c>
      <c r="M502" s="23" t="s">
        <v>1221</v>
      </c>
      <c r="N502" s="23"/>
      <c r="O502" s="24" t="s">
        <v>152</v>
      </c>
      <c r="P502" s="24" t="s">
        <v>2028</v>
      </c>
    </row>
    <row r="503" spans="1:16" ht="13.5" thickBot="1" x14ac:dyDescent="0.25">
      <c r="A503" s="7" t="str">
        <f t="shared" si="42"/>
        <v> BBS 83 </v>
      </c>
      <c r="B503" s="8" t="str">
        <f t="shared" si="43"/>
        <v>I</v>
      </c>
      <c r="C503" s="7">
        <f t="shared" si="44"/>
        <v>46849.267</v>
      </c>
      <c r="D503" s="9" t="str">
        <f t="shared" si="45"/>
        <v>vis</v>
      </c>
      <c r="E503" s="21">
        <f>VLOOKUP(C503,'Active 1'!C$21:E$966,3,FALSE)</f>
        <v>-3870.9870841483739</v>
      </c>
      <c r="F503" s="8" t="s">
        <v>1215</v>
      </c>
      <c r="G503" s="9" t="str">
        <f t="shared" si="46"/>
        <v>46849.267</v>
      </c>
      <c r="H503" s="7">
        <f t="shared" si="47"/>
        <v>3025</v>
      </c>
      <c r="I503" s="22" t="s">
        <v>153</v>
      </c>
      <c r="J503" s="23" t="s">
        <v>154</v>
      </c>
      <c r="K503" s="22">
        <v>3025</v>
      </c>
      <c r="L503" s="22" t="s">
        <v>2319</v>
      </c>
      <c r="M503" s="23" t="s">
        <v>1221</v>
      </c>
      <c r="N503" s="23"/>
      <c r="O503" s="24" t="s">
        <v>2291</v>
      </c>
      <c r="P503" s="24" t="s">
        <v>147</v>
      </c>
    </row>
    <row r="504" spans="1:16" ht="13.5" thickBot="1" x14ac:dyDescent="0.25">
      <c r="A504" s="7" t="str">
        <f t="shared" si="42"/>
        <v> VSSC 70.19 </v>
      </c>
      <c r="B504" s="8" t="str">
        <f t="shared" si="43"/>
        <v>I</v>
      </c>
      <c r="C504" s="7">
        <f t="shared" si="44"/>
        <v>46857.464999999997</v>
      </c>
      <c r="D504" s="9" t="str">
        <f t="shared" si="45"/>
        <v>vis</v>
      </c>
      <c r="E504" s="21">
        <f>VLOOKUP(C504,'Active 1'!C$21:E$966,3,FALSE)</f>
        <v>-3864.9895349790263</v>
      </c>
      <c r="F504" s="8" t="s">
        <v>1215</v>
      </c>
      <c r="G504" s="9" t="str">
        <f t="shared" si="46"/>
        <v>46857.465</v>
      </c>
      <c r="H504" s="7">
        <f t="shared" si="47"/>
        <v>3031</v>
      </c>
      <c r="I504" s="22" t="s">
        <v>155</v>
      </c>
      <c r="J504" s="23" t="s">
        <v>156</v>
      </c>
      <c r="K504" s="22">
        <v>3031</v>
      </c>
      <c r="L504" s="22" t="s">
        <v>1849</v>
      </c>
      <c r="M504" s="23" t="s">
        <v>1221</v>
      </c>
      <c r="N504" s="23"/>
      <c r="O504" s="24" t="s">
        <v>134</v>
      </c>
      <c r="P504" s="24" t="s">
        <v>157</v>
      </c>
    </row>
    <row r="505" spans="1:16" ht="13.5" thickBot="1" x14ac:dyDescent="0.25">
      <c r="A505" s="7" t="str">
        <f t="shared" si="42"/>
        <v> VSSC 70.19 </v>
      </c>
      <c r="B505" s="8" t="str">
        <f t="shared" si="43"/>
        <v>I</v>
      </c>
      <c r="C505" s="7">
        <f t="shared" si="44"/>
        <v>46939.476000000002</v>
      </c>
      <c r="D505" s="9" t="str">
        <f t="shared" si="45"/>
        <v>vis</v>
      </c>
      <c r="E505" s="21">
        <f>VLOOKUP(C505,'Active 1'!C$21:E$966,3,FALSE)</f>
        <v>-3804.991364092517</v>
      </c>
      <c r="F505" s="8" t="s">
        <v>1215</v>
      </c>
      <c r="G505" s="9" t="str">
        <f t="shared" si="46"/>
        <v>46939.476</v>
      </c>
      <c r="H505" s="7">
        <f t="shared" si="47"/>
        <v>3091</v>
      </c>
      <c r="I505" s="22" t="s">
        <v>158</v>
      </c>
      <c r="J505" s="23" t="s">
        <v>159</v>
      </c>
      <c r="K505" s="22">
        <v>3091</v>
      </c>
      <c r="L505" s="22" t="s">
        <v>1967</v>
      </c>
      <c r="M505" s="23" t="s">
        <v>1221</v>
      </c>
      <c r="N505" s="23"/>
      <c r="O505" s="24" t="s">
        <v>160</v>
      </c>
      <c r="P505" s="24" t="s">
        <v>157</v>
      </c>
    </row>
    <row r="506" spans="1:16" ht="13.5" thickBot="1" x14ac:dyDescent="0.25">
      <c r="A506" s="7" t="str">
        <f t="shared" si="42"/>
        <v> AOEB 1 </v>
      </c>
      <c r="B506" s="8" t="str">
        <f t="shared" si="43"/>
        <v>I</v>
      </c>
      <c r="C506" s="7">
        <f t="shared" si="44"/>
        <v>47029.692000000003</v>
      </c>
      <c r="D506" s="9" t="str">
        <f t="shared" si="45"/>
        <v>vis</v>
      </c>
      <c r="E506" s="21">
        <f>VLOOKUP(C506,'Active 1'!C$21:E$966,3,FALSE)</f>
        <v>-3738.9905229285641</v>
      </c>
      <c r="F506" s="8" t="s">
        <v>1215</v>
      </c>
      <c r="G506" s="9" t="str">
        <f t="shared" si="46"/>
        <v>47029.692</v>
      </c>
      <c r="H506" s="7">
        <f t="shared" si="47"/>
        <v>3157</v>
      </c>
      <c r="I506" s="22" t="s">
        <v>161</v>
      </c>
      <c r="J506" s="23" t="s">
        <v>162</v>
      </c>
      <c r="K506" s="22">
        <v>3157</v>
      </c>
      <c r="L506" s="22" t="s">
        <v>1889</v>
      </c>
      <c r="M506" s="23" t="s">
        <v>1221</v>
      </c>
      <c r="N506" s="23"/>
      <c r="O506" s="24" t="s">
        <v>1648</v>
      </c>
      <c r="P506" s="24" t="s">
        <v>2028</v>
      </c>
    </row>
    <row r="507" spans="1:16" ht="13.5" thickBot="1" x14ac:dyDescent="0.25">
      <c r="A507" s="7" t="str">
        <f t="shared" si="42"/>
        <v> BRNO 30 </v>
      </c>
      <c r="B507" s="8" t="str">
        <f t="shared" si="43"/>
        <v>I</v>
      </c>
      <c r="C507" s="7">
        <f t="shared" si="44"/>
        <v>47032.425000000003</v>
      </c>
      <c r="D507" s="9" t="str">
        <f t="shared" si="45"/>
        <v>vis</v>
      </c>
      <c r="E507" s="21">
        <f>VLOOKUP(C507,'Active 1'!C$21:E$966,3,FALSE)</f>
        <v>-3736.9910960098237</v>
      </c>
      <c r="F507" s="8" t="s">
        <v>1215</v>
      </c>
      <c r="G507" s="9" t="str">
        <f t="shared" si="46"/>
        <v>47032.425</v>
      </c>
      <c r="H507" s="7">
        <f t="shared" si="47"/>
        <v>3159</v>
      </c>
      <c r="I507" s="22" t="s">
        <v>163</v>
      </c>
      <c r="J507" s="23" t="s">
        <v>164</v>
      </c>
      <c r="K507" s="22">
        <v>3159</v>
      </c>
      <c r="L507" s="22" t="s">
        <v>1849</v>
      </c>
      <c r="M507" s="23" t="s">
        <v>1221</v>
      </c>
      <c r="N507" s="23"/>
      <c r="O507" s="24" t="s">
        <v>165</v>
      </c>
      <c r="P507" s="24" t="s">
        <v>166</v>
      </c>
    </row>
    <row r="508" spans="1:16" ht="13.5" thickBot="1" x14ac:dyDescent="0.25">
      <c r="A508" s="7" t="str">
        <f t="shared" si="42"/>
        <v> VSSC 70.19 </v>
      </c>
      <c r="B508" s="8" t="str">
        <f t="shared" si="43"/>
        <v>I</v>
      </c>
      <c r="C508" s="7">
        <f t="shared" si="44"/>
        <v>47032.436999999998</v>
      </c>
      <c r="D508" s="9" t="str">
        <f t="shared" si="45"/>
        <v>vis</v>
      </c>
      <c r="E508" s="21">
        <f>VLOOKUP(C508,'Active 1'!C$21:E$966,3,FALSE)</f>
        <v>-3736.9823169673737</v>
      </c>
      <c r="F508" s="8" t="s">
        <v>1215</v>
      </c>
      <c r="G508" s="9" t="str">
        <f t="shared" si="46"/>
        <v>47032.437</v>
      </c>
      <c r="H508" s="7">
        <f t="shared" si="47"/>
        <v>3159</v>
      </c>
      <c r="I508" s="22" t="s">
        <v>167</v>
      </c>
      <c r="J508" s="23" t="s">
        <v>168</v>
      </c>
      <c r="K508" s="22">
        <v>3159</v>
      </c>
      <c r="L508" s="22" t="s">
        <v>169</v>
      </c>
      <c r="M508" s="23" t="s">
        <v>1221</v>
      </c>
      <c r="N508" s="23"/>
      <c r="O508" s="24" t="s">
        <v>160</v>
      </c>
      <c r="P508" s="24" t="s">
        <v>157</v>
      </c>
    </row>
    <row r="509" spans="1:16" ht="13.5" thickBot="1" x14ac:dyDescent="0.25">
      <c r="A509" s="7" t="str">
        <f t="shared" ref="A509:A572" si="48">P509</f>
        <v> AOEB 1 </v>
      </c>
      <c r="B509" s="8" t="str">
        <f t="shared" ref="B509:B572" si="49">IF(H509=INT(H509),"I","II")</f>
        <v>I</v>
      </c>
      <c r="C509" s="7">
        <f t="shared" ref="C509:C572" si="50">1*G509</f>
        <v>47040.627999999997</v>
      </c>
      <c r="D509" s="9" t="str">
        <f t="shared" ref="D509:D572" si="51">VLOOKUP(F509,I$1:J$5,2,FALSE)</f>
        <v>vis</v>
      </c>
      <c r="E509" s="21">
        <f>VLOOKUP(C509,'Active 1'!C$21:E$966,3,FALSE)</f>
        <v>-3730.9898889061224</v>
      </c>
      <c r="F509" s="8" t="s">
        <v>1215</v>
      </c>
      <c r="G509" s="9" t="str">
        <f t="shared" ref="G509:G572" si="52">MID(I509,3,LEN(I509)-3)</f>
        <v>47040.628</v>
      </c>
      <c r="H509" s="7">
        <f t="shared" ref="H509:H572" si="53">1*K509</f>
        <v>3165</v>
      </c>
      <c r="I509" s="22" t="s">
        <v>170</v>
      </c>
      <c r="J509" s="23" t="s">
        <v>171</v>
      </c>
      <c r="K509" s="22">
        <v>3165</v>
      </c>
      <c r="L509" s="22" t="s">
        <v>1900</v>
      </c>
      <c r="M509" s="23" t="s">
        <v>1221</v>
      </c>
      <c r="N509" s="23"/>
      <c r="O509" s="24" t="s">
        <v>1648</v>
      </c>
      <c r="P509" s="24" t="s">
        <v>2028</v>
      </c>
    </row>
    <row r="510" spans="1:16" ht="13.5" thickBot="1" x14ac:dyDescent="0.25">
      <c r="A510" s="7" t="str">
        <f t="shared" si="48"/>
        <v> AOEB 1 </v>
      </c>
      <c r="B510" s="8" t="str">
        <f t="shared" si="49"/>
        <v>I</v>
      </c>
      <c r="C510" s="7">
        <f t="shared" si="50"/>
        <v>47081.631999999998</v>
      </c>
      <c r="D510" s="9" t="str">
        <f t="shared" si="51"/>
        <v>vis</v>
      </c>
      <c r="E510" s="21">
        <f>VLOOKUP(C510,'Active 1'!C$21:E$966,3,FALSE)</f>
        <v>-3700.9919008431762</v>
      </c>
      <c r="F510" s="8" t="s">
        <v>1215</v>
      </c>
      <c r="G510" s="9" t="str">
        <f t="shared" si="52"/>
        <v>47081.632</v>
      </c>
      <c r="H510" s="7">
        <f t="shared" si="53"/>
        <v>3195</v>
      </c>
      <c r="I510" s="22" t="s">
        <v>172</v>
      </c>
      <c r="J510" s="23" t="s">
        <v>173</v>
      </c>
      <c r="K510" s="22">
        <v>3195</v>
      </c>
      <c r="L510" s="22" t="s">
        <v>1849</v>
      </c>
      <c r="M510" s="23" t="s">
        <v>1221</v>
      </c>
      <c r="N510" s="23"/>
      <c r="O510" s="24" t="s">
        <v>1648</v>
      </c>
      <c r="P510" s="24" t="s">
        <v>2028</v>
      </c>
    </row>
    <row r="511" spans="1:16" ht="13.5" thickBot="1" x14ac:dyDescent="0.25">
      <c r="A511" s="7" t="str">
        <f t="shared" si="48"/>
        <v> AOEB 1 </v>
      </c>
      <c r="B511" s="8" t="str">
        <f t="shared" si="49"/>
        <v>I</v>
      </c>
      <c r="C511" s="7">
        <f t="shared" si="50"/>
        <v>47085.737999999998</v>
      </c>
      <c r="D511" s="9" t="str">
        <f t="shared" si="51"/>
        <v>vis</v>
      </c>
      <c r="E511" s="21">
        <f>VLOOKUP(C511,'Active 1'!C$21:E$966,3,FALSE)</f>
        <v>-3697.9880051504033</v>
      </c>
      <c r="F511" s="8" t="s">
        <v>1215</v>
      </c>
      <c r="G511" s="9" t="str">
        <f t="shared" si="52"/>
        <v>47085.738</v>
      </c>
      <c r="H511" s="7">
        <f t="shared" si="53"/>
        <v>3198</v>
      </c>
      <c r="I511" s="22" t="s">
        <v>174</v>
      </c>
      <c r="J511" s="23" t="s">
        <v>175</v>
      </c>
      <c r="K511" s="22">
        <v>3198</v>
      </c>
      <c r="L511" s="22" t="s">
        <v>2184</v>
      </c>
      <c r="M511" s="23" t="s">
        <v>1221</v>
      </c>
      <c r="N511" s="23"/>
      <c r="O511" s="24" t="s">
        <v>102</v>
      </c>
      <c r="P511" s="24" t="s">
        <v>2028</v>
      </c>
    </row>
    <row r="512" spans="1:16" ht="13.5" thickBot="1" x14ac:dyDescent="0.25">
      <c r="A512" s="7" t="str">
        <f t="shared" si="48"/>
        <v> BBS 86 </v>
      </c>
      <c r="B512" s="8" t="str">
        <f t="shared" si="49"/>
        <v>I</v>
      </c>
      <c r="C512" s="7">
        <f t="shared" si="50"/>
        <v>47088.474000000002</v>
      </c>
      <c r="D512" s="9" t="str">
        <f t="shared" si="51"/>
        <v>vis</v>
      </c>
      <c r="E512" s="21">
        <f>VLOOKUP(C512,'Active 1'!C$21:E$966,3,FALSE)</f>
        <v>-3695.9863834710463</v>
      </c>
      <c r="F512" s="8" t="s">
        <v>1215</v>
      </c>
      <c r="G512" s="9" t="str">
        <f t="shared" si="52"/>
        <v>47088.474</v>
      </c>
      <c r="H512" s="7">
        <f t="shared" si="53"/>
        <v>3200</v>
      </c>
      <c r="I512" s="22" t="s">
        <v>176</v>
      </c>
      <c r="J512" s="23" t="s">
        <v>177</v>
      </c>
      <c r="K512" s="22">
        <v>3200</v>
      </c>
      <c r="L512" s="22" t="s">
        <v>2254</v>
      </c>
      <c r="M512" s="23" t="s">
        <v>1221</v>
      </c>
      <c r="N512" s="23"/>
      <c r="O512" s="24" t="s">
        <v>1612</v>
      </c>
      <c r="P512" s="24" t="s">
        <v>178</v>
      </c>
    </row>
    <row r="513" spans="1:16" ht="13.5" thickBot="1" x14ac:dyDescent="0.25">
      <c r="A513" s="7" t="str">
        <f t="shared" si="48"/>
        <v> AOEB 1 </v>
      </c>
      <c r="B513" s="8" t="str">
        <f t="shared" si="49"/>
        <v>I</v>
      </c>
      <c r="C513" s="7">
        <f t="shared" si="50"/>
        <v>47111.705000000002</v>
      </c>
      <c r="D513" s="9" t="str">
        <f t="shared" si="51"/>
        <v>vis</v>
      </c>
      <c r="E513" s="21">
        <f>VLOOKUP(C513,'Active 1'!C$21:E$966,3,FALSE)</f>
        <v>-3678.9908888683176</v>
      </c>
      <c r="F513" s="8" t="s">
        <v>1215</v>
      </c>
      <c r="G513" s="9" t="str">
        <f t="shared" si="52"/>
        <v>47111.705</v>
      </c>
      <c r="H513" s="7">
        <f t="shared" si="53"/>
        <v>3217</v>
      </c>
      <c r="I513" s="22" t="s">
        <v>179</v>
      </c>
      <c r="J513" s="23" t="s">
        <v>180</v>
      </c>
      <c r="K513" s="22">
        <v>3217</v>
      </c>
      <c r="L513" s="22" t="s">
        <v>1889</v>
      </c>
      <c r="M513" s="23" t="s">
        <v>1221</v>
      </c>
      <c r="N513" s="23"/>
      <c r="O513" s="24" t="s">
        <v>102</v>
      </c>
      <c r="P513" s="24" t="s">
        <v>2028</v>
      </c>
    </row>
    <row r="514" spans="1:16" ht="13.5" thickBot="1" x14ac:dyDescent="0.25">
      <c r="A514" s="7" t="str">
        <f t="shared" si="48"/>
        <v> AOEB 1 </v>
      </c>
      <c r="B514" s="8" t="str">
        <f t="shared" si="49"/>
        <v>I</v>
      </c>
      <c r="C514" s="7">
        <f t="shared" si="50"/>
        <v>47118.540999999997</v>
      </c>
      <c r="D514" s="9" t="str">
        <f t="shared" si="51"/>
        <v>vis</v>
      </c>
      <c r="E514" s="21">
        <f>VLOOKUP(C514,'Active 1'!C$21:E$966,3,FALSE)</f>
        <v>-3673.9897610174212</v>
      </c>
      <c r="F514" s="8" t="s">
        <v>1215</v>
      </c>
      <c r="G514" s="9" t="str">
        <f t="shared" si="52"/>
        <v>47118.541</v>
      </c>
      <c r="H514" s="7">
        <f t="shared" si="53"/>
        <v>3222</v>
      </c>
      <c r="I514" s="22" t="s">
        <v>181</v>
      </c>
      <c r="J514" s="23" t="s">
        <v>182</v>
      </c>
      <c r="K514" s="22">
        <v>3222</v>
      </c>
      <c r="L514" s="22" t="s">
        <v>2319</v>
      </c>
      <c r="M514" s="23" t="s">
        <v>1221</v>
      </c>
      <c r="N514" s="23"/>
      <c r="O514" s="24" t="s">
        <v>1648</v>
      </c>
      <c r="P514" s="24" t="s">
        <v>2028</v>
      </c>
    </row>
    <row r="515" spans="1:16" ht="13.5" thickBot="1" x14ac:dyDescent="0.25">
      <c r="A515" s="7" t="str">
        <f t="shared" si="48"/>
        <v> BBS 86 </v>
      </c>
      <c r="B515" s="8" t="str">
        <f t="shared" si="49"/>
        <v>I</v>
      </c>
      <c r="C515" s="7">
        <f t="shared" si="50"/>
        <v>47151.343000000001</v>
      </c>
      <c r="D515" s="9" t="str">
        <f t="shared" si="51"/>
        <v>vis</v>
      </c>
      <c r="E515" s="21">
        <f>VLOOKUP(C515,'Active 1'!C$21:E$966,3,FALSE)</f>
        <v>-3649.9922484713074</v>
      </c>
      <c r="F515" s="8" t="s">
        <v>1215</v>
      </c>
      <c r="G515" s="9" t="str">
        <f t="shared" si="52"/>
        <v>47151.343</v>
      </c>
      <c r="H515" s="7">
        <f t="shared" si="53"/>
        <v>3246</v>
      </c>
      <c r="I515" s="22" t="s">
        <v>183</v>
      </c>
      <c r="J515" s="23" t="s">
        <v>184</v>
      </c>
      <c r="K515" s="22">
        <v>3246</v>
      </c>
      <c r="L515" s="22" t="s">
        <v>1849</v>
      </c>
      <c r="M515" s="23" t="s">
        <v>1221</v>
      </c>
      <c r="N515" s="23"/>
      <c r="O515" s="24" t="s">
        <v>1612</v>
      </c>
      <c r="P515" s="24" t="s">
        <v>178</v>
      </c>
    </row>
    <row r="516" spans="1:16" ht="13.5" thickBot="1" x14ac:dyDescent="0.25">
      <c r="A516" s="7" t="str">
        <f t="shared" si="48"/>
        <v> BBS 86 </v>
      </c>
      <c r="B516" s="8" t="str">
        <f t="shared" si="49"/>
        <v>I</v>
      </c>
      <c r="C516" s="7">
        <f t="shared" si="50"/>
        <v>47151.351999999999</v>
      </c>
      <c r="D516" s="9" t="str">
        <f t="shared" si="51"/>
        <v>vis</v>
      </c>
      <c r="E516" s="21">
        <f>VLOOKUP(C516,'Active 1'!C$21:E$966,3,FALSE)</f>
        <v>-3649.9856641894685</v>
      </c>
      <c r="F516" s="8" t="s">
        <v>1215</v>
      </c>
      <c r="G516" s="9" t="str">
        <f t="shared" si="52"/>
        <v>47151.352</v>
      </c>
      <c r="H516" s="7">
        <f t="shared" si="53"/>
        <v>3246</v>
      </c>
      <c r="I516" s="22" t="s">
        <v>185</v>
      </c>
      <c r="J516" s="23" t="s">
        <v>186</v>
      </c>
      <c r="K516" s="22">
        <v>3246</v>
      </c>
      <c r="L516" s="22" t="s">
        <v>1273</v>
      </c>
      <c r="M516" s="23" t="s">
        <v>1221</v>
      </c>
      <c r="N516" s="23"/>
      <c r="O516" s="24" t="s">
        <v>1702</v>
      </c>
      <c r="P516" s="24" t="s">
        <v>178</v>
      </c>
    </row>
    <row r="517" spans="1:16" ht="13.5" thickBot="1" x14ac:dyDescent="0.25">
      <c r="A517" s="7" t="str">
        <f t="shared" si="48"/>
        <v> AOEB 1 </v>
      </c>
      <c r="B517" s="8" t="str">
        <f t="shared" si="49"/>
        <v>I</v>
      </c>
      <c r="C517" s="7">
        <f t="shared" si="50"/>
        <v>47152.714</v>
      </c>
      <c r="D517" s="9" t="str">
        <f t="shared" si="51"/>
        <v>vis</v>
      </c>
      <c r="E517" s="21">
        <f>VLOOKUP(C517,'Active 1'!C$21:E$966,3,FALSE)</f>
        <v>-3648.9892428710177</v>
      </c>
      <c r="F517" s="8" t="s">
        <v>1215</v>
      </c>
      <c r="G517" s="9" t="str">
        <f t="shared" si="52"/>
        <v>47152.714</v>
      </c>
      <c r="H517" s="7">
        <f t="shared" si="53"/>
        <v>3247</v>
      </c>
      <c r="I517" s="22" t="s">
        <v>187</v>
      </c>
      <c r="J517" s="23" t="s">
        <v>188</v>
      </c>
      <c r="K517" s="22">
        <v>3247</v>
      </c>
      <c r="L517" s="22" t="s">
        <v>1951</v>
      </c>
      <c r="M517" s="23" t="s">
        <v>1221</v>
      </c>
      <c r="N517" s="23"/>
      <c r="O517" s="24" t="s">
        <v>1648</v>
      </c>
      <c r="P517" s="24" t="s">
        <v>2028</v>
      </c>
    </row>
    <row r="518" spans="1:16" ht="13.5" thickBot="1" x14ac:dyDescent="0.25">
      <c r="A518" s="7" t="str">
        <f t="shared" si="48"/>
        <v> BBS 88 </v>
      </c>
      <c r="B518" s="8" t="str">
        <f t="shared" si="49"/>
        <v>I</v>
      </c>
      <c r="C518" s="7">
        <f t="shared" si="50"/>
        <v>47203.294999999998</v>
      </c>
      <c r="D518" s="9" t="str">
        <f t="shared" si="51"/>
        <v>vis</v>
      </c>
      <c r="E518" s="21">
        <f>VLOOKUP(C518,'Active 1'!C$21:E$966,3,FALSE)</f>
        <v>-3611.984847343464</v>
      </c>
      <c r="F518" s="8" t="s">
        <v>1215</v>
      </c>
      <c r="G518" s="9" t="str">
        <f t="shared" si="52"/>
        <v>47203.295</v>
      </c>
      <c r="H518" s="7">
        <f t="shared" si="53"/>
        <v>3284</v>
      </c>
      <c r="I518" s="22" t="s">
        <v>189</v>
      </c>
      <c r="J518" s="23" t="s">
        <v>190</v>
      </c>
      <c r="K518" s="22">
        <v>3284</v>
      </c>
      <c r="L518" s="22" t="s">
        <v>191</v>
      </c>
      <c r="M518" s="23" t="s">
        <v>1221</v>
      </c>
      <c r="N518" s="23"/>
      <c r="O518" s="24" t="s">
        <v>2291</v>
      </c>
      <c r="P518" s="24" t="s">
        <v>192</v>
      </c>
    </row>
    <row r="519" spans="1:16" ht="13.5" thickBot="1" x14ac:dyDescent="0.25">
      <c r="A519" s="7" t="str">
        <f t="shared" si="48"/>
        <v>BAVM 52 </v>
      </c>
      <c r="B519" s="8" t="str">
        <f t="shared" si="49"/>
        <v>I</v>
      </c>
      <c r="C519" s="7">
        <f t="shared" si="50"/>
        <v>47207.385000000002</v>
      </c>
      <c r="D519" s="9" t="str">
        <f t="shared" si="51"/>
        <v>vis</v>
      </c>
      <c r="E519" s="21">
        <f>VLOOKUP(C519,'Active 1'!C$21:E$966,3,FALSE)</f>
        <v>-3608.9926570406265</v>
      </c>
      <c r="F519" s="8" t="s">
        <v>1215</v>
      </c>
      <c r="G519" s="9" t="str">
        <f t="shared" si="52"/>
        <v>47207.385</v>
      </c>
      <c r="H519" s="7">
        <f t="shared" si="53"/>
        <v>3287</v>
      </c>
      <c r="I519" s="22" t="s">
        <v>193</v>
      </c>
      <c r="J519" s="23" t="s">
        <v>194</v>
      </c>
      <c r="K519" s="22">
        <v>3287</v>
      </c>
      <c r="L519" s="22" t="s">
        <v>1849</v>
      </c>
      <c r="M519" s="23" t="s">
        <v>1221</v>
      </c>
      <c r="N519" s="23"/>
      <c r="O519" s="24" t="s">
        <v>195</v>
      </c>
      <c r="P519" s="25" t="s">
        <v>196</v>
      </c>
    </row>
    <row r="520" spans="1:16" ht="13.5" thickBot="1" x14ac:dyDescent="0.25">
      <c r="A520" s="7" t="str">
        <f t="shared" si="48"/>
        <v> BBS 89 </v>
      </c>
      <c r="B520" s="8" t="str">
        <f t="shared" si="49"/>
        <v>I</v>
      </c>
      <c r="C520" s="7">
        <f t="shared" si="50"/>
        <v>47263.434000000001</v>
      </c>
      <c r="D520" s="9" t="str">
        <f t="shared" si="51"/>
        <v>vis</v>
      </c>
      <c r="E520" s="21">
        <f>VLOOKUP(C520,'Active 1'!C$21:E$966,3,FALSE)</f>
        <v>-3567.9879445018491</v>
      </c>
      <c r="F520" s="8" t="s">
        <v>1215</v>
      </c>
      <c r="G520" s="9" t="str">
        <f t="shared" si="52"/>
        <v>47263.434</v>
      </c>
      <c r="H520" s="7">
        <f t="shared" si="53"/>
        <v>3328</v>
      </c>
      <c r="I520" s="22" t="s">
        <v>197</v>
      </c>
      <c r="J520" s="23" t="s">
        <v>198</v>
      </c>
      <c r="K520" s="22">
        <v>3328</v>
      </c>
      <c r="L520" s="22" t="s">
        <v>2254</v>
      </c>
      <c r="M520" s="23" t="s">
        <v>1221</v>
      </c>
      <c r="N520" s="23"/>
      <c r="O520" s="24" t="s">
        <v>2312</v>
      </c>
      <c r="P520" s="24" t="s">
        <v>199</v>
      </c>
    </row>
    <row r="521" spans="1:16" ht="13.5" thickBot="1" x14ac:dyDescent="0.25">
      <c r="A521" s="7" t="str">
        <f t="shared" si="48"/>
        <v> AOEB 1 </v>
      </c>
      <c r="B521" s="8" t="str">
        <f t="shared" si="49"/>
        <v>I</v>
      </c>
      <c r="C521" s="7">
        <f t="shared" si="50"/>
        <v>47316.741999999998</v>
      </c>
      <c r="D521" s="9" t="str">
        <f t="shared" si="51"/>
        <v>vis</v>
      </c>
      <c r="E521" s="21">
        <f>VLOOKUP(C521,'Active 1'!C$21:E$966,3,FALSE)</f>
        <v>-3528.9885115767825</v>
      </c>
      <c r="F521" s="8" t="s">
        <v>1215</v>
      </c>
      <c r="G521" s="9" t="str">
        <f t="shared" si="52"/>
        <v>47316.742</v>
      </c>
      <c r="H521" s="7">
        <f t="shared" si="53"/>
        <v>3367</v>
      </c>
      <c r="I521" s="22" t="s">
        <v>200</v>
      </c>
      <c r="J521" s="23" t="s">
        <v>201</v>
      </c>
      <c r="K521" s="22">
        <v>3367</v>
      </c>
      <c r="L521" s="22" t="s">
        <v>2254</v>
      </c>
      <c r="M521" s="23" t="s">
        <v>1221</v>
      </c>
      <c r="N521" s="23"/>
      <c r="O521" s="24" t="s">
        <v>1988</v>
      </c>
      <c r="P521" s="24" t="s">
        <v>2028</v>
      </c>
    </row>
    <row r="522" spans="1:16" ht="13.5" thickBot="1" x14ac:dyDescent="0.25">
      <c r="A522" s="7" t="str">
        <f t="shared" si="48"/>
        <v> BBS 89 </v>
      </c>
      <c r="B522" s="8" t="str">
        <f t="shared" si="49"/>
        <v>I</v>
      </c>
      <c r="C522" s="7">
        <f t="shared" si="50"/>
        <v>47330.411</v>
      </c>
      <c r="D522" s="9" t="str">
        <f t="shared" si="51"/>
        <v>vis</v>
      </c>
      <c r="E522" s="21">
        <f>VLOOKUP(C522,'Active 1'!C$21:E$966,3,FALSE)</f>
        <v>-3518.9884506355947</v>
      </c>
      <c r="F522" s="8" t="s">
        <v>1215</v>
      </c>
      <c r="G522" s="9" t="str">
        <f t="shared" si="52"/>
        <v>47330.411</v>
      </c>
      <c r="H522" s="7">
        <f t="shared" si="53"/>
        <v>3377</v>
      </c>
      <c r="I522" s="22" t="s">
        <v>202</v>
      </c>
      <c r="J522" s="23" t="s">
        <v>203</v>
      </c>
      <c r="K522" s="22">
        <v>3377</v>
      </c>
      <c r="L522" s="22" t="s">
        <v>2254</v>
      </c>
      <c r="M522" s="23" t="s">
        <v>1221</v>
      </c>
      <c r="N522" s="23"/>
      <c r="O522" s="24" t="s">
        <v>204</v>
      </c>
      <c r="P522" s="24" t="s">
        <v>199</v>
      </c>
    </row>
    <row r="523" spans="1:16" ht="13.5" thickBot="1" x14ac:dyDescent="0.25">
      <c r="A523" s="7" t="str">
        <f t="shared" si="48"/>
        <v> BRNO 30 </v>
      </c>
      <c r="B523" s="8" t="str">
        <f t="shared" si="49"/>
        <v>I</v>
      </c>
      <c r="C523" s="7">
        <f t="shared" si="50"/>
        <v>47371.417000000001</v>
      </c>
      <c r="D523" s="9" t="str">
        <f t="shared" si="51"/>
        <v>vis</v>
      </c>
      <c r="E523" s="21">
        <f>VLOOKUP(C523,'Active 1'!C$21:E$966,3,FALSE)</f>
        <v>-3488.9889993989059</v>
      </c>
      <c r="F523" s="8" t="s">
        <v>1215</v>
      </c>
      <c r="G523" s="9" t="str">
        <f t="shared" si="52"/>
        <v>47371.417</v>
      </c>
      <c r="H523" s="7">
        <f t="shared" si="53"/>
        <v>3407</v>
      </c>
      <c r="I523" s="22" t="s">
        <v>205</v>
      </c>
      <c r="J523" s="23" t="s">
        <v>206</v>
      </c>
      <c r="K523" s="22">
        <v>3407</v>
      </c>
      <c r="L523" s="22" t="s">
        <v>2254</v>
      </c>
      <c r="M523" s="23" t="s">
        <v>1221</v>
      </c>
      <c r="N523" s="23"/>
      <c r="O523" s="24" t="s">
        <v>207</v>
      </c>
      <c r="P523" s="24" t="s">
        <v>166</v>
      </c>
    </row>
    <row r="524" spans="1:16" ht="13.5" thickBot="1" x14ac:dyDescent="0.25">
      <c r="A524" s="7" t="str">
        <f t="shared" si="48"/>
        <v> BBS 89 </v>
      </c>
      <c r="B524" s="8" t="str">
        <f t="shared" si="49"/>
        <v>I</v>
      </c>
      <c r="C524" s="7">
        <f t="shared" si="50"/>
        <v>47379.610999999997</v>
      </c>
      <c r="D524" s="9" t="str">
        <f t="shared" si="51"/>
        <v>vis</v>
      </c>
      <c r="E524" s="21">
        <f>VLOOKUP(C524,'Active 1'!C$21:E$966,3,FALSE)</f>
        <v>-3482.9943765770436</v>
      </c>
      <c r="F524" s="8" t="s">
        <v>1215</v>
      </c>
      <c r="G524" s="9" t="str">
        <f t="shared" si="52"/>
        <v>47379.611</v>
      </c>
      <c r="H524" s="7">
        <f t="shared" si="53"/>
        <v>3413</v>
      </c>
      <c r="I524" s="22" t="s">
        <v>208</v>
      </c>
      <c r="J524" s="23" t="s">
        <v>209</v>
      </c>
      <c r="K524" s="22">
        <v>3413</v>
      </c>
      <c r="L524" s="22" t="s">
        <v>1849</v>
      </c>
      <c r="M524" s="23" t="s">
        <v>1221</v>
      </c>
      <c r="N524" s="23"/>
      <c r="O524" s="24" t="s">
        <v>1702</v>
      </c>
      <c r="P524" s="24" t="s">
        <v>199</v>
      </c>
    </row>
    <row r="525" spans="1:16" ht="13.5" thickBot="1" x14ac:dyDescent="0.25">
      <c r="A525" s="7" t="str">
        <f t="shared" si="48"/>
        <v> BBS 89 </v>
      </c>
      <c r="B525" s="8" t="str">
        <f t="shared" si="49"/>
        <v>I</v>
      </c>
      <c r="C525" s="7">
        <f t="shared" si="50"/>
        <v>47401.482000000004</v>
      </c>
      <c r="D525" s="9" t="str">
        <f t="shared" si="51"/>
        <v>vis</v>
      </c>
      <c r="E525" s="21">
        <f>VLOOKUP(C525,'Active 1'!C$21:E$966,3,FALSE)</f>
        <v>-3466.9938401190179</v>
      </c>
      <c r="F525" s="8" t="s">
        <v>1215</v>
      </c>
      <c r="G525" s="9" t="str">
        <f t="shared" si="52"/>
        <v>47401.482</v>
      </c>
      <c r="H525" s="7">
        <f t="shared" si="53"/>
        <v>3429</v>
      </c>
      <c r="I525" s="22" t="s">
        <v>210</v>
      </c>
      <c r="J525" s="23" t="s">
        <v>211</v>
      </c>
      <c r="K525" s="22">
        <v>3429</v>
      </c>
      <c r="L525" s="22" t="s">
        <v>1889</v>
      </c>
      <c r="M525" s="23" t="s">
        <v>1221</v>
      </c>
      <c r="N525" s="23"/>
      <c r="O525" s="24" t="s">
        <v>2352</v>
      </c>
      <c r="P525" s="24" t="s">
        <v>199</v>
      </c>
    </row>
    <row r="526" spans="1:16" ht="13.5" thickBot="1" x14ac:dyDescent="0.25">
      <c r="A526" s="7" t="str">
        <f t="shared" si="48"/>
        <v> AOEB 1 </v>
      </c>
      <c r="B526" s="8" t="str">
        <f t="shared" si="49"/>
        <v>I</v>
      </c>
      <c r="C526" s="7">
        <f t="shared" si="50"/>
        <v>47409.686999999998</v>
      </c>
      <c r="D526" s="9" t="str">
        <f t="shared" si="51"/>
        <v>vis</v>
      </c>
      <c r="E526" s="21">
        <f>VLOOKUP(C526,'Active 1'!C$21:E$966,3,FALSE)</f>
        <v>-3460.991169841574</v>
      </c>
      <c r="F526" s="8" t="s">
        <v>1215</v>
      </c>
      <c r="G526" s="9" t="str">
        <f t="shared" si="52"/>
        <v>47409.687</v>
      </c>
      <c r="H526" s="7">
        <f t="shared" si="53"/>
        <v>3435</v>
      </c>
      <c r="I526" s="22" t="s">
        <v>212</v>
      </c>
      <c r="J526" s="23" t="s">
        <v>213</v>
      </c>
      <c r="K526" s="22">
        <v>3435</v>
      </c>
      <c r="L526" s="22" t="s">
        <v>2184</v>
      </c>
      <c r="M526" s="23" t="s">
        <v>1221</v>
      </c>
      <c r="N526" s="23"/>
      <c r="O526" s="24" t="s">
        <v>152</v>
      </c>
      <c r="P526" s="24" t="s">
        <v>2028</v>
      </c>
    </row>
    <row r="527" spans="1:16" ht="13.5" thickBot="1" x14ac:dyDescent="0.25">
      <c r="A527" s="7" t="str">
        <f t="shared" si="48"/>
        <v> BBS 89 </v>
      </c>
      <c r="B527" s="8" t="str">
        <f t="shared" si="49"/>
        <v>I</v>
      </c>
      <c r="C527" s="7">
        <f t="shared" si="50"/>
        <v>47412.427000000003</v>
      </c>
      <c r="D527" s="9" t="str">
        <f t="shared" si="51"/>
        <v>vis</v>
      </c>
      <c r="E527" s="21">
        <f>VLOOKUP(C527,'Active 1'!C$21:E$966,3,FALSE)</f>
        <v>-3458.9866218147322</v>
      </c>
      <c r="F527" s="8" t="s">
        <v>1215</v>
      </c>
      <c r="G527" s="9" t="str">
        <f t="shared" si="52"/>
        <v>47412.427</v>
      </c>
      <c r="H527" s="7">
        <f t="shared" si="53"/>
        <v>3437</v>
      </c>
      <c r="I527" s="22" t="s">
        <v>214</v>
      </c>
      <c r="J527" s="23" t="s">
        <v>215</v>
      </c>
      <c r="K527" s="22">
        <v>3437</v>
      </c>
      <c r="L527" s="22" t="s">
        <v>191</v>
      </c>
      <c r="M527" s="23" t="s">
        <v>1221</v>
      </c>
      <c r="N527" s="23"/>
      <c r="O527" s="24" t="s">
        <v>1612</v>
      </c>
      <c r="P527" s="24" t="s">
        <v>199</v>
      </c>
    </row>
    <row r="528" spans="1:16" ht="13.5" thickBot="1" x14ac:dyDescent="0.25">
      <c r="A528" s="7" t="str">
        <f t="shared" si="48"/>
        <v> AOEB 1 </v>
      </c>
      <c r="B528" s="8" t="str">
        <f t="shared" si="49"/>
        <v>I</v>
      </c>
      <c r="C528" s="7">
        <f t="shared" si="50"/>
        <v>47420.622000000003</v>
      </c>
      <c r="D528" s="9" t="str">
        <f t="shared" si="51"/>
        <v>vis</v>
      </c>
      <c r="E528" s="21">
        <f>VLOOKUP(C528,'Active 1'!C$21:E$966,3,FALSE)</f>
        <v>-3452.9912674059956</v>
      </c>
      <c r="F528" s="8" t="s">
        <v>1215</v>
      </c>
      <c r="G528" s="9" t="str">
        <f t="shared" si="52"/>
        <v>47420.622</v>
      </c>
      <c r="H528" s="7">
        <f t="shared" si="53"/>
        <v>3443</v>
      </c>
      <c r="I528" s="22" t="s">
        <v>216</v>
      </c>
      <c r="J528" s="23" t="s">
        <v>217</v>
      </c>
      <c r="K528" s="22">
        <v>3443</v>
      </c>
      <c r="L528" s="22" t="s">
        <v>2184</v>
      </c>
      <c r="M528" s="23" t="s">
        <v>1221</v>
      </c>
      <c r="N528" s="23"/>
      <c r="O528" s="24" t="s">
        <v>1648</v>
      </c>
      <c r="P528" s="24" t="s">
        <v>2028</v>
      </c>
    </row>
    <row r="529" spans="1:16" ht="13.5" thickBot="1" x14ac:dyDescent="0.25">
      <c r="A529" s="7" t="str">
        <f t="shared" si="48"/>
        <v> AOEB 1 </v>
      </c>
      <c r="B529" s="8" t="str">
        <f t="shared" si="49"/>
        <v>I</v>
      </c>
      <c r="C529" s="7">
        <f t="shared" si="50"/>
        <v>47435.66</v>
      </c>
      <c r="D529" s="9" t="str">
        <f t="shared" si="51"/>
        <v>vis</v>
      </c>
      <c r="E529" s="21">
        <f>VLOOKUP(C529,'Active 1'!C$21:E$966,3,FALSE)</f>
        <v>-3441.9896640382608</v>
      </c>
      <c r="F529" s="8" t="s">
        <v>1215</v>
      </c>
      <c r="G529" s="9" t="str">
        <f t="shared" si="52"/>
        <v>47435.660</v>
      </c>
      <c r="H529" s="7">
        <f t="shared" si="53"/>
        <v>3454</v>
      </c>
      <c r="I529" s="22" t="s">
        <v>218</v>
      </c>
      <c r="J529" s="23" t="s">
        <v>219</v>
      </c>
      <c r="K529" s="22">
        <v>3454</v>
      </c>
      <c r="L529" s="22" t="s">
        <v>2254</v>
      </c>
      <c r="M529" s="23" t="s">
        <v>1221</v>
      </c>
      <c r="N529" s="23"/>
      <c r="O529" s="24" t="s">
        <v>220</v>
      </c>
      <c r="P529" s="24" t="s">
        <v>2028</v>
      </c>
    </row>
    <row r="530" spans="1:16" ht="13.5" thickBot="1" x14ac:dyDescent="0.25">
      <c r="A530" s="7" t="str">
        <f t="shared" si="48"/>
        <v> AOEB 1 </v>
      </c>
      <c r="B530" s="8" t="str">
        <f t="shared" si="49"/>
        <v>I</v>
      </c>
      <c r="C530" s="7">
        <f t="shared" si="50"/>
        <v>47446.593999999997</v>
      </c>
      <c r="D530" s="9" t="str">
        <f t="shared" si="51"/>
        <v>vis</v>
      </c>
      <c r="E530" s="21">
        <f>VLOOKUP(C530,'Active 1'!C$21:E$966,3,FALSE)</f>
        <v>-3433.9904931895617</v>
      </c>
      <c r="F530" s="8" t="s">
        <v>1215</v>
      </c>
      <c r="G530" s="9" t="str">
        <f t="shared" si="52"/>
        <v>47446.594</v>
      </c>
      <c r="H530" s="7">
        <f t="shared" si="53"/>
        <v>3462</v>
      </c>
      <c r="I530" s="22" t="s">
        <v>221</v>
      </c>
      <c r="J530" s="23" t="s">
        <v>222</v>
      </c>
      <c r="K530" s="22">
        <v>3462</v>
      </c>
      <c r="L530" s="22" t="s">
        <v>78</v>
      </c>
      <c r="M530" s="23" t="s">
        <v>1221</v>
      </c>
      <c r="N530" s="23"/>
      <c r="O530" s="24" t="s">
        <v>1648</v>
      </c>
      <c r="P530" s="24" t="s">
        <v>2028</v>
      </c>
    </row>
    <row r="531" spans="1:16" ht="13.5" thickBot="1" x14ac:dyDescent="0.25">
      <c r="A531" s="7" t="str">
        <f t="shared" si="48"/>
        <v> BBS 90 </v>
      </c>
      <c r="B531" s="8" t="str">
        <f t="shared" si="49"/>
        <v>I</v>
      </c>
      <c r="C531" s="7">
        <f t="shared" si="50"/>
        <v>47460.258999999998</v>
      </c>
      <c r="D531" s="9" t="str">
        <f t="shared" si="51"/>
        <v>vis</v>
      </c>
      <c r="E531" s="21">
        <f>VLOOKUP(C531,'Active 1'!C$21:E$966,3,FALSE)</f>
        <v>-3423.9933585958593</v>
      </c>
      <c r="F531" s="8" t="s">
        <v>1215</v>
      </c>
      <c r="G531" s="9" t="str">
        <f t="shared" si="52"/>
        <v>47460.259</v>
      </c>
      <c r="H531" s="7">
        <f t="shared" si="53"/>
        <v>3472</v>
      </c>
      <c r="I531" s="22" t="s">
        <v>223</v>
      </c>
      <c r="J531" s="23" t="s">
        <v>224</v>
      </c>
      <c r="K531" s="22">
        <v>3472</v>
      </c>
      <c r="L531" s="22" t="s">
        <v>1900</v>
      </c>
      <c r="M531" s="23" t="s">
        <v>1221</v>
      </c>
      <c r="N531" s="23"/>
      <c r="O531" s="24" t="s">
        <v>1702</v>
      </c>
      <c r="P531" s="24" t="s">
        <v>225</v>
      </c>
    </row>
    <row r="532" spans="1:16" ht="13.5" thickBot="1" x14ac:dyDescent="0.25">
      <c r="A532" s="7" t="str">
        <f t="shared" si="48"/>
        <v> AOEB 1 </v>
      </c>
      <c r="B532" s="8" t="str">
        <f t="shared" si="49"/>
        <v>I</v>
      </c>
      <c r="C532" s="7">
        <f t="shared" si="50"/>
        <v>47476.661</v>
      </c>
      <c r="D532" s="9" t="str">
        <f t="shared" si="51"/>
        <v>vis</v>
      </c>
      <c r="E532" s="21">
        <f>VLOOKUP(C532,'Active 1'!C$21:E$966,3,FALSE)</f>
        <v>-3411.9938707359311</v>
      </c>
      <c r="F532" s="8" t="s">
        <v>1215</v>
      </c>
      <c r="G532" s="9" t="str">
        <f t="shared" si="52"/>
        <v>47476.661</v>
      </c>
      <c r="H532" s="7">
        <f t="shared" si="53"/>
        <v>3484</v>
      </c>
      <c r="I532" s="22" t="s">
        <v>226</v>
      </c>
      <c r="J532" s="23" t="s">
        <v>227</v>
      </c>
      <c r="K532" s="22">
        <v>3484</v>
      </c>
      <c r="L532" s="22" t="s">
        <v>1900</v>
      </c>
      <c r="M532" s="23" t="s">
        <v>1221</v>
      </c>
      <c r="N532" s="23"/>
      <c r="O532" s="24" t="s">
        <v>220</v>
      </c>
      <c r="P532" s="24" t="s">
        <v>2028</v>
      </c>
    </row>
    <row r="533" spans="1:16" ht="13.5" thickBot="1" x14ac:dyDescent="0.25">
      <c r="A533" s="7" t="str">
        <f t="shared" si="48"/>
        <v> AOEB 1 </v>
      </c>
      <c r="B533" s="8" t="str">
        <f t="shared" si="49"/>
        <v>I</v>
      </c>
      <c r="C533" s="7">
        <f t="shared" si="50"/>
        <v>47498.534</v>
      </c>
      <c r="D533" s="9" t="str">
        <f t="shared" si="51"/>
        <v>vis</v>
      </c>
      <c r="E533" s="21">
        <f>VLOOKUP(C533,'Active 1'!C$21:E$966,3,FALSE)</f>
        <v>-3395.9918711041682</v>
      </c>
      <c r="F533" s="8" t="s">
        <v>1215</v>
      </c>
      <c r="G533" s="9" t="str">
        <f t="shared" si="52"/>
        <v>47498.534</v>
      </c>
      <c r="H533" s="7">
        <f t="shared" si="53"/>
        <v>3500</v>
      </c>
      <c r="I533" s="22" t="s">
        <v>228</v>
      </c>
      <c r="J533" s="23" t="s">
        <v>229</v>
      </c>
      <c r="K533" s="22">
        <v>3500</v>
      </c>
      <c r="L533" s="22" t="s">
        <v>2184</v>
      </c>
      <c r="M533" s="23" t="s">
        <v>1221</v>
      </c>
      <c r="N533" s="23"/>
      <c r="O533" s="24" t="s">
        <v>1648</v>
      </c>
      <c r="P533" s="24" t="s">
        <v>2028</v>
      </c>
    </row>
    <row r="534" spans="1:16" ht="13.5" thickBot="1" x14ac:dyDescent="0.25">
      <c r="A534" s="7" t="str">
        <f t="shared" si="48"/>
        <v> AOEB 1 </v>
      </c>
      <c r="B534" s="8" t="str">
        <f t="shared" si="49"/>
        <v>I</v>
      </c>
      <c r="C534" s="7">
        <f t="shared" si="50"/>
        <v>47506.739000000001</v>
      </c>
      <c r="D534" s="9" t="str">
        <f t="shared" si="51"/>
        <v>vis</v>
      </c>
      <c r="E534" s="21">
        <f>VLOOKUP(C534,'Active 1'!C$21:E$966,3,FALSE)</f>
        <v>-3389.9892008267193</v>
      </c>
      <c r="F534" s="8" t="s">
        <v>1215</v>
      </c>
      <c r="G534" s="9" t="str">
        <f t="shared" si="52"/>
        <v>47506.739</v>
      </c>
      <c r="H534" s="7">
        <f t="shared" si="53"/>
        <v>3506</v>
      </c>
      <c r="I534" s="22" t="s">
        <v>230</v>
      </c>
      <c r="J534" s="23" t="s">
        <v>231</v>
      </c>
      <c r="K534" s="22">
        <v>3506</v>
      </c>
      <c r="L534" s="22" t="s">
        <v>1273</v>
      </c>
      <c r="M534" s="23" t="s">
        <v>1221</v>
      </c>
      <c r="N534" s="23"/>
      <c r="O534" s="24" t="s">
        <v>102</v>
      </c>
      <c r="P534" s="24" t="s">
        <v>2028</v>
      </c>
    </row>
    <row r="535" spans="1:16" ht="13.5" thickBot="1" x14ac:dyDescent="0.25">
      <c r="A535" s="7" t="str">
        <f t="shared" si="48"/>
        <v> BBS 91 </v>
      </c>
      <c r="B535" s="8" t="str">
        <f t="shared" si="49"/>
        <v>I</v>
      </c>
      <c r="C535" s="7">
        <f t="shared" si="50"/>
        <v>47542.277000000002</v>
      </c>
      <c r="D535" s="9" t="str">
        <f t="shared" si="51"/>
        <v>vis</v>
      </c>
      <c r="E535" s="21">
        <f>VLOOKUP(C535,'Active 1'!C$21:E$966,3,FALSE)</f>
        <v>-3363.9900666012541</v>
      </c>
      <c r="F535" s="8" t="s">
        <v>1215</v>
      </c>
      <c r="G535" s="9" t="str">
        <f t="shared" si="52"/>
        <v>47542.277</v>
      </c>
      <c r="H535" s="7">
        <f t="shared" si="53"/>
        <v>3532</v>
      </c>
      <c r="I535" s="22" t="s">
        <v>232</v>
      </c>
      <c r="J535" s="23" t="s">
        <v>233</v>
      </c>
      <c r="K535" s="22">
        <v>3532</v>
      </c>
      <c r="L535" s="22" t="s">
        <v>67</v>
      </c>
      <c r="M535" s="23" t="s">
        <v>1221</v>
      </c>
      <c r="N535" s="23"/>
      <c r="O535" s="24" t="s">
        <v>204</v>
      </c>
      <c r="P535" s="24" t="s">
        <v>234</v>
      </c>
    </row>
    <row r="536" spans="1:16" ht="13.5" thickBot="1" x14ac:dyDescent="0.25">
      <c r="A536" s="7" t="str">
        <f t="shared" si="48"/>
        <v> AOEB 1 </v>
      </c>
      <c r="B536" s="8" t="str">
        <f t="shared" si="49"/>
        <v>I</v>
      </c>
      <c r="C536" s="7">
        <f t="shared" si="50"/>
        <v>47554.576000000001</v>
      </c>
      <c r="D536" s="9" t="str">
        <f t="shared" si="51"/>
        <v>vis</v>
      </c>
      <c r="E536" s="21">
        <f>VLOOKUP(C536,'Active 1'!C$21:E$966,3,FALSE)</f>
        <v>-3354.9922796734872</v>
      </c>
      <c r="F536" s="8" t="s">
        <v>1215</v>
      </c>
      <c r="G536" s="9" t="str">
        <f t="shared" si="52"/>
        <v>47554.576</v>
      </c>
      <c r="H536" s="7">
        <f t="shared" si="53"/>
        <v>3541</v>
      </c>
      <c r="I536" s="22" t="s">
        <v>235</v>
      </c>
      <c r="J536" s="23" t="s">
        <v>236</v>
      </c>
      <c r="K536" s="22">
        <v>3541</v>
      </c>
      <c r="L536" s="22" t="s">
        <v>2184</v>
      </c>
      <c r="M536" s="23" t="s">
        <v>1221</v>
      </c>
      <c r="N536" s="23"/>
      <c r="O536" s="24" t="s">
        <v>1648</v>
      </c>
      <c r="P536" s="24" t="s">
        <v>2028</v>
      </c>
    </row>
    <row r="537" spans="1:16" ht="13.5" thickBot="1" x14ac:dyDescent="0.25">
      <c r="A537" s="7" t="str">
        <f t="shared" si="48"/>
        <v> BBS 91 </v>
      </c>
      <c r="B537" s="8" t="str">
        <f t="shared" si="49"/>
        <v>I</v>
      </c>
      <c r="C537" s="7">
        <f t="shared" si="50"/>
        <v>47557.31</v>
      </c>
      <c r="D537" s="9" t="str">
        <f t="shared" si="51"/>
        <v>vis</v>
      </c>
      <c r="E537" s="21">
        <f>VLOOKUP(C537,'Active 1'!C$21:E$966,3,FALSE)</f>
        <v>-3352.9921211678779</v>
      </c>
      <c r="F537" s="8" t="s">
        <v>1215</v>
      </c>
      <c r="G537" s="9" t="str">
        <f t="shared" si="52"/>
        <v>47557.310</v>
      </c>
      <c r="H537" s="7">
        <f t="shared" si="53"/>
        <v>3543</v>
      </c>
      <c r="I537" s="22" t="s">
        <v>237</v>
      </c>
      <c r="J537" s="23" t="s">
        <v>238</v>
      </c>
      <c r="K537" s="22">
        <v>3543</v>
      </c>
      <c r="L537" s="22" t="s">
        <v>2184</v>
      </c>
      <c r="M537" s="23" t="s">
        <v>1221</v>
      </c>
      <c r="N537" s="23"/>
      <c r="O537" s="24" t="s">
        <v>1702</v>
      </c>
      <c r="P537" s="24" t="s">
        <v>234</v>
      </c>
    </row>
    <row r="538" spans="1:16" ht="13.5" thickBot="1" x14ac:dyDescent="0.25">
      <c r="A538" s="7" t="str">
        <f t="shared" si="48"/>
        <v> AOEB 1 </v>
      </c>
      <c r="B538" s="8" t="str">
        <f t="shared" si="49"/>
        <v>I</v>
      </c>
      <c r="C538" s="7">
        <f t="shared" si="50"/>
        <v>47569.608</v>
      </c>
      <c r="D538" s="9" t="str">
        <f t="shared" si="51"/>
        <v>vis</v>
      </c>
      <c r="E538" s="21">
        <f>VLOOKUP(C538,'Active 1'!C$21:E$966,3,FALSE)</f>
        <v>-3343.99506582698</v>
      </c>
      <c r="F538" s="8" t="s">
        <v>1215</v>
      </c>
      <c r="G538" s="9" t="str">
        <f t="shared" si="52"/>
        <v>47569.608</v>
      </c>
      <c r="H538" s="7">
        <f t="shared" si="53"/>
        <v>3552</v>
      </c>
      <c r="I538" s="22" t="s">
        <v>239</v>
      </c>
      <c r="J538" s="23" t="s">
        <v>240</v>
      </c>
      <c r="K538" s="22">
        <v>3552</v>
      </c>
      <c r="L538" s="22" t="s">
        <v>1900</v>
      </c>
      <c r="M538" s="23" t="s">
        <v>1221</v>
      </c>
      <c r="N538" s="23"/>
      <c r="O538" s="24" t="s">
        <v>1648</v>
      </c>
      <c r="P538" s="24" t="s">
        <v>2028</v>
      </c>
    </row>
    <row r="539" spans="1:16" ht="13.5" thickBot="1" x14ac:dyDescent="0.25">
      <c r="A539" s="7" t="str">
        <f t="shared" si="48"/>
        <v>BAVM 52 </v>
      </c>
      <c r="B539" s="8" t="str">
        <f t="shared" si="49"/>
        <v>I</v>
      </c>
      <c r="C539" s="7">
        <f t="shared" si="50"/>
        <v>47613.35</v>
      </c>
      <c r="D539" s="9" t="str">
        <f t="shared" si="51"/>
        <v>vis</v>
      </c>
      <c r="E539" s="21">
        <f>VLOOKUP(C539,'Active 1'!C$21:E$966,3,FALSE)</f>
        <v>-3311.9939929109396</v>
      </c>
      <c r="F539" s="8" t="s">
        <v>1215</v>
      </c>
      <c r="G539" s="9" t="str">
        <f t="shared" si="52"/>
        <v>47613.350</v>
      </c>
      <c r="H539" s="7">
        <f t="shared" si="53"/>
        <v>3584</v>
      </c>
      <c r="I539" s="22" t="s">
        <v>241</v>
      </c>
      <c r="J539" s="23" t="s">
        <v>242</v>
      </c>
      <c r="K539" s="22">
        <v>3584</v>
      </c>
      <c r="L539" s="22" t="s">
        <v>1951</v>
      </c>
      <c r="M539" s="23" t="s">
        <v>1221</v>
      </c>
      <c r="N539" s="23"/>
      <c r="O539" s="24" t="s">
        <v>243</v>
      </c>
      <c r="P539" s="25" t="s">
        <v>196</v>
      </c>
    </row>
    <row r="540" spans="1:16" ht="13.5" thickBot="1" x14ac:dyDescent="0.25">
      <c r="A540" s="7" t="str">
        <f t="shared" si="48"/>
        <v> BBS 91 </v>
      </c>
      <c r="B540" s="8" t="str">
        <f t="shared" si="49"/>
        <v>I</v>
      </c>
      <c r="C540" s="7">
        <f t="shared" si="50"/>
        <v>47613.351000000002</v>
      </c>
      <c r="D540" s="9" t="str">
        <f t="shared" si="51"/>
        <v>vis</v>
      </c>
      <c r="E540" s="21">
        <f>VLOOKUP(C540,'Active 1'!C$21:E$966,3,FALSE)</f>
        <v>-3311.9932613240658</v>
      </c>
      <c r="F540" s="8" t="s">
        <v>1215</v>
      </c>
      <c r="G540" s="9" t="str">
        <f t="shared" si="52"/>
        <v>47613.351</v>
      </c>
      <c r="H540" s="7">
        <f t="shared" si="53"/>
        <v>3584</v>
      </c>
      <c r="I540" s="22" t="s">
        <v>244</v>
      </c>
      <c r="J540" s="23" t="s">
        <v>245</v>
      </c>
      <c r="K540" s="22">
        <v>3584</v>
      </c>
      <c r="L540" s="22" t="s">
        <v>2184</v>
      </c>
      <c r="M540" s="23" t="s">
        <v>1221</v>
      </c>
      <c r="N540" s="23"/>
      <c r="O540" s="24" t="s">
        <v>1612</v>
      </c>
      <c r="P540" s="24" t="s">
        <v>234</v>
      </c>
    </row>
    <row r="541" spans="1:16" ht="13.5" thickBot="1" x14ac:dyDescent="0.25">
      <c r="A541" s="7" t="str">
        <f t="shared" si="48"/>
        <v> BRNO 31 </v>
      </c>
      <c r="B541" s="8" t="str">
        <f t="shared" si="49"/>
        <v>I</v>
      </c>
      <c r="C541" s="7">
        <f t="shared" si="50"/>
        <v>47613.355000000003</v>
      </c>
      <c r="D541" s="9" t="str">
        <f t="shared" si="51"/>
        <v>vis</v>
      </c>
      <c r="E541" s="21">
        <f>VLOOKUP(C541,'Active 1'!C$21:E$966,3,FALSE)</f>
        <v>-3311.9903349765805</v>
      </c>
      <c r="F541" s="8" t="s">
        <v>1215</v>
      </c>
      <c r="G541" s="9" t="str">
        <f t="shared" si="52"/>
        <v>47613.355</v>
      </c>
      <c r="H541" s="7">
        <f t="shared" si="53"/>
        <v>3584</v>
      </c>
      <c r="I541" s="22" t="s">
        <v>246</v>
      </c>
      <c r="J541" s="23" t="s">
        <v>247</v>
      </c>
      <c r="K541" s="22">
        <v>3584</v>
      </c>
      <c r="L541" s="22" t="s">
        <v>1273</v>
      </c>
      <c r="M541" s="23" t="s">
        <v>1221</v>
      </c>
      <c r="N541" s="23"/>
      <c r="O541" s="24" t="s">
        <v>248</v>
      </c>
      <c r="P541" s="24" t="s">
        <v>249</v>
      </c>
    </row>
    <row r="542" spans="1:16" ht="13.5" thickBot="1" x14ac:dyDescent="0.25">
      <c r="A542" s="7" t="str">
        <f t="shared" si="48"/>
        <v> BRNO 31 </v>
      </c>
      <c r="B542" s="8" t="str">
        <f t="shared" si="49"/>
        <v>I</v>
      </c>
      <c r="C542" s="7">
        <f t="shared" si="50"/>
        <v>47654.373</v>
      </c>
      <c r="D542" s="9" t="str">
        <f t="shared" si="51"/>
        <v>vis</v>
      </c>
      <c r="E542" s="21">
        <f>VLOOKUP(C542,'Active 1'!C$21:E$966,3,FALSE)</f>
        <v>-3281.9821046974421</v>
      </c>
      <c r="F542" s="8" t="s">
        <v>1215</v>
      </c>
      <c r="G542" s="9" t="str">
        <f t="shared" si="52"/>
        <v>47654.373</v>
      </c>
      <c r="H542" s="7">
        <f t="shared" si="53"/>
        <v>3614</v>
      </c>
      <c r="I542" s="22" t="s">
        <v>250</v>
      </c>
      <c r="J542" s="23" t="s">
        <v>251</v>
      </c>
      <c r="K542" s="22">
        <v>3614</v>
      </c>
      <c r="L542" s="22" t="s">
        <v>252</v>
      </c>
      <c r="M542" s="23" t="s">
        <v>1221</v>
      </c>
      <c r="N542" s="23"/>
      <c r="O542" s="24" t="s">
        <v>248</v>
      </c>
      <c r="P542" s="24" t="s">
        <v>249</v>
      </c>
    </row>
    <row r="543" spans="1:16" ht="13.5" thickBot="1" x14ac:dyDescent="0.25">
      <c r="A543" s="7" t="str">
        <f t="shared" si="48"/>
        <v> BRNO 30 </v>
      </c>
      <c r="B543" s="8" t="str">
        <f t="shared" si="49"/>
        <v>I</v>
      </c>
      <c r="C543" s="7">
        <f t="shared" si="50"/>
        <v>47725.442000000003</v>
      </c>
      <c r="D543" s="9" t="str">
        <f t="shared" si="51"/>
        <v>vis</v>
      </c>
      <c r="E543" s="21">
        <f>VLOOKUP(C543,'Active 1'!C$21:E$966,3,FALSE)</f>
        <v>-3229.9889573546075</v>
      </c>
      <c r="F543" s="8" t="s">
        <v>1215</v>
      </c>
      <c r="G543" s="9" t="str">
        <f t="shared" si="52"/>
        <v>47725.442</v>
      </c>
      <c r="H543" s="7">
        <f t="shared" si="53"/>
        <v>3666</v>
      </c>
      <c r="I543" s="22" t="s">
        <v>253</v>
      </c>
      <c r="J543" s="23" t="s">
        <v>254</v>
      </c>
      <c r="K543" s="22">
        <v>3666</v>
      </c>
      <c r="L543" s="22" t="s">
        <v>169</v>
      </c>
      <c r="M543" s="23" t="s">
        <v>1221</v>
      </c>
      <c r="N543" s="23"/>
      <c r="O543" s="24" t="s">
        <v>255</v>
      </c>
      <c r="P543" s="24" t="s">
        <v>166</v>
      </c>
    </row>
    <row r="544" spans="1:16" ht="13.5" thickBot="1" x14ac:dyDescent="0.25">
      <c r="A544" s="7" t="str">
        <f t="shared" si="48"/>
        <v> BBS 92 </v>
      </c>
      <c r="B544" s="8" t="str">
        <f t="shared" si="49"/>
        <v>I</v>
      </c>
      <c r="C544" s="7">
        <f t="shared" si="50"/>
        <v>47744.561000000002</v>
      </c>
      <c r="D544" s="9" t="str">
        <f t="shared" si="51"/>
        <v>vis</v>
      </c>
      <c r="E544" s="21">
        <f>VLOOKUP(C544,'Active 1'!C$21:E$966,3,FALSE)</f>
        <v>-3216.0017479658791</v>
      </c>
      <c r="F544" s="8" t="s">
        <v>1215</v>
      </c>
      <c r="G544" s="9" t="str">
        <f t="shared" si="52"/>
        <v>47744.561</v>
      </c>
      <c r="H544" s="7">
        <f t="shared" si="53"/>
        <v>3680</v>
      </c>
      <c r="I544" s="22" t="s">
        <v>256</v>
      </c>
      <c r="J544" s="23" t="s">
        <v>257</v>
      </c>
      <c r="K544" s="22">
        <v>3680</v>
      </c>
      <c r="L544" s="22" t="s">
        <v>1738</v>
      </c>
      <c r="M544" s="23" t="s">
        <v>1221</v>
      </c>
      <c r="N544" s="23"/>
      <c r="O544" s="24" t="s">
        <v>1702</v>
      </c>
      <c r="P544" s="24" t="s">
        <v>258</v>
      </c>
    </row>
    <row r="545" spans="1:16" ht="13.5" thickBot="1" x14ac:dyDescent="0.25">
      <c r="A545" s="7" t="str">
        <f t="shared" si="48"/>
        <v> VSSC 73 </v>
      </c>
      <c r="B545" s="8" t="str">
        <f t="shared" si="49"/>
        <v>I</v>
      </c>
      <c r="C545" s="7">
        <f t="shared" si="50"/>
        <v>47751.406000000003</v>
      </c>
      <c r="D545" s="9" t="str">
        <f t="shared" si="51"/>
        <v>vis</v>
      </c>
      <c r="E545" s="21">
        <f>VLOOKUP(C545,'Active 1'!C$21:E$966,3,FALSE)</f>
        <v>-3210.9940358331382</v>
      </c>
      <c r="F545" s="8" t="s">
        <v>1215</v>
      </c>
      <c r="G545" s="9" t="str">
        <f t="shared" si="52"/>
        <v>47751.406</v>
      </c>
      <c r="H545" s="7">
        <f t="shared" si="53"/>
        <v>3685</v>
      </c>
      <c r="I545" s="22" t="s">
        <v>259</v>
      </c>
      <c r="J545" s="23" t="s">
        <v>260</v>
      </c>
      <c r="K545" s="22">
        <v>3685</v>
      </c>
      <c r="L545" s="22" t="s">
        <v>2184</v>
      </c>
      <c r="M545" s="23" t="s">
        <v>1221</v>
      </c>
      <c r="N545" s="23"/>
      <c r="O545" s="24" t="s">
        <v>37</v>
      </c>
      <c r="P545" s="24" t="s">
        <v>261</v>
      </c>
    </row>
    <row r="546" spans="1:16" ht="13.5" thickBot="1" x14ac:dyDescent="0.25">
      <c r="A546" s="7" t="str">
        <f t="shared" si="48"/>
        <v> AOEB 1 </v>
      </c>
      <c r="B546" s="8" t="str">
        <f t="shared" si="49"/>
        <v>I</v>
      </c>
      <c r="C546" s="7">
        <f t="shared" si="50"/>
        <v>47789.682999999997</v>
      </c>
      <c r="D546" s="9" t="str">
        <f t="shared" si="51"/>
        <v>vis</v>
      </c>
      <c r="E546" s="21">
        <f>VLOOKUP(C546,'Active 1'!C$21:E$966,3,FALSE)</f>
        <v>-3182.9910851677105</v>
      </c>
      <c r="F546" s="8" t="s">
        <v>1215</v>
      </c>
      <c r="G546" s="9" t="str">
        <f t="shared" si="52"/>
        <v>47789.683</v>
      </c>
      <c r="H546" s="7">
        <f t="shared" si="53"/>
        <v>3713</v>
      </c>
      <c r="I546" s="22" t="s">
        <v>262</v>
      </c>
      <c r="J546" s="23" t="s">
        <v>263</v>
      </c>
      <c r="K546" s="22">
        <v>3713</v>
      </c>
      <c r="L546" s="22" t="s">
        <v>264</v>
      </c>
      <c r="M546" s="23" t="s">
        <v>1221</v>
      </c>
      <c r="N546" s="23"/>
      <c r="O546" s="24" t="s">
        <v>1648</v>
      </c>
      <c r="P546" s="24" t="s">
        <v>2028</v>
      </c>
    </row>
    <row r="547" spans="1:16" ht="13.5" thickBot="1" x14ac:dyDescent="0.25">
      <c r="A547" s="7" t="str">
        <f t="shared" si="48"/>
        <v> BBS 92 </v>
      </c>
      <c r="B547" s="8" t="str">
        <f t="shared" si="49"/>
        <v>I</v>
      </c>
      <c r="C547" s="7">
        <f t="shared" si="50"/>
        <v>47803.347000000002</v>
      </c>
      <c r="D547" s="9" t="str">
        <f t="shared" si="51"/>
        <v>vis</v>
      </c>
      <c r="E547" s="21">
        <f>VLOOKUP(C547,'Active 1'!C$21:E$966,3,FALSE)</f>
        <v>-3172.9946821608764</v>
      </c>
      <c r="F547" s="8" t="s">
        <v>1215</v>
      </c>
      <c r="G547" s="9" t="str">
        <f t="shared" si="52"/>
        <v>47803.347</v>
      </c>
      <c r="H547" s="7">
        <f t="shared" si="53"/>
        <v>3723</v>
      </c>
      <c r="I547" s="22" t="s">
        <v>265</v>
      </c>
      <c r="J547" s="23" t="s">
        <v>266</v>
      </c>
      <c r="K547" s="22">
        <v>3723</v>
      </c>
      <c r="L547" s="22" t="s">
        <v>2184</v>
      </c>
      <c r="M547" s="23" t="s">
        <v>1221</v>
      </c>
      <c r="N547" s="23"/>
      <c r="O547" s="24" t="s">
        <v>2312</v>
      </c>
      <c r="P547" s="24" t="s">
        <v>258</v>
      </c>
    </row>
    <row r="548" spans="1:16" ht="13.5" thickBot="1" x14ac:dyDescent="0.25">
      <c r="A548" s="7" t="str">
        <f t="shared" si="48"/>
        <v> BBS 93 </v>
      </c>
      <c r="B548" s="8" t="str">
        <f t="shared" si="49"/>
        <v>I</v>
      </c>
      <c r="C548" s="7">
        <f t="shared" si="50"/>
        <v>47818.39</v>
      </c>
      <c r="D548" s="9" t="str">
        <f t="shared" si="51"/>
        <v>vis</v>
      </c>
      <c r="E548" s="21">
        <f>VLOOKUP(C548,'Active 1'!C$21:E$966,3,FALSE)</f>
        <v>-3161.989420858788</v>
      </c>
      <c r="F548" s="8" t="s">
        <v>1215</v>
      </c>
      <c r="G548" s="9" t="str">
        <f t="shared" si="52"/>
        <v>47818.390</v>
      </c>
      <c r="H548" s="7">
        <f t="shared" si="53"/>
        <v>3734</v>
      </c>
      <c r="I548" s="22" t="s">
        <v>267</v>
      </c>
      <c r="J548" s="23" t="s">
        <v>268</v>
      </c>
      <c r="K548" s="22">
        <v>3734</v>
      </c>
      <c r="L548" s="22" t="s">
        <v>2355</v>
      </c>
      <c r="M548" s="23" t="s">
        <v>1221</v>
      </c>
      <c r="N548" s="23"/>
      <c r="O548" s="24" t="s">
        <v>1612</v>
      </c>
      <c r="P548" s="24" t="s">
        <v>269</v>
      </c>
    </row>
    <row r="549" spans="1:16" ht="13.5" thickBot="1" x14ac:dyDescent="0.25">
      <c r="A549" s="7" t="str">
        <f t="shared" si="48"/>
        <v> AOEB 1 </v>
      </c>
      <c r="B549" s="8" t="str">
        <f t="shared" si="49"/>
        <v>I</v>
      </c>
      <c r="C549" s="7">
        <f t="shared" si="50"/>
        <v>47856.659</v>
      </c>
      <c r="D549" s="9" t="str">
        <f t="shared" si="51"/>
        <v>vis</v>
      </c>
      <c r="E549" s="21">
        <f>VLOOKUP(C549,'Active 1'!C$21:E$966,3,FALSE)</f>
        <v>-3133.9923228883245</v>
      </c>
      <c r="F549" s="8" t="s">
        <v>1215</v>
      </c>
      <c r="G549" s="9" t="str">
        <f t="shared" si="52"/>
        <v>47856.659</v>
      </c>
      <c r="H549" s="7">
        <f t="shared" si="53"/>
        <v>3762</v>
      </c>
      <c r="I549" s="22" t="s">
        <v>270</v>
      </c>
      <c r="J549" s="23" t="s">
        <v>271</v>
      </c>
      <c r="K549" s="22">
        <v>3762</v>
      </c>
      <c r="L549" s="22" t="s">
        <v>1273</v>
      </c>
      <c r="M549" s="23" t="s">
        <v>1221</v>
      </c>
      <c r="N549" s="23"/>
      <c r="O549" s="24" t="s">
        <v>220</v>
      </c>
      <c r="P549" s="24" t="s">
        <v>2028</v>
      </c>
    </row>
    <row r="550" spans="1:16" ht="13.5" thickBot="1" x14ac:dyDescent="0.25">
      <c r="A550" s="7" t="str">
        <f t="shared" si="48"/>
        <v> BBS 93 </v>
      </c>
      <c r="B550" s="8" t="str">
        <f t="shared" si="49"/>
        <v>I</v>
      </c>
      <c r="C550" s="7">
        <f t="shared" si="50"/>
        <v>47859.387999999999</v>
      </c>
      <c r="D550" s="9" t="str">
        <f t="shared" si="51"/>
        <v>vis</v>
      </c>
      <c r="E550" s="21">
        <f>VLOOKUP(C550,'Active 1'!C$21:E$966,3,FALSE)</f>
        <v>-3131.9958223170693</v>
      </c>
      <c r="F550" s="8" t="s">
        <v>1215</v>
      </c>
      <c r="G550" s="9" t="str">
        <f t="shared" si="52"/>
        <v>47859.388</v>
      </c>
      <c r="H550" s="7">
        <f t="shared" si="53"/>
        <v>3764</v>
      </c>
      <c r="I550" s="22" t="s">
        <v>272</v>
      </c>
      <c r="J550" s="23" t="s">
        <v>273</v>
      </c>
      <c r="K550" s="22">
        <v>3764</v>
      </c>
      <c r="L550" s="22" t="s">
        <v>1951</v>
      </c>
      <c r="M550" s="23" t="s">
        <v>1221</v>
      </c>
      <c r="N550" s="23"/>
      <c r="O550" s="24" t="s">
        <v>1612</v>
      </c>
      <c r="P550" s="24" t="s">
        <v>269</v>
      </c>
    </row>
    <row r="551" spans="1:16" ht="13.5" thickBot="1" x14ac:dyDescent="0.25">
      <c r="A551" s="7" t="str">
        <f t="shared" si="48"/>
        <v> BBS 94 </v>
      </c>
      <c r="B551" s="8" t="str">
        <f t="shared" si="49"/>
        <v>I</v>
      </c>
      <c r="C551" s="7">
        <f t="shared" si="50"/>
        <v>47911.334999999999</v>
      </c>
      <c r="D551" s="9" t="str">
        <f t="shared" si="51"/>
        <v>vis</v>
      </c>
      <c r="E551" s="21">
        <f>VLOOKUP(C551,'Active 1'!C$21:E$966,3,FALSE)</f>
        <v>-3093.9920791235795</v>
      </c>
      <c r="F551" s="8" t="s">
        <v>1215</v>
      </c>
      <c r="G551" s="9" t="str">
        <f t="shared" si="52"/>
        <v>47911.335</v>
      </c>
      <c r="H551" s="7">
        <f t="shared" si="53"/>
        <v>3802</v>
      </c>
      <c r="I551" s="22" t="s">
        <v>274</v>
      </c>
      <c r="J551" s="23" t="s">
        <v>275</v>
      </c>
      <c r="K551" s="22">
        <v>3802</v>
      </c>
      <c r="L551" s="22" t="s">
        <v>264</v>
      </c>
      <c r="M551" s="23" t="s">
        <v>1221</v>
      </c>
      <c r="N551" s="23"/>
      <c r="O551" s="24" t="s">
        <v>1612</v>
      </c>
      <c r="P551" s="24" t="s">
        <v>276</v>
      </c>
    </row>
    <row r="552" spans="1:16" ht="13.5" thickBot="1" x14ac:dyDescent="0.25">
      <c r="A552" s="7" t="str">
        <f t="shared" si="48"/>
        <v> BBS 94 </v>
      </c>
      <c r="B552" s="8" t="str">
        <f t="shared" si="49"/>
        <v>I</v>
      </c>
      <c r="C552" s="7">
        <f t="shared" si="50"/>
        <v>47967.370999999999</v>
      </c>
      <c r="D552" s="9" t="str">
        <f t="shared" si="51"/>
        <v>vis</v>
      </c>
      <c r="E552" s="21">
        <f>VLOOKUP(C552,'Active 1'!C$21:E$966,3,FALSE)</f>
        <v>-3052.996877214126</v>
      </c>
      <c r="F552" s="8" t="s">
        <v>1215</v>
      </c>
      <c r="G552" s="9" t="str">
        <f t="shared" si="52"/>
        <v>47967.371</v>
      </c>
      <c r="H552" s="7">
        <f t="shared" si="53"/>
        <v>3843</v>
      </c>
      <c r="I552" s="22" t="s">
        <v>277</v>
      </c>
      <c r="J552" s="23" t="s">
        <v>278</v>
      </c>
      <c r="K552" s="22">
        <v>3843</v>
      </c>
      <c r="L552" s="22" t="s">
        <v>1951</v>
      </c>
      <c r="M552" s="23" t="s">
        <v>1221</v>
      </c>
      <c r="N552" s="23"/>
      <c r="O552" s="24" t="s">
        <v>1702</v>
      </c>
      <c r="P552" s="24" t="s">
        <v>276</v>
      </c>
    </row>
    <row r="553" spans="1:16" ht="13.5" thickBot="1" x14ac:dyDescent="0.25">
      <c r="A553" s="7" t="str">
        <f t="shared" si="48"/>
        <v> BBS 96 </v>
      </c>
      <c r="B553" s="8" t="str">
        <f t="shared" si="49"/>
        <v>I</v>
      </c>
      <c r="C553" s="7">
        <f t="shared" si="50"/>
        <v>48094.497000000003</v>
      </c>
      <c r="D553" s="9" t="str">
        <f t="shared" si="51"/>
        <v>vis</v>
      </c>
      <c r="E553" s="21">
        <f>VLOOKUP(C553,'Active 1'!C$21:E$966,3,FALSE)</f>
        <v>-2959.9931646375444</v>
      </c>
      <c r="F553" s="8" t="s">
        <v>1215</v>
      </c>
      <c r="G553" s="9" t="str">
        <f t="shared" si="52"/>
        <v>48094.497</v>
      </c>
      <c r="H553" s="7">
        <f t="shared" si="53"/>
        <v>3936</v>
      </c>
      <c r="I553" s="22" t="s">
        <v>279</v>
      </c>
      <c r="J553" s="23" t="s">
        <v>280</v>
      </c>
      <c r="K553" s="22">
        <v>3936</v>
      </c>
      <c r="L553" s="22" t="s">
        <v>191</v>
      </c>
      <c r="M553" s="23" t="s">
        <v>1221</v>
      </c>
      <c r="N553" s="23"/>
      <c r="O553" s="24" t="s">
        <v>2312</v>
      </c>
      <c r="P553" s="24" t="s">
        <v>281</v>
      </c>
    </row>
    <row r="554" spans="1:16" ht="13.5" thickBot="1" x14ac:dyDescent="0.25">
      <c r="A554" s="7" t="str">
        <f t="shared" si="48"/>
        <v> BRNO 31 </v>
      </c>
      <c r="B554" s="8" t="str">
        <f t="shared" si="49"/>
        <v>I</v>
      </c>
      <c r="C554" s="7">
        <f t="shared" si="50"/>
        <v>48131.413999999997</v>
      </c>
      <c r="D554" s="9" t="str">
        <f t="shared" si="51"/>
        <v>vis</v>
      </c>
      <c r="E554" s="21">
        <f>VLOOKUP(C554,'Active 1'!C$21:E$966,3,FALSE)</f>
        <v>-2932.9851721168247</v>
      </c>
      <c r="F554" s="8" t="s">
        <v>1215</v>
      </c>
      <c r="G554" s="9" t="str">
        <f t="shared" si="52"/>
        <v>48131.414</v>
      </c>
      <c r="H554" s="7">
        <f t="shared" si="53"/>
        <v>3963</v>
      </c>
      <c r="I554" s="22" t="s">
        <v>282</v>
      </c>
      <c r="J554" s="23" t="s">
        <v>283</v>
      </c>
      <c r="K554" s="22">
        <v>3963</v>
      </c>
      <c r="L554" s="22" t="s">
        <v>284</v>
      </c>
      <c r="M554" s="23" t="s">
        <v>1221</v>
      </c>
      <c r="N554" s="23"/>
      <c r="O554" s="24" t="s">
        <v>1813</v>
      </c>
      <c r="P554" s="24" t="s">
        <v>249</v>
      </c>
    </row>
    <row r="555" spans="1:16" ht="13.5" thickBot="1" x14ac:dyDescent="0.25">
      <c r="A555" s="7" t="str">
        <f t="shared" si="48"/>
        <v> BBS 96 </v>
      </c>
      <c r="B555" s="8" t="str">
        <f t="shared" si="49"/>
        <v>I</v>
      </c>
      <c r="C555" s="7">
        <f t="shared" si="50"/>
        <v>48146.442000000003</v>
      </c>
      <c r="D555" s="9" t="str">
        <f t="shared" si="51"/>
        <v>vis</v>
      </c>
      <c r="E555" s="21">
        <f>VLOOKUP(C555,'Active 1'!C$21:E$966,3,FALSE)</f>
        <v>-2921.9908846177973</v>
      </c>
      <c r="F555" s="8" t="s">
        <v>1215</v>
      </c>
      <c r="G555" s="9" t="str">
        <f t="shared" si="52"/>
        <v>48146.442</v>
      </c>
      <c r="H555" s="7">
        <f t="shared" si="53"/>
        <v>3974</v>
      </c>
      <c r="I555" s="22" t="s">
        <v>285</v>
      </c>
      <c r="J555" s="23" t="s">
        <v>286</v>
      </c>
      <c r="K555" s="22">
        <v>3974</v>
      </c>
      <c r="L555" s="22" t="s">
        <v>287</v>
      </c>
      <c r="M555" s="23" t="s">
        <v>1221</v>
      </c>
      <c r="N555" s="23"/>
      <c r="O555" s="24" t="s">
        <v>1612</v>
      </c>
      <c r="P555" s="24" t="s">
        <v>281</v>
      </c>
    </row>
    <row r="556" spans="1:16" ht="13.5" thickBot="1" x14ac:dyDescent="0.25">
      <c r="A556" s="7" t="str">
        <f t="shared" si="48"/>
        <v> AOEB 1 </v>
      </c>
      <c r="B556" s="8" t="str">
        <f t="shared" si="49"/>
        <v>I</v>
      </c>
      <c r="C556" s="7">
        <f t="shared" si="50"/>
        <v>48154.644999999997</v>
      </c>
      <c r="D556" s="9" t="str">
        <f t="shared" si="51"/>
        <v>vis</v>
      </c>
      <c r="E556" s="21">
        <f>VLOOKUP(C556,'Active 1'!C$21:E$966,3,FALSE)</f>
        <v>-2915.989677514096</v>
      </c>
      <c r="F556" s="8" t="s">
        <v>1215</v>
      </c>
      <c r="G556" s="9" t="str">
        <f t="shared" si="52"/>
        <v>48154.645</v>
      </c>
      <c r="H556" s="7">
        <f t="shared" si="53"/>
        <v>3980</v>
      </c>
      <c r="I556" s="22" t="s">
        <v>288</v>
      </c>
      <c r="J556" s="23" t="s">
        <v>289</v>
      </c>
      <c r="K556" s="22">
        <v>3980</v>
      </c>
      <c r="L556" s="22" t="s">
        <v>2098</v>
      </c>
      <c r="M556" s="23" t="s">
        <v>1221</v>
      </c>
      <c r="N556" s="23"/>
      <c r="O556" s="24" t="s">
        <v>1988</v>
      </c>
      <c r="P556" s="24" t="s">
        <v>2028</v>
      </c>
    </row>
    <row r="557" spans="1:16" ht="13.5" thickBot="1" x14ac:dyDescent="0.25">
      <c r="A557" s="7" t="str">
        <f t="shared" si="48"/>
        <v> AOEB 1 </v>
      </c>
      <c r="B557" s="8" t="str">
        <f t="shared" si="49"/>
        <v>I</v>
      </c>
      <c r="C557" s="7">
        <f t="shared" si="50"/>
        <v>48158.743000000002</v>
      </c>
      <c r="D557" s="9" t="str">
        <f t="shared" si="51"/>
        <v>vis</v>
      </c>
      <c r="E557" s="21">
        <f>VLOOKUP(C557,'Active 1'!C$21:E$966,3,FALSE)</f>
        <v>-2912.9916345162883</v>
      </c>
      <c r="F557" s="8" t="s">
        <v>1215</v>
      </c>
      <c r="G557" s="9" t="str">
        <f t="shared" si="52"/>
        <v>48158.743</v>
      </c>
      <c r="H557" s="7">
        <f t="shared" si="53"/>
        <v>3983</v>
      </c>
      <c r="I557" s="22" t="s">
        <v>290</v>
      </c>
      <c r="J557" s="23" t="s">
        <v>291</v>
      </c>
      <c r="K557" s="22">
        <v>3983</v>
      </c>
      <c r="L557" s="22" t="s">
        <v>292</v>
      </c>
      <c r="M557" s="23" t="s">
        <v>1221</v>
      </c>
      <c r="N557" s="23"/>
      <c r="O557" s="24" t="s">
        <v>1648</v>
      </c>
      <c r="P557" s="24" t="s">
        <v>2028</v>
      </c>
    </row>
    <row r="558" spans="1:16" ht="13.5" thickBot="1" x14ac:dyDescent="0.25">
      <c r="A558" s="7" t="str">
        <f t="shared" si="48"/>
        <v> BBS 96 </v>
      </c>
      <c r="B558" s="8" t="str">
        <f t="shared" si="49"/>
        <v>I</v>
      </c>
      <c r="C558" s="7">
        <f t="shared" si="50"/>
        <v>48187.445</v>
      </c>
      <c r="D558" s="9" t="str">
        <f t="shared" si="51"/>
        <v>vis</v>
      </c>
      <c r="E558" s="21">
        <f>VLOOKUP(C558,'Active 1'!C$21:E$966,3,FALSE)</f>
        <v>-2891.9936281417249</v>
      </c>
      <c r="F558" s="8" t="s">
        <v>1215</v>
      </c>
      <c r="G558" s="9" t="str">
        <f t="shared" si="52"/>
        <v>48187.445</v>
      </c>
      <c r="H558" s="7">
        <f t="shared" si="53"/>
        <v>4004</v>
      </c>
      <c r="I558" s="22" t="s">
        <v>293</v>
      </c>
      <c r="J558" s="23" t="s">
        <v>294</v>
      </c>
      <c r="K558" s="22">
        <v>4004</v>
      </c>
      <c r="L558" s="22" t="s">
        <v>169</v>
      </c>
      <c r="M558" s="23" t="s">
        <v>1221</v>
      </c>
      <c r="N558" s="23"/>
      <c r="O558" s="24" t="s">
        <v>1702</v>
      </c>
      <c r="P558" s="24" t="s">
        <v>281</v>
      </c>
    </row>
    <row r="559" spans="1:16" ht="13.5" thickBot="1" x14ac:dyDescent="0.25">
      <c r="A559" s="7" t="str">
        <f t="shared" si="48"/>
        <v> AOEB 1 </v>
      </c>
      <c r="B559" s="8" t="str">
        <f t="shared" si="49"/>
        <v>I</v>
      </c>
      <c r="C559" s="7">
        <f t="shared" si="50"/>
        <v>48191.542999999998</v>
      </c>
      <c r="D559" s="9" t="str">
        <f t="shared" si="51"/>
        <v>vis</v>
      </c>
      <c r="E559" s="21">
        <f>VLOOKUP(C559,'Active 1'!C$21:E$966,3,FALSE)</f>
        <v>-2888.9955851439222</v>
      </c>
      <c r="F559" s="8" t="s">
        <v>1215</v>
      </c>
      <c r="G559" s="9" t="str">
        <f t="shared" si="52"/>
        <v>48191.543</v>
      </c>
      <c r="H559" s="7">
        <f t="shared" si="53"/>
        <v>4007</v>
      </c>
      <c r="I559" s="22" t="s">
        <v>295</v>
      </c>
      <c r="J559" s="23" t="s">
        <v>296</v>
      </c>
      <c r="K559" s="22">
        <v>4007</v>
      </c>
      <c r="L559" s="22" t="s">
        <v>1273</v>
      </c>
      <c r="M559" s="23" t="s">
        <v>1221</v>
      </c>
      <c r="N559" s="23"/>
      <c r="O559" s="24" t="s">
        <v>1648</v>
      </c>
      <c r="P559" s="24" t="s">
        <v>2028</v>
      </c>
    </row>
    <row r="560" spans="1:16" ht="13.5" thickBot="1" x14ac:dyDescent="0.25">
      <c r="A560" s="7" t="str">
        <f t="shared" si="48"/>
        <v> AOEB 1 </v>
      </c>
      <c r="B560" s="8" t="str">
        <f t="shared" si="49"/>
        <v>I</v>
      </c>
      <c r="C560" s="7">
        <f t="shared" si="50"/>
        <v>48236.650999999998</v>
      </c>
      <c r="D560" s="9" t="str">
        <f t="shared" si="51"/>
        <v>vis</v>
      </c>
      <c r="E560" s="21">
        <f>VLOOKUP(C560,'Active 1'!C$21:E$966,3,FALSE)</f>
        <v>-2855.9951645619458</v>
      </c>
      <c r="F560" s="8" t="s">
        <v>1215</v>
      </c>
      <c r="G560" s="9" t="str">
        <f t="shared" si="52"/>
        <v>48236.651</v>
      </c>
      <c r="H560" s="7">
        <f t="shared" si="53"/>
        <v>4040</v>
      </c>
      <c r="I560" s="22" t="s">
        <v>297</v>
      </c>
      <c r="J560" s="23" t="s">
        <v>298</v>
      </c>
      <c r="K560" s="22">
        <v>4040</v>
      </c>
      <c r="L560" s="22" t="s">
        <v>264</v>
      </c>
      <c r="M560" s="23" t="s">
        <v>1221</v>
      </c>
      <c r="N560" s="23"/>
      <c r="O560" s="24" t="s">
        <v>1648</v>
      </c>
      <c r="P560" s="24" t="s">
        <v>2028</v>
      </c>
    </row>
    <row r="561" spans="1:16" ht="13.5" thickBot="1" x14ac:dyDescent="0.25">
      <c r="A561" s="7" t="str">
        <f t="shared" si="48"/>
        <v> AOEB 1 </v>
      </c>
      <c r="B561" s="8" t="str">
        <f t="shared" si="49"/>
        <v>I</v>
      </c>
      <c r="C561" s="7">
        <f t="shared" si="50"/>
        <v>48251.692999999999</v>
      </c>
      <c r="D561" s="9" t="str">
        <f t="shared" si="51"/>
        <v>vis</v>
      </c>
      <c r="E561" s="21">
        <f>VLOOKUP(C561,'Active 1'!C$21:E$966,3,FALSE)</f>
        <v>-2844.9906348467262</v>
      </c>
      <c r="F561" s="8" t="s">
        <v>1215</v>
      </c>
      <c r="G561" s="9" t="str">
        <f t="shared" si="52"/>
        <v>48251.693</v>
      </c>
      <c r="H561" s="7">
        <f t="shared" si="53"/>
        <v>4051</v>
      </c>
      <c r="I561" s="22" t="s">
        <v>299</v>
      </c>
      <c r="J561" s="23" t="s">
        <v>300</v>
      </c>
      <c r="K561" s="22">
        <v>4051</v>
      </c>
      <c r="L561" s="22" t="s">
        <v>2098</v>
      </c>
      <c r="M561" s="23" t="s">
        <v>1221</v>
      </c>
      <c r="N561" s="23"/>
      <c r="O561" s="24" t="s">
        <v>1988</v>
      </c>
      <c r="P561" s="24" t="s">
        <v>2028</v>
      </c>
    </row>
    <row r="562" spans="1:16" ht="13.5" thickBot="1" x14ac:dyDescent="0.25">
      <c r="A562" s="7" t="str">
        <f t="shared" si="48"/>
        <v> BBS 97 </v>
      </c>
      <c r="B562" s="8" t="str">
        <f t="shared" si="49"/>
        <v>I</v>
      </c>
      <c r="C562" s="7">
        <f t="shared" si="50"/>
        <v>48265.360999999997</v>
      </c>
      <c r="D562" s="9" t="str">
        <f t="shared" si="51"/>
        <v>vis</v>
      </c>
      <c r="E562" s="21">
        <f>VLOOKUP(C562,'Active 1'!C$21:E$966,3,FALSE)</f>
        <v>-2834.9913054924123</v>
      </c>
      <c r="F562" s="8" t="s">
        <v>1215</v>
      </c>
      <c r="G562" s="9" t="str">
        <f t="shared" si="52"/>
        <v>48265.361</v>
      </c>
      <c r="H562" s="7">
        <f t="shared" si="53"/>
        <v>4061</v>
      </c>
      <c r="I562" s="22" t="s">
        <v>301</v>
      </c>
      <c r="J562" s="23" t="s">
        <v>302</v>
      </c>
      <c r="K562" s="22">
        <v>4061</v>
      </c>
      <c r="L562" s="22" t="s">
        <v>2094</v>
      </c>
      <c r="M562" s="23" t="s">
        <v>1221</v>
      </c>
      <c r="N562" s="23"/>
      <c r="O562" s="24" t="s">
        <v>1612</v>
      </c>
      <c r="P562" s="24" t="s">
        <v>303</v>
      </c>
    </row>
    <row r="563" spans="1:16" ht="13.5" thickBot="1" x14ac:dyDescent="0.25">
      <c r="A563" s="7" t="str">
        <f t="shared" si="48"/>
        <v>BAVM 59 </v>
      </c>
      <c r="B563" s="8" t="str">
        <f t="shared" si="49"/>
        <v>I</v>
      </c>
      <c r="C563" s="7">
        <f t="shared" si="50"/>
        <v>48306.358999999997</v>
      </c>
      <c r="D563" s="9" t="str">
        <f t="shared" si="51"/>
        <v>vis</v>
      </c>
      <c r="E563" s="21">
        <f>VLOOKUP(C563,'Active 1'!C$21:E$966,3,FALSE)</f>
        <v>-2804.9977069506936</v>
      </c>
      <c r="F563" s="8" t="s">
        <v>1215</v>
      </c>
      <c r="G563" s="9" t="str">
        <f t="shared" si="52"/>
        <v>48306.359</v>
      </c>
      <c r="H563" s="7">
        <f t="shared" si="53"/>
        <v>4091</v>
      </c>
      <c r="I563" s="22" t="s">
        <v>304</v>
      </c>
      <c r="J563" s="23" t="s">
        <v>305</v>
      </c>
      <c r="K563" s="22">
        <v>4091</v>
      </c>
      <c r="L563" s="22" t="s">
        <v>67</v>
      </c>
      <c r="M563" s="23" t="s">
        <v>1221</v>
      </c>
      <c r="N563" s="23"/>
      <c r="O563" s="24" t="s">
        <v>306</v>
      </c>
      <c r="P563" s="25" t="s">
        <v>307</v>
      </c>
    </row>
    <row r="564" spans="1:16" ht="13.5" thickBot="1" x14ac:dyDescent="0.25">
      <c r="A564" s="7" t="str">
        <f t="shared" si="48"/>
        <v> BBS 97 </v>
      </c>
      <c r="B564" s="8" t="str">
        <f t="shared" si="49"/>
        <v>I</v>
      </c>
      <c r="C564" s="7">
        <f t="shared" si="50"/>
        <v>48332.336000000003</v>
      </c>
      <c r="D564" s="9" t="str">
        <f t="shared" si="51"/>
        <v>vis</v>
      </c>
      <c r="E564" s="21">
        <f>VLOOKUP(C564,'Active 1'!C$21:E$966,3,FALSE)</f>
        <v>-2785.9932747998955</v>
      </c>
      <c r="F564" s="8" t="s">
        <v>1215</v>
      </c>
      <c r="G564" s="9" t="str">
        <f t="shared" si="52"/>
        <v>48332.336</v>
      </c>
      <c r="H564" s="7">
        <f t="shared" si="53"/>
        <v>4110</v>
      </c>
      <c r="I564" s="22" t="s">
        <v>308</v>
      </c>
      <c r="J564" s="23" t="s">
        <v>309</v>
      </c>
      <c r="K564" s="22">
        <v>4110</v>
      </c>
      <c r="L564" s="22" t="s">
        <v>292</v>
      </c>
      <c r="M564" s="23" t="s">
        <v>1221</v>
      </c>
      <c r="N564" s="23"/>
      <c r="O564" s="24" t="s">
        <v>1702</v>
      </c>
      <c r="P564" s="24" t="s">
        <v>303</v>
      </c>
    </row>
    <row r="565" spans="1:16" ht="13.5" thickBot="1" x14ac:dyDescent="0.25">
      <c r="A565" s="7" t="str">
        <f t="shared" si="48"/>
        <v> BBS 97 </v>
      </c>
      <c r="B565" s="8" t="str">
        <f t="shared" si="49"/>
        <v>I</v>
      </c>
      <c r="C565" s="7">
        <f t="shared" si="50"/>
        <v>48332.336000000003</v>
      </c>
      <c r="D565" s="9" t="str">
        <f t="shared" si="51"/>
        <v>vis</v>
      </c>
      <c r="E565" s="21">
        <f>VLOOKUP(C565,'Active 1'!C$21:E$966,3,FALSE)</f>
        <v>-2785.9932747998955</v>
      </c>
      <c r="F565" s="8" t="s">
        <v>1215</v>
      </c>
      <c r="G565" s="9" t="str">
        <f t="shared" si="52"/>
        <v>48332.336</v>
      </c>
      <c r="H565" s="7">
        <f t="shared" si="53"/>
        <v>4110</v>
      </c>
      <c r="I565" s="22" t="s">
        <v>308</v>
      </c>
      <c r="J565" s="23" t="s">
        <v>309</v>
      </c>
      <c r="K565" s="22">
        <v>4110</v>
      </c>
      <c r="L565" s="22" t="s">
        <v>292</v>
      </c>
      <c r="M565" s="23" t="s">
        <v>1221</v>
      </c>
      <c r="N565" s="23"/>
      <c r="O565" s="24" t="s">
        <v>1612</v>
      </c>
      <c r="P565" s="24" t="s">
        <v>303</v>
      </c>
    </row>
    <row r="566" spans="1:16" ht="13.5" thickBot="1" x14ac:dyDescent="0.25">
      <c r="A566" s="7" t="str">
        <f t="shared" si="48"/>
        <v> BBS 98 </v>
      </c>
      <c r="B566" s="8" t="str">
        <f t="shared" si="49"/>
        <v>I</v>
      </c>
      <c r="C566" s="7">
        <f t="shared" si="50"/>
        <v>48433.482000000004</v>
      </c>
      <c r="D566" s="9" t="str">
        <f t="shared" si="51"/>
        <v>vis</v>
      </c>
      <c r="E566" s="21">
        <f>VLOOKUP(C566,'Active 1'!C$21:E$966,3,FALSE)</f>
        <v>-2711.996189134723</v>
      </c>
      <c r="F566" s="8" t="s">
        <v>1215</v>
      </c>
      <c r="G566" s="9" t="str">
        <f t="shared" si="52"/>
        <v>48433.482</v>
      </c>
      <c r="H566" s="7">
        <f t="shared" si="53"/>
        <v>4184</v>
      </c>
      <c r="I566" s="22" t="s">
        <v>310</v>
      </c>
      <c r="J566" s="23" t="s">
        <v>311</v>
      </c>
      <c r="K566" s="22">
        <v>4184</v>
      </c>
      <c r="L566" s="22" t="s">
        <v>191</v>
      </c>
      <c r="M566" s="23" t="s">
        <v>1221</v>
      </c>
      <c r="N566" s="23"/>
      <c r="O566" s="24" t="s">
        <v>1702</v>
      </c>
      <c r="P566" s="24" t="s">
        <v>312</v>
      </c>
    </row>
    <row r="567" spans="1:16" ht="13.5" thickBot="1" x14ac:dyDescent="0.25">
      <c r="A567" s="7" t="str">
        <f t="shared" si="48"/>
        <v> AOEB 1 </v>
      </c>
      <c r="B567" s="8" t="str">
        <f t="shared" si="49"/>
        <v>I</v>
      </c>
      <c r="C567" s="7">
        <f t="shared" si="50"/>
        <v>48471.758999999998</v>
      </c>
      <c r="D567" s="9" t="str">
        <f t="shared" si="51"/>
        <v>vis</v>
      </c>
      <c r="E567" s="21">
        <f>VLOOKUP(C567,'Active 1'!C$21:E$966,3,FALSE)</f>
        <v>-2683.9932384692947</v>
      </c>
      <c r="F567" s="8" t="s">
        <v>1215</v>
      </c>
      <c r="G567" s="9" t="str">
        <f t="shared" si="52"/>
        <v>48471.759</v>
      </c>
      <c r="H567" s="7">
        <f t="shared" si="53"/>
        <v>4212</v>
      </c>
      <c r="I567" s="22" t="s">
        <v>313</v>
      </c>
      <c r="J567" s="23" t="s">
        <v>314</v>
      </c>
      <c r="K567" s="22">
        <v>4212</v>
      </c>
      <c r="L567" s="22" t="s">
        <v>2094</v>
      </c>
      <c r="M567" s="23" t="s">
        <v>1221</v>
      </c>
      <c r="N567" s="23"/>
      <c r="O567" s="24" t="s">
        <v>1648</v>
      </c>
      <c r="P567" s="24" t="s">
        <v>2028</v>
      </c>
    </row>
    <row r="568" spans="1:16" ht="13.5" thickBot="1" x14ac:dyDescent="0.25">
      <c r="A568" s="7" t="str">
        <f t="shared" si="48"/>
        <v> AOEB 1 </v>
      </c>
      <c r="B568" s="8" t="str">
        <f t="shared" si="49"/>
        <v>I</v>
      </c>
      <c r="C568" s="7">
        <f t="shared" si="50"/>
        <v>48482.694000000003</v>
      </c>
      <c r="D568" s="9" t="str">
        <f t="shared" si="51"/>
        <v>vis</v>
      </c>
      <c r="E568" s="21">
        <f>VLOOKUP(C568,'Active 1'!C$21:E$966,3,FALSE)</f>
        <v>-2675.9933360337163</v>
      </c>
      <c r="F568" s="8" t="s">
        <v>1215</v>
      </c>
      <c r="G568" s="9" t="str">
        <f t="shared" si="52"/>
        <v>48482.694</v>
      </c>
      <c r="H568" s="7">
        <f t="shared" si="53"/>
        <v>4220</v>
      </c>
      <c r="I568" s="22" t="s">
        <v>315</v>
      </c>
      <c r="J568" s="23" t="s">
        <v>316</v>
      </c>
      <c r="K568" s="22">
        <v>4220</v>
      </c>
      <c r="L568" s="22" t="s">
        <v>2094</v>
      </c>
      <c r="M568" s="23" t="s">
        <v>1221</v>
      </c>
      <c r="N568" s="23"/>
      <c r="O568" s="24" t="s">
        <v>1648</v>
      </c>
      <c r="P568" s="24" t="s">
        <v>2028</v>
      </c>
    </row>
    <row r="569" spans="1:16" ht="13.5" thickBot="1" x14ac:dyDescent="0.25">
      <c r="A569" s="7" t="str">
        <f t="shared" si="48"/>
        <v> BBS 98 </v>
      </c>
      <c r="B569" s="8" t="str">
        <f t="shared" si="49"/>
        <v>I</v>
      </c>
      <c r="C569" s="7">
        <f t="shared" si="50"/>
        <v>48496.366000000002</v>
      </c>
      <c r="D569" s="9" t="str">
        <f t="shared" si="51"/>
        <v>vis</v>
      </c>
      <c r="E569" s="21">
        <f>VLOOKUP(C569,'Active 1'!C$21:E$966,3,FALSE)</f>
        <v>-2665.9910803319176</v>
      </c>
      <c r="F569" s="8" t="s">
        <v>1215</v>
      </c>
      <c r="G569" s="9" t="str">
        <f t="shared" si="52"/>
        <v>48496.366</v>
      </c>
      <c r="H569" s="7">
        <f t="shared" si="53"/>
        <v>4230</v>
      </c>
      <c r="I569" s="22" t="s">
        <v>317</v>
      </c>
      <c r="J569" s="23" t="s">
        <v>318</v>
      </c>
      <c r="K569" s="22">
        <v>4230</v>
      </c>
      <c r="L569" s="22" t="s">
        <v>319</v>
      </c>
      <c r="M569" s="23" t="s">
        <v>1221</v>
      </c>
      <c r="N569" s="23"/>
      <c r="O569" s="24" t="s">
        <v>1612</v>
      </c>
      <c r="P569" s="24" t="s">
        <v>312</v>
      </c>
    </row>
    <row r="570" spans="1:16" ht="13.5" thickBot="1" x14ac:dyDescent="0.25">
      <c r="A570" s="7" t="str">
        <f t="shared" si="48"/>
        <v> BBS 98 </v>
      </c>
      <c r="B570" s="8" t="str">
        <f t="shared" si="49"/>
        <v>I</v>
      </c>
      <c r="C570" s="7">
        <f t="shared" si="50"/>
        <v>48500.466</v>
      </c>
      <c r="D570" s="9" t="str">
        <f t="shared" si="51"/>
        <v>vis</v>
      </c>
      <c r="E570" s="21">
        <f>VLOOKUP(C570,'Active 1'!C$21:E$966,3,FALSE)</f>
        <v>-2662.9915741603727</v>
      </c>
      <c r="F570" s="8" t="s">
        <v>1215</v>
      </c>
      <c r="G570" s="9" t="str">
        <f t="shared" si="52"/>
        <v>48500.466</v>
      </c>
      <c r="H570" s="7">
        <f t="shared" si="53"/>
        <v>4233</v>
      </c>
      <c r="I570" s="22" t="s">
        <v>320</v>
      </c>
      <c r="J570" s="23" t="s">
        <v>321</v>
      </c>
      <c r="K570" s="22">
        <v>4233</v>
      </c>
      <c r="L570" s="22" t="s">
        <v>319</v>
      </c>
      <c r="M570" s="23" t="s">
        <v>1221</v>
      </c>
      <c r="N570" s="23"/>
      <c r="O570" s="24" t="s">
        <v>1612</v>
      </c>
      <c r="P570" s="24" t="s">
        <v>312</v>
      </c>
    </row>
    <row r="571" spans="1:16" ht="13.5" thickBot="1" x14ac:dyDescent="0.25">
      <c r="A571" s="7" t="str">
        <f t="shared" si="48"/>
        <v> AOEB 1 </v>
      </c>
      <c r="B571" s="8" t="str">
        <f t="shared" si="49"/>
        <v>I</v>
      </c>
      <c r="C571" s="7">
        <f t="shared" si="50"/>
        <v>48538.735000000001</v>
      </c>
      <c r="D571" s="9" t="str">
        <f t="shared" si="51"/>
        <v>vis</v>
      </c>
      <c r="E571" s="21">
        <f>VLOOKUP(C571,'Active 1'!C$21:E$966,3,FALSE)</f>
        <v>-2634.9944761899092</v>
      </c>
      <c r="F571" s="8" t="s">
        <v>1215</v>
      </c>
      <c r="G571" s="9" t="str">
        <f t="shared" si="52"/>
        <v>48538.735</v>
      </c>
      <c r="H571" s="7">
        <f t="shared" si="53"/>
        <v>4261</v>
      </c>
      <c r="I571" s="22" t="s">
        <v>322</v>
      </c>
      <c r="J571" s="23" t="s">
        <v>323</v>
      </c>
      <c r="K571" s="22">
        <v>4261</v>
      </c>
      <c r="L571" s="22" t="s">
        <v>287</v>
      </c>
      <c r="M571" s="23" t="s">
        <v>1221</v>
      </c>
      <c r="N571" s="23"/>
      <c r="O571" s="24" t="s">
        <v>1648</v>
      </c>
      <c r="P571" s="24" t="s">
        <v>2028</v>
      </c>
    </row>
    <row r="572" spans="1:16" ht="13.5" thickBot="1" x14ac:dyDescent="0.25">
      <c r="A572" s="7" t="str">
        <f t="shared" si="48"/>
        <v> BBS 99 </v>
      </c>
      <c r="B572" s="8" t="str">
        <f t="shared" si="49"/>
        <v>I</v>
      </c>
      <c r="C572" s="7">
        <f t="shared" si="50"/>
        <v>48545.58</v>
      </c>
      <c r="D572" s="9" t="str">
        <f t="shared" si="51"/>
        <v>vis</v>
      </c>
      <c r="E572" s="21">
        <f>VLOOKUP(C572,'Active 1'!C$21:E$966,3,FALSE)</f>
        <v>-2629.9867640571688</v>
      </c>
      <c r="F572" s="8" t="s">
        <v>1215</v>
      </c>
      <c r="G572" s="9" t="str">
        <f t="shared" si="52"/>
        <v>48545.580</v>
      </c>
      <c r="H572" s="7">
        <f t="shared" si="53"/>
        <v>4266</v>
      </c>
      <c r="I572" s="22" t="s">
        <v>324</v>
      </c>
      <c r="J572" s="23" t="s">
        <v>325</v>
      </c>
      <c r="K572" s="22">
        <v>4266</v>
      </c>
      <c r="L572" s="22" t="s">
        <v>1267</v>
      </c>
      <c r="M572" s="23" t="s">
        <v>1221</v>
      </c>
      <c r="N572" s="23"/>
      <c r="O572" s="24" t="s">
        <v>1702</v>
      </c>
      <c r="P572" s="24" t="s">
        <v>326</v>
      </c>
    </row>
    <row r="573" spans="1:16" ht="13.5" thickBot="1" x14ac:dyDescent="0.25">
      <c r="A573" s="7" t="str">
        <f t="shared" ref="A573:A636" si="54">P573</f>
        <v> BBS 99 </v>
      </c>
      <c r="B573" s="8" t="str">
        <f t="shared" ref="B573:B636" si="55">IF(H573=INT(H573),"I","II")</f>
        <v>I</v>
      </c>
      <c r="C573" s="7">
        <f t="shared" ref="C573:C636" si="56">1*G573</f>
        <v>48548.311000000002</v>
      </c>
      <c r="D573" s="9" t="str">
        <f t="shared" ref="D573:D636" si="57">VLOOKUP(F573,I$1:J$5,2,FALSE)</f>
        <v>vis</v>
      </c>
      <c r="E573" s="21">
        <f>VLOOKUP(C573,'Active 1'!C$21:E$966,3,FALSE)</f>
        <v>-2627.9888003121705</v>
      </c>
      <c r="F573" s="8" t="s">
        <v>1215</v>
      </c>
      <c r="G573" s="9" t="str">
        <f t="shared" ref="G573:G636" si="58">MID(I573,3,LEN(I573)-3)</f>
        <v>48548.311</v>
      </c>
      <c r="H573" s="7">
        <f t="shared" ref="H573:H636" si="59">1*K573</f>
        <v>4268</v>
      </c>
      <c r="I573" s="22" t="s">
        <v>327</v>
      </c>
      <c r="J573" s="23" t="s">
        <v>328</v>
      </c>
      <c r="K573" s="22">
        <v>4268</v>
      </c>
      <c r="L573" s="22" t="s">
        <v>1229</v>
      </c>
      <c r="M573" s="23" t="s">
        <v>1221</v>
      </c>
      <c r="N573" s="23"/>
      <c r="O573" s="24" t="s">
        <v>1612</v>
      </c>
      <c r="P573" s="24" t="s">
        <v>326</v>
      </c>
    </row>
    <row r="574" spans="1:16" ht="13.5" thickBot="1" x14ac:dyDescent="0.25">
      <c r="A574" s="7" t="str">
        <f t="shared" si="54"/>
        <v> AOEB 1 </v>
      </c>
      <c r="B574" s="8" t="str">
        <f t="shared" si="55"/>
        <v>I</v>
      </c>
      <c r="C574" s="7">
        <f t="shared" si="56"/>
        <v>48601.614999999998</v>
      </c>
      <c r="D574" s="9" t="str">
        <f t="shared" si="57"/>
        <v>vis</v>
      </c>
      <c r="E574" s="21">
        <f>VLOOKUP(C574,'Active 1'!C$21:E$966,3,FALSE)</f>
        <v>-2588.9922937345891</v>
      </c>
      <c r="F574" s="8" t="s">
        <v>1215</v>
      </c>
      <c r="G574" s="9" t="str">
        <f t="shared" si="58"/>
        <v>48601.615</v>
      </c>
      <c r="H574" s="7">
        <f t="shared" si="59"/>
        <v>4307</v>
      </c>
      <c r="I574" s="22" t="s">
        <v>329</v>
      </c>
      <c r="J574" s="23" t="s">
        <v>330</v>
      </c>
      <c r="K574" s="22">
        <v>4307</v>
      </c>
      <c r="L574" s="22" t="s">
        <v>319</v>
      </c>
      <c r="M574" s="23" t="s">
        <v>1221</v>
      </c>
      <c r="N574" s="23"/>
      <c r="O574" s="24" t="s">
        <v>1988</v>
      </c>
      <c r="P574" s="24" t="s">
        <v>2028</v>
      </c>
    </row>
    <row r="575" spans="1:16" ht="13.5" thickBot="1" x14ac:dyDescent="0.25">
      <c r="A575" s="7" t="str">
        <f t="shared" si="54"/>
        <v> BRNO 31 </v>
      </c>
      <c r="B575" s="8" t="str">
        <f t="shared" si="55"/>
        <v>I</v>
      </c>
      <c r="C575" s="7">
        <f t="shared" si="56"/>
        <v>48619.360999999997</v>
      </c>
      <c r="D575" s="9" t="str">
        <f t="shared" si="57"/>
        <v>vis</v>
      </c>
      <c r="E575" s="21">
        <f>VLOOKUP(C575,'Active 1'!C$21:E$966,3,FALSE)</f>
        <v>-2576.0095531198926</v>
      </c>
      <c r="F575" s="8" t="s">
        <v>1215</v>
      </c>
      <c r="G575" s="9" t="str">
        <f t="shared" si="58"/>
        <v>48619.361</v>
      </c>
      <c r="H575" s="7">
        <f t="shared" si="59"/>
        <v>4320</v>
      </c>
      <c r="I575" s="22" t="s">
        <v>331</v>
      </c>
      <c r="J575" s="23" t="s">
        <v>332</v>
      </c>
      <c r="K575" s="22">
        <v>4320</v>
      </c>
      <c r="L575" s="22" t="s">
        <v>1738</v>
      </c>
      <c r="M575" s="23" t="s">
        <v>1221</v>
      </c>
      <c r="N575" s="23"/>
      <c r="O575" s="24" t="s">
        <v>333</v>
      </c>
      <c r="P575" s="24" t="s">
        <v>249</v>
      </c>
    </row>
    <row r="576" spans="1:16" ht="13.5" thickBot="1" x14ac:dyDescent="0.25">
      <c r="A576" s="7" t="str">
        <f t="shared" si="54"/>
        <v> BRNO 31 </v>
      </c>
      <c r="B576" s="8" t="str">
        <f t="shared" si="55"/>
        <v>I</v>
      </c>
      <c r="C576" s="7">
        <f t="shared" si="56"/>
        <v>48619.360999999997</v>
      </c>
      <c r="D576" s="9" t="str">
        <f t="shared" si="57"/>
        <v>vis</v>
      </c>
      <c r="E576" s="21">
        <f>VLOOKUP(C576,'Active 1'!C$21:E$966,3,FALSE)</f>
        <v>-2576.0095531198926</v>
      </c>
      <c r="F576" s="8" t="s">
        <v>1215</v>
      </c>
      <c r="G576" s="9" t="str">
        <f t="shared" si="58"/>
        <v>48619.361</v>
      </c>
      <c r="H576" s="7">
        <f t="shared" si="59"/>
        <v>4320</v>
      </c>
      <c r="I576" s="22" t="s">
        <v>331</v>
      </c>
      <c r="J576" s="23" t="s">
        <v>332</v>
      </c>
      <c r="K576" s="22">
        <v>4320</v>
      </c>
      <c r="L576" s="22" t="s">
        <v>1738</v>
      </c>
      <c r="M576" s="23" t="s">
        <v>1221</v>
      </c>
      <c r="N576" s="23"/>
      <c r="O576" s="24" t="s">
        <v>334</v>
      </c>
      <c r="P576" s="24" t="s">
        <v>249</v>
      </c>
    </row>
    <row r="577" spans="1:16" ht="13.5" thickBot="1" x14ac:dyDescent="0.25">
      <c r="A577" s="7" t="str">
        <f t="shared" si="54"/>
        <v> BRNO 31 </v>
      </c>
      <c r="B577" s="8" t="str">
        <f t="shared" si="55"/>
        <v>I</v>
      </c>
      <c r="C577" s="7">
        <f t="shared" si="56"/>
        <v>48619.362000000001</v>
      </c>
      <c r="D577" s="9" t="str">
        <f t="shared" si="57"/>
        <v>vis</v>
      </c>
      <c r="E577" s="21">
        <f>VLOOKUP(C577,'Active 1'!C$21:E$966,3,FALSE)</f>
        <v>-2576.0088215330188</v>
      </c>
      <c r="F577" s="8" t="s">
        <v>1215</v>
      </c>
      <c r="G577" s="9" t="str">
        <f t="shared" si="58"/>
        <v>48619.362</v>
      </c>
      <c r="H577" s="7">
        <f t="shared" si="59"/>
        <v>4320</v>
      </c>
      <c r="I577" s="22" t="s">
        <v>335</v>
      </c>
      <c r="J577" s="23" t="s">
        <v>336</v>
      </c>
      <c r="K577" s="22">
        <v>4320</v>
      </c>
      <c r="L577" s="22" t="s">
        <v>1761</v>
      </c>
      <c r="M577" s="23" t="s">
        <v>1221</v>
      </c>
      <c r="N577" s="23"/>
      <c r="O577" s="24" t="s">
        <v>337</v>
      </c>
      <c r="P577" s="24" t="s">
        <v>249</v>
      </c>
    </row>
    <row r="578" spans="1:16" ht="13.5" thickBot="1" x14ac:dyDescent="0.25">
      <c r="A578" s="7" t="str">
        <f t="shared" si="54"/>
        <v> BRNO 31 </v>
      </c>
      <c r="B578" s="8" t="str">
        <f t="shared" si="55"/>
        <v>I</v>
      </c>
      <c r="C578" s="7">
        <f t="shared" si="56"/>
        <v>48619.37</v>
      </c>
      <c r="D578" s="9" t="str">
        <f t="shared" si="57"/>
        <v>vis</v>
      </c>
      <c r="E578" s="21">
        <f>VLOOKUP(C578,'Active 1'!C$21:E$966,3,FALSE)</f>
        <v>-2576.0029688380487</v>
      </c>
      <c r="F578" s="8" t="s">
        <v>1215</v>
      </c>
      <c r="G578" s="9" t="str">
        <f t="shared" si="58"/>
        <v>48619.370</v>
      </c>
      <c r="H578" s="7">
        <f t="shared" si="59"/>
        <v>4320</v>
      </c>
      <c r="I578" s="22" t="s">
        <v>338</v>
      </c>
      <c r="J578" s="23" t="s">
        <v>339</v>
      </c>
      <c r="K578" s="22">
        <v>4320</v>
      </c>
      <c r="L578" s="22" t="s">
        <v>1951</v>
      </c>
      <c r="M578" s="23" t="s">
        <v>1221</v>
      </c>
      <c r="N578" s="23"/>
      <c r="O578" s="24" t="s">
        <v>340</v>
      </c>
      <c r="P578" s="24" t="s">
        <v>249</v>
      </c>
    </row>
    <row r="579" spans="1:16" ht="13.5" thickBot="1" x14ac:dyDescent="0.25">
      <c r="A579" s="7" t="str">
        <f t="shared" si="54"/>
        <v> BRNO 31 </v>
      </c>
      <c r="B579" s="8" t="str">
        <f t="shared" si="55"/>
        <v>I</v>
      </c>
      <c r="C579" s="7">
        <f t="shared" si="56"/>
        <v>48619.374000000003</v>
      </c>
      <c r="D579" s="9" t="str">
        <f t="shared" si="57"/>
        <v>vis</v>
      </c>
      <c r="E579" s="21">
        <f>VLOOKUP(C579,'Active 1'!C$21:E$966,3,FALSE)</f>
        <v>-2576.0000424905638</v>
      </c>
      <c r="F579" s="8" t="s">
        <v>1215</v>
      </c>
      <c r="G579" s="9" t="str">
        <f t="shared" si="58"/>
        <v>48619.374</v>
      </c>
      <c r="H579" s="7">
        <f t="shared" si="59"/>
        <v>4320</v>
      </c>
      <c r="I579" s="22" t="s">
        <v>341</v>
      </c>
      <c r="J579" s="23" t="s">
        <v>342</v>
      </c>
      <c r="K579" s="22">
        <v>4320</v>
      </c>
      <c r="L579" s="22" t="s">
        <v>67</v>
      </c>
      <c r="M579" s="23" t="s">
        <v>1221</v>
      </c>
      <c r="N579" s="23"/>
      <c r="O579" s="24" t="s">
        <v>343</v>
      </c>
      <c r="P579" s="24" t="s">
        <v>249</v>
      </c>
    </row>
    <row r="580" spans="1:16" ht="13.5" thickBot="1" x14ac:dyDescent="0.25">
      <c r="A580" s="7" t="str">
        <f t="shared" si="54"/>
        <v> BRNO 31 </v>
      </c>
      <c r="B580" s="8" t="str">
        <f t="shared" si="55"/>
        <v>I</v>
      </c>
      <c r="C580" s="7">
        <f t="shared" si="56"/>
        <v>48619.377</v>
      </c>
      <c r="D580" s="9" t="str">
        <f t="shared" si="57"/>
        <v>vis</v>
      </c>
      <c r="E580" s="21">
        <f>VLOOKUP(C580,'Active 1'!C$21:E$966,3,FALSE)</f>
        <v>-2575.9978477299524</v>
      </c>
      <c r="F580" s="8" t="s">
        <v>1215</v>
      </c>
      <c r="G580" s="9" t="str">
        <f t="shared" si="58"/>
        <v>48619.377</v>
      </c>
      <c r="H580" s="7">
        <f t="shared" si="59"/>
        <v>4320</v>
      </c>
      <c r="I580" s="22" t="s">
        <v>344</v>
      </c>
      <c r="J580" s="23" t="s">
        <v>345</v>
      </c>
      <c r="K580" s="22">
        <v>4320</v>
      </c>
      <c r="L580" s="22" t="s">
        <v>191</v>
      </c>
      <c r="M580" s="23" t="s">
        <v>1221</v>
      </c>
      <c r="N580" s="23"/>
      <c r="O580" s="24" t="s">
        <v>346</v>
      </c>
      <c r="P580" s="24" t="s">
        <v>249</v>
      </c>
    </row>
    <row r="581" spans="1:16" ht="13.5" thickBot="1" x14ac:dyDescent="0.25">
      <c r="A581" s="7" t="str">
        <f t="shared" si="54"/>
        <v> BRNO 31 </v>
      </c>
      <c r="B581" s="8" t="str">
        <f t="shared" si="55"/>
        <v>I</v>
      </c>
      <c r="C581" s="7">
        <f t="shared" si="56"/>
        <v>48619.385999999999</v>
      </c>
      <c r="D581" s="9" t="str">
        <f t="shared" si="57"/>
        <v>vis</v>
      </c>
      <c r="E581" s="21">
        <f>VLOOKUP(C581,'Active 1'!C$21:E$966,3,FALSE)</f>
        <v>-2575.9912634481138</v>
      </c>
      <c r="F581" s="8" t="s">
        <v>1215</v>
      </c>
      <c r="G581" s="9" t="str">
        <f t="shared" si="58"/>
        <v>48619.386</v>
      </c>
      <c r="H581" s="7">
        <f t="shared" si="59"/>
        <v>4320</v>
      </c>
      <c r="I581" s="22" t="s">
        <v>347</v>
      </c>
      <c r="J581" s="23" t="s">
        <v>348</v>
      </c>
      <c r="K581" s="22">
        <v>4320</v>
      </c>
      <c r="L581" s="22" t="s">
        <v>252</v>
      </c>
      <c r="M581" s="23" t="s">
        <v>1221</v>
      </c>
      <c r="N581" s="23"/>
      <c r="O581" s="24" t="s">
        <v>349</v>
      </c>
      <c r="P581" s="24" t="s">
        <v>249</v>
      </c>
    </row>
    <row r="582" spans="1:16" ht="13.5" thickBot="1" x14ac:dyDescent="0.25">
      <c r="A582" s="7" t="str">
        <f t="shared" si="54"/>
        <v> BBS 100 </v>
      </c>
      <c r="B582" s="8" t="str">
        <f t="shared" si="55"/>
        <v>I</v>
      </c>
      <c r="C582" s="7">
        <f t="shared" si="56"/>
        <v>48619.392</v>
      </c>
      <c r="D582" s="9" t="str">
        <f t="shared" si="57"/>
        <v>vis</v>
      </c>
      <c r="E582" s="21">
        <f>VLOOKUP(C582,'Active 1'!C$21:E$966,3,FALSE)</f>
        <v>-2575.9868739268863</v>
      </c>
      <c r="F582" s="8" t="s">
        <v>1215</v>
      </c>
      <c r="G582" s="9" t="str">
        <f t="shared" si="58"/>
        <v>48619.392</v>
      </c>
      <c r="H582" s="7">
        <f t="shared" si="59"/>
        <v>4320</v>
      </c>
      <c r="I582" s="22" t="s">
        <v>350</v>
      </c>
      <c r="J582" s="23" t="s">
        <v>351</v>
      </c>
      <c r="K582" s="22">
        <v>4320</v>
      </c>
      <c r="L582" s="22" t="s">
        <v>1267</v>
      </c>
      <c r="M582" s="23" t="s">
        <v>1221</v>
      </c>
      <c r="N582" s="23"/>
      <c r="O582" s="24" t="s">
        <v>1612</v>
      </c>
      <c r="P582" s="24" t="s">
        <v>352</v>
      </c>
    </row>
    <row r="583" spans="1:16" ht="13.5" thickBot="1" x14ac:dyDescent="0.25">
      <c r="A583" s="7" t="str">
        <f t="shared" si="54"/>
        <v> BBS 100 </v>
      </c>
      <c r="B583" s="8" t="str">
        <f t="shared" si="55"/>
        <v>I</v>
      </c>
      <c r="C583" s="7">
        <f t="shared" si="56"/>
        <v>48645.353999999999</v>
      </c>
      <c r="D583" s="9" t="str">
        <f t="shared" si="57"/>
        <v>vis</v>
      </c>
      <c r="E583" s="21">
        <f>VLOOKUP(C583,'Active 1'!C$21:E$966,3,FALSE)</f>
        <v>-2556.9934155791598</v>
      </c>
      <c r="F583" s="8" t="s">
        <v>1215</v>
      </c>
      <c r="G583" s="9" t="str">
        <f t="shared" si="58"/>
        <v>48645.354</v>
      </c>
      <c r="H583" s="7">
        <f t="shared" si="59"/>
        <v>4339</v>
      </c>
      <c r="I583" s="22" t="s">
        <v>353</v>
      </c>
      <c r="J583" s="23" t="s">
        <v>354</v>
      </c>
      <c r="K583" s="22">
        <v>4339</v>
      </c>
      <c r="L583" s="22" t="s">
        <v>1270</v>
      </c>
      <c r="M583" s="23" t="s">
        <v>1221</v>
      </c>
      <c r="N583" s="23"/>
      <c r="O583" s="24" t="s">
        <v>1702</v>
      </c>
      <c r="P583" s="24" t="s">
        <v>352</v>
      </c>
    </row>
    <row r="584" spans="1:16" ht="13.5" thickBot="1" x14ac:dyDescent="0.25">
      <c r="A584" s="7" t="str">
        <f t="shared" si="54"/>
        <v> AOEB 4 </v>
      </c>
      <c r="B584" s="8" t="str">
        <f t="shared" si="55"/>
        <v>I</v>
      </c>
      <c r="C584" s="7">
        <f t="shared" si="56"/>
        <v>48683.625999999997</v>
      </c>
      <c r="D584" s="9" t="str">
        <f t="shared" si="57"/>
        <v>vis</v>
      </c>
      <c r="E584" s="21">
        <f>VLOOKUP(C584,'Active 1'!C$21:E$966,3,FALSE)</f>
        <v>-2528.9941228480852</v>
      </c>
      <c r="F584" s="8" t="s">
        <v>1215</v>
      </c>
      <c r="G584" s="9" t="str">
        <f t="shared" si="58"/>
        <v>48683.626</v>
      </c>
      <c r="H584" s="7">
        <f t="shared" si="59"/>
        <v>4367</v>
      </c>
      <c r="I584" s="22" t="s">
        <v>355</v>
      </c>
      <c r="J584" s="23" t="s">
        <v>356</v>
      </c>
      <c r="K584" s="22">
        <v>4367</v>
      </c>
      <c r="L584" s="22" t="s">
        <v>2098</v>
      </c>
      <c r="M584" s="23" t="s">
        <v>1221</v>
      </c>
      <c r="N584" s="23"/>
      <c r="O584" s="24" t="s">
        <v>1648</v>
      </c>
      <c r="P584" s="24" t="s">
        <v>357</v>
      </c>
    </row>
    <row r="585" spans="1:16" ht="13.5" thickBot="1" x14ac:dyDescent="0.25">
      <c r="A585" s="7" t="str">
        <f t="shared" si="54"/>
        <v> BRNO 31 </v>
      </c>
      <c r="B585" s="8" t="str">
        <f t="shared" si="55"/>
        <v>II</v>
      </c>
      <c r="C585" s="7">
        <f t="shared" si="56"/>
        <v>48830.493000000002</v>
      </c>
      <c r="D585" s="9" t="str">
        <f t="shared" si="57"/>
        <v>vis</v>
      </c>
      <c r="E585" s="21">
        <f>VLOOKUP(C585,'Active 1'!C$21:E$966,3,FALSE)</f>
        <v>-2421.548153848943</v>
      </c>
      <c r="F585" s="8" t="s">
        <v>1215</v>
      </c>
      <c r="G585" s="9" t="str">
        <f t="shared" si="58"/>
        <v>48830.493</v>
      </c>
      <c r="H585" s="7">
        <f t="shared" si="59"/>
        <v>4474.5</v>
      </c>
      <c r="I585" s="22" t="s">
        <v>358</v>
      </c>
      <c r="J585" s="23" t="s">
        <v>359</v>
      </c>
      <c r="K585" s="22">
        <v>4474.5</v>
      </c>
      <c r="L585" s="22" t="s">
        <v>360</v>
      </c>
      <c r="M585" s="23" t="s">
        <v>1221</v>
      </c>
      <c r="N585" s="23"/>
      <c r="O585" s="24" t="s">
        <v>361</v>
      </c>
      <c r="P585" s="24" t="s">
        <v>249</v>
      </c>
    </row>
    <row r="586" spans="1:16" ht="13.5" thickBot="1" x14ac:dyDescent="0.25">
      <c r="A586" s="7" t="str">
        <f t="shared" si="54"/>
        <v> BBS 102 </v>
      </c>
      <c r="B586" s="8" t="str">
        <f t="shared" si="55"/>
        <v>I</v>
      </c>
      <c r="C586" s="7">
        <f t="shared" si="56"/>
        <v>48843.55</v>
      </c>
      <c r="D586" s="9" t="str">
        <f t="shared" si="57"/>
        <v>vis</v>
      </c>
      <c r="E586" s="21">
        <f>VLOOKUP(C586,'Active 1'!C$21:E$966,3,FALSE)</f>
        <v>-2411.9958240728747</v>
      </c>
      <c r="F586" s="8" t="s">
        <v>1215</v>
      </c>
      <c r="G586" s="9" t="str">
        <f t="shared" si="58"/>
        <v>48843.550</v>
      </c>
      <c r="H586" s="7">
        <f t="shared" si="59"/>
        <v>4484</v>
      </c>
      <c r="I586" s="22" t="s">
        <v>362</v>
      </c>
      <c r="J586" s="23" t="s">
        <v>363</v>
      </c>
      <c r="K586" s="22">
        <v>4484</v>
      </c>
      <c r="L586" s="22" t="s">
        <v>2098</v>
      </c>
      <c r="M586" s="23" t="s">
        <v>1221</v>
      </c>
      <c r="N586" s="23"/>
      <c r="O586" s="24" t="s">
        <v>1702</v>
      </c>
      <c r="P586" s="24" t="s">
        <v>364</v>
      </c>
    </row>
    <row r="587" spans="1:16" ht="13.5" thickBot="1" x14ac:dyDescent="0.25">
      <c r="A587" s="7" t="str">
        <f t="shared" si="54"/>
        <v> BBS 102 </v>
      </c>
      <c r="B587" s="8" t="str">
        <f t="shared" si="55"/>
        <v>I</v>
      </c>
      <c r="C587" s="7">
        <f t="shared" si="56"/>
        <v>48850.387000000002</v>
      </c>
      <c r="D587" s="9" t="str">
        <f t="shared" si="57"/>
        <v>vis</v>
      </c>
      <c r="E587" s="21">
        <f>VLOOKUP(C587,'Active 1'!C$21:E$966,3,FALSE)</f>
        <v>-2406.993964635104</v>
      </c>
      <c r="F587" s="8" t="s">
        <v>1215</v>
      </c>
      <c r="G587" s="9" t="str">
        <f t="shared" si="58"/>
        <v>48850.387</v>
      </c>
      <c r="H587" s="7">
        <f t="shared" si="59"/>
        <v>4489</v>
      </c>
      <c r="I587" s="22" t="s">
        <v>365</v>
      </c>
      <c r="J587" s="23" t="s">
        <v>366</v>
      </c>
      <c r="K587" s="22">
        <v>4489</v>
      </c>
      <c r="L587" s="22" t="s">
        <v>252</v>
      </c>
      <c r="M587" s="23" t="s">
        <v>1221</v>
      </c>
      <c r="N587" s="23"/>
      <c r="O587" s="24" t="s">
        <v>1612</v>
      </c>
      <c r="P587" s="24" t="s">
        <v>364</v>
      </c>
    </row>
    <row r="588" spans="1:16" ht="13.5" thickBot="1" x14ac:dyDescent="0.25">
      <c r="A588" s="7" t="str">
        <f t="shared" si="54"/>
        <v> AOEB 4 </v>
      </c>
      <c r="B588" s="8" t="str">
        <f t="shared" si="55"/>
        <v>I</v>
      </c>
      <c r="C588" s="7">
        <f t="shared" si="56"/>
        <v>48888.663</v>
      </c>
      <c r="D588" s="9" t="str">
        <f t="shared" si="57"/>
        <v>vis</v>
      </c>
      <c r="E588" s="21">
        <f>VLOOKUP(C588,'Active 1'!C$21:E$966,3,FALSE)</f>
        <v>-2378.9917455565446</v>
      </c>
      <c r="F588" s="8" t="s">
        <v>1215</v>
      </c>
      <c r="G588" s="9" t="str">
        <f t="shared" si="58"/>
        <v>48888.663</v>
      </c>
      <c r="H588" s="7">
        <f t="shared" si="59"/>
        <v>4517</v>
      </c>
      <c r="I588" s="22" t="s">
        <v>367</v>
      </c>
      <c r="J588" s="23" t="s">
        <v>368</v>
      </c>
      <c r="K588" s="22">
        <v>4517</v>
      </c>
      <c r="L588" s="22" t="s">
        <v>1229</v>
      </c>
      <c r="M588" s="23" t="s">
        <v>1221</v>
      </c>
      <c r="N588" s="23"/>
      <c r="O588" s="24" t="s">
        <v>1648</v>
      </c>
      <c r="P588" s="24" t="s">
        <v>357</v>
      </c>
    </row>
    <row r="589" spans="1:16" ht="13.5" thickBot="1" x14ac:dyDescent="0.25">
      <c r="A589" s="7" t="str">
        <f t="shared" si="54"/>
        <v> BBS 102 </v>
      </c>
      <c r="B589" s="8" t="str">
        <f t="shared" si="55"/>
        <v>I</v>
      </c>
      <c r="C589" s="7">
        <f t="shared" si="56"/>
        <v>48891.4</v>
      </c>
      <c r="D589" s="9" t="str">
        <f t="shared" si="57"/>
        <v>vis</v>
      </c>
      <c r="E589" s="21">
        <f>VLOOKUP(C589,'Active 1'!C$21:E$966,3,FALSE)</f>
        <v>-2376.9893922903193</v>
      </c>
      <c r="F589" s="8" t="s">
        <v>1215</v>
      </c>
      <c r="G589" s="9" t="str">
        <f t="shared" si="58"/>
        <v>48891.400</v>
      </c>
      <c r="H589" s="7">
        <f t="shared" si="59"/>
        <v>4519</v>
      </c>
      <c r="I589" s="22" t="s">
        <v>369</v>
      </c>
      <c r="J589" s="23" t="s">
        <v>370</v>
      </c>
      <c r="K589" s="22">
        <v>4519</v>
      </c>
      <c r="L589" s="22" t="s">
        <v>371</v>
      </c>
      <c r="M589" s="23" t="s">
        <v>1221</v>
      </c>
      <c r="N589" s="23"/>
      <c r="O589" s="24" t="s">
        <v>1612</v>
      </c>
      <c r="P589" s="24" t="s">
        <v>364</v>
      </c>
    </row>
    <row r="590" spans="1:16" ht="13.5" thickBot="1" x14ac:dyDescent="0.25">
      <c r="A590" s="7" t="str">
        <f t="shared" si="54"/>
        <v> AOEB 4 </v>
      </c>
      <c r="B590" s="8" t="str">
        <f t="shared" si="55"/>
        <v>I</v>
      </c>
      <c r="C590" s="7">
        <f t="shared" si="56"/>
        <v>48914.633000000002</v>
      </c>
      <c r="D590" s="9" t="str">
        <f t="shared" si="57"/>
        <v>vis</v>
      </c>
      <c r="E590" s="21">
        <f>VLOOKUP(C590,'Active 1'!C$21:E$966,3,FALSE)</f>
        <v>-2359.9924345138479</v>
      </c>
      <c r="F590" s="8" t="s">
        <v>1215</v>
      </c>
      <c r="G590" s="9" t="str">
        <f t="shared" si="58"/>
        <v>48914.633</v>
      </c>
      <c r="H590" s="7">
        <f t="shared" si="59"/>
        <v>4536</v>
      </c>
      <c r="I590" s="22" t="s">
        <v>372</v>
      </c>
      <c r="J590" s="23" t="s">
        <v>373</v>
      </c>
      <c r="K590" s="22">
        <v>4536</v>
      </c>
      <c r="L590" s="22" t="s">
        <v>1229</v>
      </c>
      <c r="M590" s="23" t="s">
        <v>1221</v>
      </c>
      <c r="N590" s="23"/>
      <c r="O590" s="24" t="s">
        <v>1648</v>
      </c>
      <c r="P590" s="24" t="s">
        <v>357</v>
      </c>
    </row>
    <row r="591" spans="1:16" ht="13.5" thickBot="1" x14ac:dyDescent="0.25">
      <c r="A591" s="7" t="str">
        <f t="shared" si="54"/>
        <v> AOEB 4 </v>
      </c>
      <c r="B591" s="8" t="str">
        <f t="shared" si="55"/>
        <v>I</v>
      </c>
      <c r="C591" s="7">
        <f t="shared" si="56"/>
        <v>49007.582000000002</v>
      </c>
      <c r="D591" s="9" t="str">
        <f t="shared" si="57"/>
        <v>vis</v>
      </c>
      <c r="E591" s="21">
        <f>VLOOKUP(C591,'Active 1'!C$21:E$966,3,FALSE)</f>
        <v>-2291.9921664311546</v>
      </c>
      <c r="F591" s="8" t="s">
        <v>1215</v>
      </c>
      <c r="G591" s="9" t="str">
        <f t="shared" si="58"/>
        <v>49007.582</v>
      </c>
      <c r="H591" s="7">
        <f t="shared" si="59"/>
        <v>4604</v>
      </c>
      <c r="I591" s="22" t="s">
        <v>374</v>
      </c>
      <c r="J591" s="23" t="s">
        <v>375</v>
      </c>
      <c r="K591" s="22">
        <v>4604</v>
      </c>
      <c r="L591" s="22" t="s">
        <v>376</v>
      </c>
      <c r="M591" s="23" t="s">
        <v>1221</v>
      </c>
      <c r="N591" s="23"/>
      <c r="O591" s="24" t="s">
        <v>1988</v>
      </c>
      <c r="P591" s="24" t="s">
        <v>357</v>
      </c>
    </row>
    <row r="592" spans="1:16" ht="13.5" thickBot="1" x14ac:dyDescent="0.25">
      <c r="A592" s="7" t="str">
        <f t="shared" si="54"/>
        <v> AOEB 4 </v>
      </c>
      <c r="B592" s="8" t="str">
        <f t="shared" si="55"/>
        <v>I</v>
      </c>
      <c r="C592" s="7">
        <f t="shared" si="56"/>
        <v>49007.582999999999</v>
      </c>
      <c r="D592" s="9" t="str">
        <f t="shared" si="57"/>
        <v>vis</v>
      </c>
      <c r="E592" s="21">
        <f>VLOOKUP(C592,'Active 1'!C$21:E$966,3,FALSE)</f>
        <v>-2291.9914348442858</v>
      </c>
      <c r="F592" s="8" t="s">
        <v>1215</v>
      </c>
      <c r="G592" s="9" t="str">
        <f t="shared" si="58"/>
        <v>49007.583</v>
      </c>
      <c r="H592" s="7">
        <f t="shared" si="59"/>
        <v>4604</v>
      </c>
      <c r="I592" s="22" t="s">
        <v>377</v>
      </c>
      <c r="J592" s="23" t="s">
        <v>378</v>
      </c>
      <c r="K592" s="22">
        <v>4604</v>
      </c>
      <c r="L592" s="22" t="s">
        <v>379</v>
      </c>
      <c r="M592" s="23" t="s">
        <v>1221</v>
      </c>
      <c r="N592" s="23"/>
      <c r="O592" s="24" t="s">
        <v>1648</v>
      </c>
      <c r="P592" s="24" t="s">
        <v>357</v>
      </c>
    </row>
    <row r="593" spans="1:16" ht="13.5" thickBot="1" x14ac:dyDescent="0.25">
      <c r="A593" s="7" t="str">
        <f t="shared" si="54"/>
        <v>VSB 47 </v>
      </c>
      <c r="B593" s="8" t="str">
        <f t="shared" si="55"/>
        <v>I</v>
      </c>
      <c r="C593" s="7">
        <f t="shared" si="56"/>
        <v>49008.947</v>
      </c>
      <c r="D593" s="9" t="str">
        <f t="shared" si="57"/>
        <v>vis</v>
      </c>
      <c r="E593" s="21">
        <f>VLOOKUP(C593,'Active 1'!C$21:E$966,3,FALSE)</f>
        <v>-2290.9935503520924</v>
      </c>
      <c r="F593" s="8" t="s">
        <v>1215</v>
      </c>
      <c r="G593" s="9" t="str">
        <f t="shared" si="58"/>
        <v>49008.947</v>
      </c>
      <c r="H593" s="7">
        <f t="shared" si="59"/>
        <v>4605</v>
      </c>
      <c r="I593" s="22" t="s">
        <v>380</v>
      </c>
      <c r="J593" s="23" t="s">
        <v>381</v>
      </c>
      <c r="K593" s="22">
        <v>4605</v>
      </c>
      <c r="L593" s="22" t="s">
        <v>284</v>
      </c>
      <c r="M593" s="23" t="s">
        <v>1221</v>
      </c>
      <c r="N593" s="23"/>
      <c r="O593" s="24" t="s">
        <v>433</v>
      </c>
      <c r="P593" s="25" t="s">
        <v>434</v>
      </c>
    </row>
    <row r="594" spans="1:16" ht="13.5" thickBot="1" x14ac:dyDescent="0.25">
      <c r="A594" s="7" t="str">
        <f t="shared" si="54"/>
        <v> BBS 103 </v>
      </c>
      <c r="B594" s="8" t="str">
        <f t="shared" si="55"/>
        <v>I</v>
      </c>
      <c r="C594" s="7">
        <f t="shared" si="56"/>
        <v>49066.355000000003</v>
      </c>
      <c r="D594" s="9" t="str">
        <f t="shared" si="57"/>
        <v>vis</v>
      </c>
      <c r="E594" s="21">
        <f>VLOOKUP(C594,'Active 1'!C$21:E$966,3,FALSE)</f>
        <v>-2248.9946112554758</v>
      </c>
      <c r="F594" s="8" t="s">
        <v>1215</v>
      </c>
      <c r="G594" s="9" t="str">
        <f t="shared" si="58"/>
        <v>49066.355</v>
      </c>
      <c r="H594" s="7">
        <f t="shared" si="59"/>
        <v>4647</v>
      </c>
      <c r="I594" s="22" t="s">
        <v>435</v>
      </c>
      <c r="J594" s="23" t="s">
        <v>436</v>
      </c>
      <c r="K594" s="22">
        <v>4647</v>
      </c>
      <c r="L594" s="22" t="s">
        <v>284</v>
      </c>
      <c r="M594" s="23" t="s">
        <v>1221</v>
      </c>
      <c r="N594" s="23"/>
      <c r="O594" s="24" t="s">
        <v>1702</v>
      </c>
      <c r="P594" s="24" t="s">
        <v>437</v>
      </c>
    </row>
    <row r="595" spans="1:16" ht="13.5" thickBot="1" x14ac:dyDescent="0.25">
      <c r="A595" s="7" t="str">
        <f t="shared" si="54"/>
        <v> AOEB 4 </v>
      </c>
      <c r="B595" s="8" t="str">
        <f t="shared" si="55"/>
        <v>I</v>
      </c>
      <c r="C595" s="7">
        <f t="shared" si="56"/>
        <v>49220.815999999999</v>
      </c>
      <c r="D595" s="9" t="str">
        <f t="shared" si="57"/>
        <v>vis</v>
      </c>
      <c r="E595" s="21">
        <f>VLOOKUP(C595,'Active 1'!C$21:E$966,3,FALSE)</f>
        <v>-2135.9929715571402</v>
      </c>
      <c r="F595" s="8" t="s">
        <v>1215</v>
      </c>
      <c r="G595" s="9" t="str">
        <f t="shared" si="58"/>
        <v>49220.816</v>
      </c>
      <c r="H595" s="7">
        <f t="shared" si="59"/>
        <v>4760</v>
      </c>
      <c r="I595" s="22" t="s">
        <v>438</v>
      </c>
      <c r="J595" s="23" t="s">
        <v>439</v>
      </c>
      <c r="K595" s="22">
        <v>4760</v>
      </c>
      <c r="L595" s="22" t="s">
        <v>1267</v>
      </c>
      <c r="M595" s="23" t="s">
        <v>1221</v>
      </c>
      <c r="N595" s="23"/>
      <c r="O595" s="24" t="s">
        <v>1648</v>
      </c>
      <c r="P595" s="24" t="s">
        <v>357</v>
      </c>
    </row>
    <row r="596" spans="1:16" ht="13.5" thickBot="1" x14ac:dyDescent="0.25">
      <c r="A596" s="7" t="str">
        <f t="shared" si="54"/>
        <v> AOEB 4 </v>
      </c>
      <c r="B596" s="8" t="str">
        <f t="shared" si="55"/>
        <v>I</v>
      </c>
      <c r="C596" s="7">
        <f t="shared" si="56"/>
        <v>49268.659</v>
      </c>
      <c r="D596" s="9" t="str">
        <f t="shared" si="57"/>
        <v>vis</v>
      </c>
      <c r="E596" s="21">
        <f>VLOOKUP(C596,'Active 1'!C$21:E$966,3,FALSE)</f>
        <v>-2100.9916608826807</v>
      </c>
      <c r="F596" s="8" t="s">
        <v>1215</v>
      </c>
      <c r="G596" s="9" t="str">
        <f t="shared" si="58"/>
        <v>49268.659</v>
      </c>
      <c r="H596" s="7">
        <f t="shared" si="59"/>
        <v>4795</v>
      </c>
      <c r="I596" s="22" t="s">
        <v>440</v>
      </c>
      <c r="J596" s="23" t="s">
        <v>441</v>
      </c>
      <c r="K596" s="22">
        <v>4795</v>
      </c>
      <c r="L596" s="22" t="s">
        <v>1244</v>
      </c>
      <c r="M596" s="23" t="s">
        <v>1221</v>
      </c>
      <c r="N596" s="23"/>
      <c r="O596" s="24" t="s">
        <v>1648</v>
      </c>
      <c r="P596" s="24" t="s">
        <v>357</v>
      </c>
    </row>
    <row r="597" spans="1:16" ht="13.5" thickBot="1" x14ac:dyDescent="0.25">
      <c r="A597" s="7" t="str">
        <f t="shared" si="54"/>
        <v> AOEB 4 </v>
      </c>
      <c r="B597" s="8" t="str">
        <f t="shared" si="55"/>
        <v>I</v>
      </c>
      <c r="C597" s="7">
        <f t="shared" si="56"/>
        <v>49443.625</v>
      </c>
      <c r="D597" s="9" t="str">
        <f t="shared" si="57"/>
        <v>vis</v>
      </c>
      <c r="E597" s="21">
        <f>VLOOKUP(C597,'Active 1'!C$21:E$966,3,FALSE)</f>
        <v>-1972.988832392256</v>
      </c>
      <c r="F597" s="8" t="s">
        <v>1215</v>
      </c>
      <c r="G597" s="9" t="str">
        <f t="shared" si="58"/>
        <v>49443.625</v>
      </c>
      <c r="H597" s="7">
        <f t="shared" si="59"/>
        <v>4923</v>
      </c>
      <c r="I597" s="22" t="s">
        <v>442</v>
      </c>
      <c r="J597" s="23" t="s">
        <v>443</v>
      </c>
      <c r="K597" s="22">
        <v>4923</v>
      </c>
      <c r="L597" s="22" t="s">
        <v>1220</v>
      </c>
      <c r="M597" s="23" t="s">
        <v>1221</v>
      </c>
      <c r="N597" s="23"/>
      <c r="O597" s="24" t="s">
        <v>1648</v>
      </c>
      <c r="P597" s="24" t="s">
        <v>357</v>
      </c>
    </row>
    <row r="598" spans="1:16" ht="13.5" thickBot="1" x14ac:dyDescent="0.25">
      <c r="A598" s="7" t="str">
        <f t="shared" si="54"/>
        <v> AOEB 4 </v>
      </c>
      <c r="B598" s="8" t="str">
        <f t="shared" si="55"/>
        <v>I</v>
      </c>
      <c r="C598" s="7">
        <f t="shared" si="56"/>
        <v>49581.675000000003</v>
      </c>
      <c r="D598" s="9" t="str">
        <f t="shared" si="57"/>
        <v>vis</v>
      </c>
      <c r="E598" s="21">
        <f>VLOOKUP(C598,'Active 1'!C$21:E$966,3,FALSE)</f>
        <v>-1871.9932648356823</v>
      </c>
      <c r="F598" s="8" t="s">
        <v>1215</v>
      </c>
      <c r="G598" s="9" t="str">
        <f t="shared" si="58"/>
        <v>49581.675</v>
      </c>
      <c r="H598" s="7">
        <f t="shared" si="59"/>
        <v>5024</v>
      </c>
      <c r="I598" s="22" t="s">
        <v>444</v>
      </c>
      <c r="J598" s="23" t="s">
        <v>445</v>
      </c>
      <c r="K598" s="22">
        <v>5024</v>
      </c>
      <c r="L598" s="22" t="s">
        <v>446</v>
      </c>
      <c r="M598" s="23" t="s">
        <v>1221</v>
      </c>
      <c r="N598" s="23"/>
      <c r="O598" s="24" t="s">
        <v>1648</v>
      </c>
      <c r="P598" s="24" t="s">
        <v>357</v>
      </c>
    </row>
    <row r="599" spans="1:16" ht="13.5" thickBot="1" x14ac:dyDescent="0.25">
      <c r="A599" s="7" t="str">
        <f t="shared" si="54"/>
        <v> BBS 107 </v>
      </c>
      <c r="B599" s="8" t="str">
        <f t="shared" si="55"/>
        <v>I</v>
      </c>
      <c r="C599" s="7">
        <f t="shared" si="56"/>
        <v>49607.64</v>
      </c>
      <c r="D599" s="9" t="str">
        <f t="shared" si="57"/>
        <v>vis</v>
      </c>
      <c r="E599" s="21">
        <f>VLOOKUP(C599,'Active 1'!C$21:E$966,3,FALSE)</f>
        <v>-1852.9976117273445</v>
      </c>
      <c r="F599" s="8" t="s">
        <v>1215</v>
      </c>
      <c r="G599" s="9" t="str">
        <f t="shared" si="58"/>
        <v>49607.640</v>
      </c>
      <c r="H599" s="7">
        <f t="shared" si="59"/>
        <v>5043</v>
      </c>
      <c r="I599" s="22" t="s">
        <v>447</v>
      </c>
      <c r="J599" s="23" t="s">
        <v>448</v>
      </c>
      <c r="K599" s="22">
        <v>5043</v>
      </c>
      <c r="L599" s="22" t="s">
        <v>379</v>
      </c>
      <c r="M599" s="23" t="s">
        <v>1221</v>
      </c>
      <c r="N599" s="23"/>
      <c r="O599" s="24" t="s">
        <v>1702</v>
      </c>
      <c r="P599" s="24" t="s">
        <v>449</v>
      </c>
    </row>
    <row r="600" spans="1:16" ht="13.5" thickBot="1" x14ac:dyDescent="0.25">
      <c r="A600" s="7" t="str">
        <f t="shared" si="54"/>
        <v> AOEB 4 </v>
      </c>
      <c r="B600" s="8" t="str">
        <f t="shared" si="55"/>
        <v>I</v>
      </c>
      <c r="C600" s="7">
        <f t="shared" si="56"/>
        <v>49607.648999999998</v>
      </c>
      <c r="D600" s="9" t="str">
        <f t="shared" si="57"/>
        <v>vis</v>
      </c>
      <c r="E600" s="21">
        <f>VLOOKUP(C600,'Active 1'!C$21:E$966,3,FALSE)</f>
        <v>-1852.9910274455058</v>
      </c>
      <c r="F600" s="8" t="s">
        <v>1215</v>
      </c>
      <c r="G600" s="9" t="str">
        <f t="shared" si="58"/>
        <v>49607.649</v>
      </c>
      <c r="H600" s="7">
        <f t="shared" si="59"/>
        <v>5043</v>
      </c>
      <c r="I600" s="22" t="s">
        <v>450</v>
      </c>
      <c r="J600" s="23" t="s">
        <v>451</v>
      </c>
      <c r="K600" s="22">
        <v>5043</v>
      </c>
      <c r="L600" s="22" t="s">
        <v>1226</v>
      </c>
      <c r="M600" s="23" t="s">
        <v>1221</v>
      </c>
      <c r="N600" s="23"/>
      <c r="O600" s="24" t="s">
        <v>1648</v>
      </c>
      <c r="P600" s="24" t="s">
        <v>357</v>
      </c>
    </row>
    <row r="601" spans="1:16" ht="13.5" thickBot="1" x14ac:dyDescent="0.25">
      <c r="A601" s="7" t="str">
        <f t="shared" si="54"/>
        <v> AOEB 4 </v>
      </c>
      <c r="B601" s="8" t="str">
        <f t="shared" si="55"/>
        <v>I</v>
      </c>
      <c r="C601" s="7">
        <f t="shared" si="56"/>
        <v>49659.588000000003</v>
      </c>
      <c r="D601" s="9" t="str">
        <f t="shared" si="57"/>
        <v>vis</v>
      </c>
      <c r="E601" s="21">
        <f>VLOOKUP(C601,'Active 1'!C$21:E$966,3,FALSE)</f>
        <v>-1814.9931369469809</v>
      </c>
      <c r="F601" s="8" t="s">
        <v>1215</v>
      </c>
      <c r="G601" s="9" t="str">
        <f t="shared" si="58"/>
        <v>49659.588</v>
      </c>
      <c r="H601" s="7">
        <f t="shared" si="59"/>
        <v>5081</v>
      </c>
      <c r="I601" s="22" t="s">
        <v>452</v>
      </c>
      <c r="J601" s="23" t="s">
        <v>453</v>
      </c>
      <c r="K601" s="22">
        <v>5081</v>
      </c>
      <c r="L601" s="22" t="s">
        <v>1235</v>
      </c>
      <c r="M601" s="23" t="s">
        <v>1221</v>
      </c>
      <c r="N601" s="23"/>
      <c r="O601" s="24" t="s">
        <v>1648</v>
      </c>
      <c r="P601" s="24" t="s">
        <v>357</v>
      </c>
    </row>
    <row r="602" spans="1:16" ht="13.5" thickBot="1" x14ac:dyDescent="0.25">
      <c r="A602" s="7" t="str">
        <f t="shared" si="54"/>
        <v>VSB 47 </v>
      </c>
      <c r="B602" s="8" t="str">
        <f t="shared" si="55"/>
        <v>I</v>
      </c>
      <c r="C602" s="7">
        <f t="shared" si="56"/>
        <v>49691.03</v>
      </c>
      <c r="D602" s="9" t="str">
        <f t="shared" si="57"/>
        <v>vis</v>
      </c>
      <c r="E602" s="21">
        <f>VLOOKUP(C602,'Active 1'!C$21:E$966,3,FALSE)</f>
        <v>-1791.990582545581</v>
      </c>
      <c r="F602" s="8" t="s">
        <v>1215</v>
      </c>
      <c r="G602" s="9" t="str">
        <f t="shared" si="58"/>
        <v>49691.03</v>
      </c>
      <c r="H602" s="7">
        <f t="shared" si="59"/>
        <v>5104</v>
      </c>
      <c r="I602" s="22" t="s">
        <v>454</v>
      </c>
      <c r="J602" s="23" t="s">
        <v>455</v>
      </c>
      <c r="K602" s="22">
        <v>5104</v>
      </c>
      <c r="L602" s="22" t="s">
        <v>456</v>
      </c>
      <c r="M602" s="23" t="s">
        <v>1221</v>
      </c>
      <c r="N602" s="23"/>
      <c r="O602" s="24" t="s">
        <v>457</v>
      </c>
      <c r="P602" s="25" t="s">
        <v>434</v>
      </c>
    </row>
    <row r="603" spans="1:16" ht="13.5" thickBot="1" x14ac:dyDescent="0.25">
      <c r="A603" s="7" t="str">
        <f t="shared" si="54"/>
        <v> AOEB 4 </v>
      </c>
      <c r="B603" s="8" t="str">
        <f t="shared" si="55"/>
        <v>I</v>
      </c>
      <c r="C603" s="7">
        <f t="shared" si="56"/>
        <v>49767.574000000001</v>
      </c>
      <c r="D603" s="9" t="str">
        <f t="shared" si="57"/>
        <v>vis</v>
      </c>
      <c r="E603" s="21">
        <f>VLOOKUP(C603,'Active 1'!C$21:E$966,3,FALSE)</f>
        <v>-1735.9919970834269</v>
      </c>
      <c r="F603" s="8" t="s">
        <v>1215</v>
      </c>
      <c r="G603" s="9" t="str">
        <f t="shared" si="58"/>
        <v>49767.574</v>
      </c>
      <c r="H603" s="7">
        <f t="shared" si="59"/>
        <v>5160</v>
      </c>
      <c r="I603" s="22" t="s">
        <v>458</v>
      </c>
      <c r="J603" s="23" t="s">
        <v>459</v>
      </c>
      <c r="K603" s="22">
        <v>5160</v>
      </c>
      <c r="L603" s="22" t="s">
        <v>1226</v>
      </c>
      <c r="M603" s="23" t="s">
        <v>1221</v>
      </c>
      <c r="N603" s="23"/>
      <c r="O603" s="24" t="s">
        <v>1648</v>
      </c>
      <c r="P603" s="24" t="s">
        <v>357</v>
      </c>
    </row>
    <row r="604" spans="1:16" ht="13.5" thickBot="1" x14ac:dyDescent="0.25">
      <c r="A604" s="7" t="str">
        <f t="shared" si="54"/>
        <v> BBS 109 </v>
      </c>
      <c r="B604" s="8" t="str">
        <f t="shared" si="55"/>
        <v>I</v>
      </c>
      <c r="C604" s="7">
        <f t="shared" si="56"/>
        <v>49789.438999999998</v>
      </c>
      <c r="D604" s="9" t="str">
        <f t="shared" si="57"/>
        <v>vis</v>
      </c>
      <c r="E604" s="21">
        <f>VLOOKUP(C604,'Active 1'!C$21:E$966,3,FALSE)</f>
        <v>-1719.9958501466342</v>
      </c>
      <c r="F604" s="8" t="s">
        <v>1215</v>
      </c>
      <c r="G604" s="9" t="str">
        <f t="shared" si="58"/>
        <v>49789.439</v>
      </c>
      <c r="H604" s="7">
        <f t="shared" si="59"/>
        <v>5176</v>
      </c>
      <c r="I604" s="22" t="s">
        <v>460</v>
      </c>
      <c r="J604" s="23" t="s">
        <v>461</v>
      </c>
      <c r="K604" s="22">
        <v>5176</v>
      </c>
      <c r="L604" s="22" t="s">
        <v>446</v>
      </c>
      <c r="M604" s="23" t="s">
        <v>1221</v>
      </c>
      <c r="N604" s="23"/>
      <c r="O604" s="24" t="s">
        <v>2312</v>
      </c>
      <c r="P604" s="24" t="s">
        <v>462</v>
      </c>
    </row>
    <row r="605" spans="1:16" ht="13.5" thickBot="1" x14ac:dyDescent="0.25">
      <c r="A605" s="7" t="str">
        <f t="shared" si="54"/>
        <v> BBS 109 </v>
      </c>
      <c r="B605" s="8" t="str">
        <f t="shared" si="55"/>
        <v>I</v>
      </c>
      <c r="C605" s="7">
        <f t="shared" si="56"/>
        <v>49860.514000000003</v>
      </c>
      <c r="D605" s="9" t="str">
        <f t="shared" si="57"/>
        <v>vis</v>
      </c>
      <c r="E605" s="21">
        <f>VLOOKUP(C605,'Active 1'!C$21:E$966,3,FALSE)</f>
        <v>-1667.9983132825721</v>
      </c>
      <c r="F605" s="8" t="s">
        <v>1215</v>
      </c>
      <c r="G605" s="9" t="str">
        <f t="shared" si="58"/>
        <v>49860.514</v>
      </c>
      <c r="H605" s="7">
        <f t="shared" si="59"/>
        <v>5228</v>
      </c>
      <c r="I605" s="22" t="s">
        <v>463</v>
      </c>
      <c r="J605" s="23" t="s">
        <v>464</v>
      </c>
      <c r="K605" s="22">
        <v>5228</v>
      </c>
      <c r="L605" s="22" t="s">
        <v>371</v>
      </c>
      <c r="M605" s="23" t="s">
        <v>1221</v>
      </c>
      <c r="N605" s="23"/>
      <c r="O605" s="24" t="s">
        <v>1702</v>
      </c>
      <c r="P605" s="24" t="s">
        <v>462</v>
      </c>
    </row>
    <row r="606" spans="1:16" ht="13.5" thickBot="1" x14ac:dyDescent="0.25">
      <c r="A606" s="7" t="str">
        <f t="shared" si="54"/>
        <v> AOEB 4 </v>
      </c>
      <c r="B606" s="8" t="str">
        <f t="shared" si="55"/>
        <v>I</v>
      </c>
      <c r="C606" s="7">
        <f t="shared" si="56"/>
        <v>49920.663999999997</v>
      </c>
      <c r="D606" s="9" t="str">
        <f t="shared" si="57"/>
        <v>vis</v>
      </c>
      <c r="E606" s="21">
        <f>VLOOKUP(C606,'Active 1'!C$21:E$966,3,FALSE)</f>
        <v>-1623.9933629853813</v>
      </c>
      <c r="F606" s="8" t="s">
        <v>1215</v>
      </c>
      <c r="G606" s="9" t="str">
        <f t="shared" si="58"/>
        <v>49920.664</v>
      </c>
      <c r="H606" s="7">
        <f t="shared" si="59"/>
        <v>5272</v>
      </c>
      <c r="I606" s="22" t="s">
        <v>465</v>
      </c>
      <c r="J606" s="23" t="s">
        <v>466</v>
      </c>
      <c r="K606" s="22">
        <v>5272</v>
      </c>
      <c r="L606" s="22" t="s">
        <v>1220</v>
      </c>
      <c r="M606" s="23" t="s">
        <v>1221</v>
      </c>
      <c r="N606" s="23"/>
      <c r="O606" s="24" t="s">
        <v>1648</v>
      </c>
      <c r="P606" s="24" t="s">
        <v>357</v>
      </c>
    </row>
    <row r="607" spans="1:16" ht="13.5" thickBot="1" x14ac:dyDescent="0.25">
      <c r="A607" s="7" t="str">
        <f t="shared" si="54"/>
        <v> BRNO 32 </v>
      </c>
      <c r="B607" s="8" t="str">
        <f t="shared" si="55"/>
        <v>I</v>
      </c>
      <c r="C607" s="7">
        <f t="shared" si="56"/>
        <v>49927.486400000002</v>
      </c>
      <c r="D607" s="9" t="str">
        <f t="shared" si="57"/>
        <v>vis</v>
      </c>
      <c r="E607" s="21">
        <f>VLOOKUP(C607,'Active 1'!C$21:E$966,3,FALSE)</f>
        <v>-1619.0021847159251</v>
      </c>
      <c r="F607" s="8" t="s">
        <v>1215</v>
      </c>
      <c r="G607" s="9" t="str">
        <f t="shared" si="58"/>
        <v>49927.4864</v>
      </c>
      <c r="H607" s="7">
        <f t="shared" si="59"/>
        <v>5277</v>
      </c>
      <c r="I607" s="22" t="s">
        <v>467</v>
      </c>
      <c r="J607" s="23" t="s">
        <v>468</v>
      </c>
      <c r="K607" s="22">
        <v>5277</v>
      </c>
      <c r="L607" s="22" t="s">
        <v>469</v>
      </c>
      <c r="M607" s="23" t="s">
        <v>1221</v>
      </c>
      <c r="N607" s="23"/>
      <c r="O607" s="24" t="s">
        <v>470</v>
      </c>
      <c r="P607" s="24" t="s">
        <v>471</v>
      </c>
    </row>
    <row r="608" spans="1:16" ht="13.5" thickBot="1" x14ac:dyDescent="0.25">
      <c r="A608" s="7" t="str">
        <f t="shared" si="54"/>
        <v> AOEB 4 </v>
      </c>
      <c r="B608" s="8" t="str">
        <f t="shared" si="55"/>
        <v>I</v>
      </c>
      <c r="C608" s="7">
        <f t="shared" si="56"/>
        <v>49928.868000000002</v>
      </c>
      <c r="D608" s="9" t="str">
        <f t="shared" si="57"/>
        <v>vis</v>
      </c>
      <c r="E608" s="21">
        <f>VLOOKUP(C608,'Active 1'!C$21:E$966,3,FALSE)</f>
        <v>-1617.9914242948007</v>
      </c>
      <c r="F608" s="8" t="s">
        <v>1215</v>
      </c>
      <c r="G608" s="9" t="str">
        <f t="shared" si="58"/>
        <v>49928.868</v>
      </c>
      <c r="H608" s="7">
        <f t="shared" si="59"/>
        <v>5278</v>
      </c>
      <c r="I608" s="22" t="s">
        <v>472</v>
      </c>
      <c r="J608" s="23" t="s">
        <v>473</v>
      </c>
      <c r="K608" s="22">
        <v>5278</v>
      </c>
      <c r="L608" s="22" t="s">
        <v>474</v>
      </c>
      <c r="M608" s="23" t="s">
        <v>1221</v>
      </c>
      <c r="N608" s="23"/>
      <c r="O608" s="24" t="s">
        <v>1648</v>
      </c>
      <c r="P608" s="24" t="s">
        <v>357</v>
      </c>
    </row>
    <row r="609" spans="1:16" ht="13.5" thickBot="1" x14ac:dyDescent="0.25">
      <c r="A609" s="7" t="str">
        <f t="shared" si="54"/>
        <v> AOEB 4 </v>
      </c>
      <c r="B609" s="8" t="str">
        <f t="shared" si="55"/>
        <v>I</v>
      </c>
      <c r="C609" s="7">
        <f t="shared" si="56"/>
        <v>49965.769</v>
      </c>
      <c r="D609" s="9" t="str">
        <f t="shared" si="57"/>
        <v>vis</v>
      </c>
      <c r="E609" s="21">
        <f>VLOOKUP(C609,'Active 1'!C$21:E$966,3,FALSE)</f>
        <v>-1590.9951371640159</v>
      </c>
      <c r="F609" s="8" t="s">
        <v>1215</v>
      </c>
      <c r="G609" s="9" t="str">
        <f t="shared" si="58"/>
        <v>49965.769</v>
      </c>
      <c r="H609" s="7">
        <f t="shared" si="59"/>
        <v>5305</v>
      </c>
      <c r="I609" s="22" t="s">
        <v>475</v>
      </c>
      <c r="J609" s="23" t="s">
        <v>476</v>
      </c>
      <c r="K609" s="22">
        <v>5305</v>
      </c>
      <c r="L609" s="22" t="s">
        <v>1241</v>
      </c>
      <c r="M609" s="23" t="s">
        <v>1221</v>
      </c>
      <c r="N609" s="23"/>
      <c r="O609" s="24" t="s">
        <v>1648</v>
      </c>
      <c r="P609" s="24" t="s">
        <v>357</v>
      </c>
    </row>
    <row r="610" spans="1:16" ht="13.5" thickBot="1" x14ac:dyDescent="0.25">
      <c r="A610" s="7" t="str">
        <f t="shared" si="54"/>
        <v> BBS 111 </v>
      </c>
      <c r="B610" s="8" t="str">
        <f t="shared" si="55"/>
        <v>I</v>
      </c>
      <c r="C610" s="7">
        <f t="shared" si="56"/>
        <v>49990.375999999997</v>
      </c>
      <c r="D610" s="9" t="str">
        <f t="shared" si="57"/>
        <v>vis</v>
      </c>
      <c r="E610" s="21">
        <f>VLOOKUP(C610,'Active 1'!C$21:E$966,3,FALSE)</f>
        <v>-1572.992979026644</v>
      </c>
      <c r="F610" s="8" t="s">
        <v>1215</v>
      </c>
      <c r="G610" s="9" t="str">
        <f t="shared" si="58"/>
        <v>49990.376</v>
      </c>
      <c r="H610" s="7">
        <f t="shared" si="59"/>
        <v>5323</v>
      </c>
      <c r="I610" s="22" t="s">
        <v>477</v>
      </c>
      <c r="J610" s="23" t="s">
        <v>478</v>
      </c>
      <c r="K610" s="22">
        <v>5323</v>
      </c>
      <c r="L610" s="22" t="s">
        <v>1254</v>
      </c>
      <c r="M610" s="23" t="s">
        <v>1221</v>
      </c>
      <c r="N610" s="23"/>
      <c r="O610" s="24" t="s">
        <v>2312</v>
      </c>
      <c r="P610" s="24" t="s">
        <v>479</v>
      </c>
    </row>
    <row r="611" spans="1:16" ht="13.5" thickBot="1" x14ac:dyDescent="0.25">
      <c r="A611" s="7" t="str">
        <f t="shared" si="54"/>
        <v> BBS 110 </v>
      </c>
      <c r="B611" s="8" t="str">
        <f t="shared" si="55"/>
        <v>I</v>
      </c>
      <c r="C611" s="7">
        <f t="shared" si="56"/>
        <v>49990.377999999997</v>
      </c>
      <c r="D611" s="9" t="str">
        <f t="shared" si="57"/>
        <v>vis</v>
      </c>
      <c r="E611" s="21">
        <f>VLOOKUP(C611,'Active 1'!C$21:E$966,3,FALSE)</f>
        <v>-1572.9915158529016</v>
      </c>
      <c r="F611" s="8" t="s">
        <v>1215</v>
      </c>
      <c r="G611" s="9" t="str">
        <f t="shared" si="58"/>
        <v>49990.378</v>
      </c>
      <c r="H611" s="7">
        <f t="shared" si="59"/>
        <v>5323</v>
      </c>
      <c r="I611" s="22" t="s">
        <v>480</v>
      </c>
      <c r="J611" s="23" t="s">
        <v>481</v>
      </c>
      <c r="K611" s="22">
        <v>5323</v>
      </c>
      <c r="L611" s="22" t="s">
        <v>482</v>
      </c>
      <c r="M611" s="23" t="s">
        <v>1221</v>
      </c>
      <c r="N611" s="23"/>
      <c r="O611" s="24" t="s">
        <v>1612</v>
      </c>
      <c r="P611" s="24" t="s">
        <v>483</v>
      </c>
    </row>
    <row r="612" spans="1:16" ht="13.5" thickBot="1" x14ac:dyDescent="0.25">
      <c r="A612" s="7" t="str">
        <f t="shared" si="54"/>
        <v> BBS 110 </v>
      </c>
      <c r="B612" s="8" t="str">
        <f t="shared" si="55"/>
        <v>I</v>
      </c>
      <c r="C612" s="7">
        <f t="shared" si="56"/>
        <v>50001.309000000001</v>
      </c>
      <c r="D612" s="9" t="str">
        <f t="shared" si="57"/>
        <v>vis</v>
      </c>
      <c r="E612" s="21">
        <f>VLOOKUP(C612,'Active 1'!C$21:E$966,3,FALSE)</f>
        <v>-1564.994539764808</v>
      </c>
      <c r="F612" s="8" t="s">
        <v>1215</v>
      </c>
      <c r="G612" s="9" t="str">
        <f t="shared" si="58"/>
        <v>50001.309</v>
      </c>
      <c r="H612" s="7">
        <f t="shared" si="59"/>
        <v>5331</v>
      </c>
      <c r="I612" s="22" t="s">
        <v>484</v>
      </c>
      <c r="J612" s="23" t="s">
        <v>485</v>
      </c>
      <c r="K612" s="22">
        <v>5331</v>
      </c>
      <c r="L612" s="22" t="s">
        <v>1226</v>
      </c>
      <c r="M612" s="23" t="s">
        <v>1221</v>
      </c>
      <c r="N612" s="23"/>
      <c r="O612" s="24" t="s">
        <v>1612</v>
      </c>
      <c r="P612" s="24" t="s">
        <v>483</v>
      </c>
    </row>
    <row r="613" spans="1:16" ht="13.5" thickBot="1" x14ac:dyDescent="0.25">
      <c r="A613" s="7" t="str">
        <f t="shared" si="54"/>
        <v> AOEB 4 </v>
      </c>
      <c r="B613" s="8" t="str">
        <f t="shared" si="55"/>
        <v>I</v>
      </c>
      <c r="C613" s="7">
        <f t="shared" si="56"/>
        <v>50013.614999999998</v>
      </c>
      <c r="D613" s="9" t="str">
        <f t="shared" si="57"/>
        <v>vis</v>
      </c>
      <c r="E613" s="21">
        <f>VLOOKUP(C613,'Active 1'!C$21:E$966,3,FALSE)</f>
        <v>-1555.9916317289453</v>
      </c>
      <c r="F613" s="8" t="s">
        <v>1215</v>
      </c>
      <c r="G613" s="9" t="str">
        <f t="shared" si="58"/>
        <v>50013.615</v>
      </c>
      <c r="H613" s="7">
        <f t="shared" si="59"/>
        <v>5340</v>
      </c>
      <c r="I613" s="22" t="s">
        <v>486</v>
      </c>
      <c r="J613" s="23" t="s">
        <v>487</v>
      </c>
      <c r="K613" s="22">
        <v>5340</v>
      </c>
      <c r="L613" s="22" t="s">
        <v>482</v>
      </c>
      <c r="M613" s="23" t="s">
        <v>1221</v>
      </c>
      <c r="N613" s="23"/>
      <c r="O613" s="24" t="s">
        <v>1648</v>
      </c>
      <c r="P613" s="24" t="s">
        <v>357</v>
      </c>
    </row>
    <row r="614" spans="1:16" ht="13.5" thickBot="1" x14ac:dyDescent="0.25">
      <c r="A614" s="7" t="str">
        <f t="shared" si="54"/>
        <v> AOEB 4 </v>
      </c>
      <c r="B614" s="8" t="str">
        <f t="shared" si="55"/>
        <v>I</v>
      </c>
      <c r="C614" s="7">
        <f t="shared" si="56"/>
        <v>50054.618999999999</v>
      </c>
      <c r="D614" s="9" t="str">
        <f t="shared" si="57"/>
        <v>vis</v>
      </c>
      <c r="E614" s="21">
        <f>VLOOKUP(C614,'Active 1'!C$21:E$966,3,FALSE)</f>
        <v>-1525.9936436659989</v>
      </c>
      <c r="F614" s="8" t="s">
        <v>1215</v>
      </c>
      <c r="G614" s="9" t="str">
        <f t="shared" si="58"/>
        <v>50054.619</v>
      </c>
      <c r="H614" s="7">
        <f t="shared" si="59"/>
        <v>5370</v>
      </c>
      <c r="I614" s="22" t="s">
        <v>488</v>
      </c>
      <c r="J614" s="23" t="s">
        <v>489</v>
      </c>
      <c r="K614" s="22">
        <v>5370</v>
      </c>
      <c r="L614" s="22" t="s">
        <v>1254</v>
      </c>
      <c r="M614" s="23" t="s">
        <v>1221</v>
      </c>
      <c r="N614" s="23"/>
      <c r="O614" s="24" t="s">
        <v>1648</v>
      </c>
      <c r="P614" s="24" t="s">
        <v>357</v>
      </c>
    </row>
    <row r="615" spans="1:16" ht="13.5" thickBot="1" x14ac:dyDescent="0.25">
      <c r="A615" s="7" t="str">
        <f t="shared" si="54"/>
        <v> AOEB 4 </v>
      </c>
      <c r="B615" s="8" t="str">
        <f t="shared" si="55"/>
        <v>I</v>
      </c>
      <c r="C615" s="7">
        <f t="shared" si="56"/>
        <v>50110.663</v>
      </c>
      <c r="D615" s="9" t="str">
        <f t="shared" si="57"/>
        <v>vis</v>
      </c>
      <c r="E615" s="21">
        <f>VLOOKUP(C615,'Active 1'!C$21:E$966,3,FALSE)</f>
        <v>-1484.9925890615755</v>
      </c>
      <c r="F615" s="8" t="s">
        <v>1215</v>
      </c>
      <c r="G615" s="9" t="str">
        <f t="shared" si="58"/>
        <v>50110.663</v>
      </c>
      <c r="H615" s="7">
        <f t="shared" si="59"/>
        <v>5411</v>
      </c>
      <c r="I615" s="22" t="s">
        <v>490</v>
      </c>
      <c r="J615" s="23" t="s">
        <v>491</v>
      </c>
      <c r="K615" s="22">
        <v>5411</v>
      </c>
      <c r="L615" s="22" t="s">
        <v>482</v>
      </c>
      <c r="M615" s="23" t="s">
        <v>1221</v>
      </c>
      <c r="N615" s="23"/>
      <c r="O615" s="24" t="s">
        <v>1648</v>
      </c>
      <c r="P615" s="24" t="s">
        <v>357</v>
      </c>
    </row>
    <row r="616" spans="1:16" ht="13.5" thickBot="1" x14ac:dyDescent="0.25">
      <c r="A616" s="7" t="str">
        <f t="shared" si="54"/>
        <v> BBS 111 </v>
      </c>
      <c r="B616" s="8" t="str">
        <f t="shared" si="55"/>
        <v>I</v>
      </c>
      <c r="C616" s="7">
        <f t="shared" si="56"/>
        <v>50150.296000000002</v>
      </c>
      <c r="D616" s="9" t="str">
        <f t="shared" si="57"/>
        <v>vis</v>
      </c>
      <c r="E616" s="21">
        <f>VLOOKUP(C616,'Active 1'!C$21:E$966,3,FALSE)</f>
        <v>-1455.9976065989185</v>
      </c>
      <c r="F616" s="8" t="s">
        <v>1215</v>
      </c>
      <c r="G616" s="9" t="str">
        <f t="shared" si="58"/>
        <v>50150.296</v>
      </c>
      <c r="H616" s="7">
        <f t="shared" si="59"/>
        <v>5440</v>
      </c>
      <c r="I616" s="22" t="s">
        <v>492</v>
      </c>
      <c r="J616" s="23" t="s">
        <v>493</v>
      </c>
      <c r="K616" s="22">
        <v>5440</v>
      </c>
      <c r="L616" s="22" t="s">
        <v>1235</v>
      </c>
      <c r="M616" s="23" t="s">
        <v>1221</v>
      </c>
      <c r="N616" s="23"/>
      <c r="O616" s="24" t="s">
        <v>1612</v>
      </c>
      <c r="P616" s="24" t="s">
        <v>479</v>
      </c>
    </row>
    <row r="617" spans="1:16" ht="13.5" thickBot="1" x14ac:dyDescent="0.25">
      <c r="A617" s="7" t="str">
        <f t="shared" si="54"/>
        <v> BBS 112 </v>
      </c>
      <c r="B617" s="8" t="str">
        <f t="shared" si="55"/>
        <v>I</v>
      </c>
      <c r="C617" s="7">
        <f t="shared" si="56"/>
        <v>50180.373</v>
      </c>
      <c r="D617" s="9" t="str">
        <f t="shared" si="57"/>
        <v>vis</v>
      </c>
      <c r="E617" s="21">
        <f>VLOOKUP(C617,'Active 1'!C$21:E$966,3,FALSE)</f>
        <v>-1433.9936682765806</v>
      </c>
      <c r="F617" s="8" t="s">
        <v>1215</v>
      </c>
      <c r="G617" s="9" t="str">
        <f t="shared" si="58"/>
        <v>50180.373</v>
      </c>
      <c r="H617" s="7">
        <f t="shared" si="59"/>
        <v>5462</v>
      </c>
      <c r="I617" s="22" t="s">
        <v>494</v>
      </c>
      <c r="J617" s="23" t="s">
        <v>495</v>
      </c>
      <c r="K617" s="22">
        <v>5462</v>
      </c>
      <c r="L617" s="22" t="s">
        <v>482</v>
      </c>
      <c r="M617" s="23" t="s">
        <v>1221</v>
      </c>
      <c r="N617" s="23"/>
      <c r="O617" s="24" t="s">
        <v>1702</v>
      </c>
      <c r="P617" s="24" t="s">
        <v>496</v>
      </c>
    </row>
    <row r="618" spans="1:16" ht="13.5" thickBot="1" x14ac:dyDescent="0.25">
      <c r="A618" s="7" t="str">
        <f t="shared" si="54"/>
        <v> AOEB 4 </v>
      </c>
      <c r="B618" s="8" t="str">
        <f t="shared" si="55"/>
        <v>I</v>
      </c>
      <c r="C618" s="7">
        <f t="shared" si="56"/>
        <v>50308.858999999997</v>
      </c>
      <c r="D618" s="9" t="str">
        <f t="shared" si="57"/>
        <v>vis</v>
      </c>
      <c r="E618" s="21">
        <f>VLOOKUP(C618,'Active 1'!C$21:E$966,3,FALSE)</f>
        <v>-1339.9949975552959</v>
      </c>
      <c r="F618" s="8" t="s">
        <v>1215</v>
      </c>
      <c r="G618" s="9" t="str">
        <f t="shared" si="58"/>
        <v>50308.859</v>
      </c>
      <c r="H618" s="7">
        <f t="shared" si="59"/>
        <v>5556</v>
      </c>
      <c r="I618" s="22" t="s">
        <v>497</v>
      </c>
      <c r="J618" s="23" t="s">
        <v>498</v>
      </c>
      <c r="K618" s="22">
        <v>5556</v>
      </c>
      <c r="L618" s="22" t="s">
        <v>474</v>
      </c>
      <c r="M618" s="23" t="s">
        <v>1221</v>
      </c>
      <c r="N618" s="23"/>
      <c r="O618" s="24" t="s">
        <v>1648</v>
      </c>
      <c r="P618" s="24" t="s">
        <v>357</v>
      </c>
    </row>
    <row r="619" spans="1:16" ht="13.5" thickBot="1" x14ac:dyDescent="0.25">
      <c r="A619" s="7" t="str">
        <f t="shared" si="54"/>
        <v> BBS 113 </v>
      </c>
      <c r="B619" s="8" t="str">
        <f t="shared" si="55"/>
        <v>I</v>
      </c>
      <c r="C619" s="7">
        <f t="shared" si="56"/>
        <v>50311.601000000002</v>
      </c>
      <c r="D619" s="9" t="str">
        <f t="shared" si="57"/>
        <v>vis</v>
      </c>
      <c r="E619" s="21">
        <f>VLOOKUP(C619,'Active 1'!C$21:E$966,3,FALSE)</f>
        <v>-1337.9889863547114</v>
      </c>
      <c r="F619" s="8" t="s">
        <v>1215</v>
      </c>
      <c r="G619" s="9" t="str">
        <f t="shared" si="58"/>
        <v>50311.601</v>
      </c>
      <c r="H619" s="7">
        <f t="shared" si="59"/>
        <v>5558</v>
      </c>
      <c r="I619" s="22" t="s">
        <v>499</v>
      </c>
      <c r="J619" s="23" t="s">
        <v>500</v>
      </c>
      <c r="K619" s="22">
        <v>5558</v>
      </c>
      <c r="L619" s="22" t="s">
        <v>501</v>
      </c>
      <c r="M619" s="23" t="s">
        <v>1221</v>
      </c>
      <c r="N619" s="23"/>
      <c r="O619" s="24" t="s">
        <v>1702</v>
      </c>
      <c r="P619" s="24" t="s">
        <v>502</v>
      </c>
    </row>
    <row r="620" spans="1:16" ht="13.5" thickBot="1" x14ac:dyDescent="0.25">
      <c r="A620" s="7" t="str">
        <f t="shared" si="54"/>
        <v> AOEB 4 </v>
      </c>
      <c r="B620" s="8" t="str">
        <f t="shared" si="55"/>
        <v>I</v>
      </c>
      <c r="C620" s="7">
        <f t="shared" si="56"/>
        <v>50326.631999999998</v>
      </c>
      <c r="D620" s="9" t="str">
        <f t="shared" si="57"/>
        <v>vis</v>
      </c>
      <c r="E620" s="21">
        <f>VLOOKUP(C620,'Active 1'!C$21:E$966,3,FALSE)</f>
        <v>-1326.9925040950782</v>
      </c>
      <c r="F620" s="8" t="s">
        <v>1215</v>
      </c>
      <c r="G620" s="9" t="str">
        <f t="shared" si="58"/>
        <v>50326.632</v>
      </c>
      <c r="H620" s="7">
        <f t="shared" si="59"/>
        <v>5569</v>
      </c>
      <c r="I620" s="22" t="s">
        <v>503</v>
      </c>
      <c r="J620" s="23" t="s">
        <v>504</v>
      </c>
      <c r="K620" s="22">
        <v>5569</v>
      </c>
      <c r="L620" s="22" t="s">
        <v>505</v>
      </c>
      <c r="M620" s="23" t="s">
        <v>1221</v>
      </c>
      <c r="N620" s="23"/>
      <c r="O620" s="24" t="s">
        <v>1648</v>
      </c>
      <c r="P620" s="24" t="s">
        <v>357</v>
      </c>
    </row>
    <row r="621" spans="1:16" ht="13.5" thickBot="1" x14ac:dyDescent="0.25">
      <c r="A621" s="7" t="str">
        <f t="shared" si="54"/>
        <v> BBS 113 </v>
      </c>
      <c r="B621" s="8" t="str">
        <f t="shared" si="55"/>
        <v>I</v>
      </c>
      <c r="C621" s="7">
        <f t="shared" si="56"/>
        <v>50355.324999999997</v>
      </c>
      <c r="D621" s="9" t="str">
        <f t="shared" si="57"/>
        <v>vis</v>
      </c>
      <c r="E621" s="21">
        <f>VLOOKUP(C621,'Active 1'!C$21:E$966,3,FALSE)</f>
        <v>-1306.0010820023535</v>
      </c>
      <c r="F621" s="8" t="s">
        <v>1215</v>
      </c>
      <c r="G621" s="9" t="str">
        <f t="shared" si="58"/>
        <v>50355.325</v>
      </c>
      <c r="H621" s="7">
        <f t="shared" si="59"/>
        <v>5590</v>
      </c>
      <c r="I621" s="22" t="s">
        <v>506</v>
      </c>
      <c r="J621" s="23" t="s">
        <v>507</v>
      </c>
      <c r="K621" s="22">
        <v>5590</v>
      </c>
      <c r="L621" s="22" t="s">
        <v>446</v>
      </c>
      <c r="M621" s="23" t="s">
        <v>1221</v>
      </c>
      <c r="N621" s="23"/>
      <c r="O621" s="24" t="s">
        <v>1612</v>
      </c>
      <c r="P621" s="24" t="s">
        <v>502</v>
      </c>
    </row>
    <row r="622" spans="1:16" ht="13.5" thickBot="1" x14ac:dyDescent="0.25">
      <c r="A622" s="7" t="str">
        <f t="shared" si="54"/>
        <v> BBS 113 </v>
      </c>
      <c r="B622" s="8" t="str">
        <f t="shared" si="55"/>
        <v>I</v>
      </c>
      <c r="C622" s="7">
        <f t="shared" si="56"/>
        <v>50370.377</v>
      </c>
      <c r="D622" s="9" t="str">
        <f t="shared" si="57"/>
        <v>vis</v>
      </c>
      <c r="E622" s="21">
        <f>VLOOKUP(C622,'Active 1'!C$21:E$966,3,FALSE)</f>
        <v>-1294.9892364184211</v>
      </c>
      <c r="F622" s="8" t="s">
        <v>1215</v>
      </c>
      <c r="G622" s="9" t="str">
        <f t="shared" si="58"/>
        <v>50370.377</v>
      </c>
      <c r="H622" s="7">
        <f t="shared" si="59"/>
        <v>5601</v>
      </c>
      <c r="I622" s="22" t="s">
        <v>508</v>
      </c>
      <c r="J622" s="23" t="s">
        <v>509</v>
      </c>
      <c r="K622" s="22">
        <v>5601</v>
      </c>
      <c r="L622" s="22" t="s">
        <v>501</v>
      </c>
      <c r="M622" s="23" t="s">
        <v>1221</v>
      </c>
      <c r="N622" s="23"/>
      <c r="O622" s="24" t="s">
        <v>1612</v>
      </c>
      <c r="P622" s="24" t="s">
        <v>502</v>
      </c>
    </row>
    <row r="623" spans="1:16" ht="13.5" thickBot="1" x14ac:dyDescent="0.25">
      <c r="A623" s="7" t="str">
        <f t="shared" si="54"/>
        <v> BBS 114 </v>
      </c>
      <c r="B623" s="8" t="str">
        <f t="shared" si="55"/>
        <v>I</v>
      </c>
      <c r="C623" s="7">
        <f t="shared" si="56"/>
        <v>50396.347999999998</v>
      </c>
      <c r="D623" s="9" t="str">
        <f t="shared" si="57"/>
        <v>vis</v>
      </c>
      <c r="E623" s="21">
        <f>VLOOKUP(C623,'Active 1'!C$21:E$966,3,FALSE)</f>
        <v>-1275.9891937888558</v>
      </c>
      <c r="F623" s="8" t="s">
        <v>1215</v>
      </c>
      <c r="G623" s="9" t="str">
        <f t="shared" si="58"/>
        <v>50396.348</v>
      </c>
      <c r="H623" s="7">
        <f t="shared" si="59"/>
        <v>5620</v>
      </c>
      <c r="I623" s="22" t="s">
        <v>510</v>
      </c>
      <c r="J623" s="23" t="s">
        <v>511</v>
      </c>
      <c r="K623" s="22">
        <v>5620</v>
      </c>
      <c r="L623" s="22" t="s">
        <v>512</v>
      </c>
      <c r="M623" s="23" t="s">
        <v>1221</v>
      </c>
      <c r="N623" s="23"/>
      <c r="O623" s="24" t="s">
        <v>1612</v>
      </c>
      <c r="P623" s="24" t="s">
        <v>513</v>
      </c>
    </row>
    <row r="624" spans="1:16" ht="13.5" thickBot="1" x14ac:dyDescent="0.25">
      <c r="A624" s="7" t="str">
        <f t="shared" si="54"/>
        <v> BBS 114 </v>
      </c>
      <c r="B624" s="8" t="str">
        <f t="shared" si="55"/>
        <v>I</v>
      </c>
      <c r="C624" s="7">
        <f t="shared" si="56"/>
        <v>50422.317999999999</v>
      </c>
      <c r="D624" s="9" t="str">
        <f t="shared" si="57"/>
        <v>vis</v>
      </c>
      <c r="E624" s="21">
        <f>VLOOKUP(C624,'Active 1'!C$21:E$966,3,FALSE)</f>
        <v>-1256.9898827461591</v>
      </c>
      <c r="F624" s="8" t="s">
        <v>1215</v>
      </c>
      <c r="G624" s="9" t="str">
        <f t="shared" si="58"/>
        <v>50422.318</v>
      </c>
      <c r="H624" s="7">
        <f t="shared" si="59"/>
        <v>5639</v>
      </c>
      <c r="I624" s="22" t="s">
        <v>514</v>
      </c>
      <c r="J624" s="23" t="s">
        <v>515</v>
      </c>
      <c r="K624" s="22">
        <v>5639</v>
      </c>
      <c r="L624" s="22" t="s">
        <v>501</v>
      </c>
      <c r="M624" s="23" t="s">
        <v>1221</v>
      </c>
      <c r="N624" s="23"/>
      <c r="O624" s="24" t="s">
        <v>1612</v>
      </c>
      <c r="P624" s="24" t="s">
        <v>513</v>
      </c>
    </row>
    <row r="625" spans="1:16" ht="13.5" thickBot="1" x14ac:dyDescent="0.25">
      <c r="A625" s="7" t="str">
        <f t="shared" si="54"/>
        <v> BBS 114 </v>
      </c>
      <c r="B625" s="8" t="str">
        <f t="shared" si="55"/>
        <v>I</v>
      </c>
      <c r="C625" s="7">
        <f t="shared" si="56"/>
        <v>50482.455999999998</v>
      </c>
      <c r="D625" s="9" t="str">
        <f t="shared" si="57"/>
        <v>vis</v>
      </c>
      <c r="E625" s="21">
        <f>VLOOKUP(C625,'Active 1'!C$21:E$966,3,FALSE)</f>
        <v>-1212.993711491418</v>
      </c>
      <c r="F625" s="8" t="s">
        <v>1215</v>
      </c>
      <c r="G625" s="9" t="str">
        <f t="shared" si="58"/>
        <v>50482.456</v>
      </c>
      <c r="H625" s="7">
        <f t="shared" si="59"/>
        <v>5683</v>
      </c>
      <c r="I625" s="22" t="s">
        <v>516</v>
      </c>
      <c r="J625" s="23" t="s">
        <v>517</v>
      </c>
      <c r="K625" s="22">
        <v>5683</v>
      </c>
      <c r="L625" s="22" t="s">
        <v>505</v>
      </c>
      <c r="M625" s="23" t="s">
        <v>1221</v>
      </c>
      <c r="N625" s="23"/>
      <c r="O625" s="24" t="s">
        <v>2312</v>
      </c>
      <c r="P625" s="24" t="s">
        <v>513</v>
      </c>
    </row>
    <row r="626" spans="1:16" ht="13.5" thickBot="1" x14ac:dyDescent="0.25">
      <c r="A626" s="7" t="str">
        <f t="shared" si="54"/>
        <v> BBS 114 </v>
      </c>
      <c r="B626" s="8" t="str">
        <f t="shared" si="55"/>
        <v>I</v>
      </c>
      <c r="C626" s="7">
        <f t="shared" si="56"/>
        <v>50489.296999999999</v>
      </c>
      <c r="D626" s="9" t="str">
        <f t="shared" si="57"/>
        <v>vis</v>
      </c>
      <c r="E626" s="21">
        <f>VLOOKUP(C626,'Active 1'!C$21:E$966,3,FALSE)</f>
        <v>-1207.9889257061625</v>
      </c>
      <c r="F626" s="8" t="s">
        <v>1215</v>
      </c>
      <c r="G626" s="9" t="str">
        <f t="shared" si="58"/>
        <v>50489.297</v>
      </c>
      <c r="H626" s="7">
        <f t="shared" si="59"/>
        <v>5688</v>
      </c>
      <c r="I626" s="22" t="s">
        <v>518</v>
      </c>
      <c r="J626" s="23" t="s">
        <v>519</v>
      </c>
      <c r="K626" s="22">
        <v>5688</v>
      </c>
      <c r="L626" s="22" t="s">
        <v>520</v>
      </c>
      <c r="M626" s="23" t="s">
        <v>1221</v>
      </c>
      <c r="N626" s="23"/>
      <c r="O626" s="24" t="s">
        <v>1612</v>
      </c>
      <c r="P626" s="24" t="s">
        <v>513</v>
      </c>
    </row>
    <row r="627" spans="1:16" ht="13.5" thickBot="1" x14ac:dyDescent="0.25">
      <c r="A627" s="7" t="str">
        <f t="shared" si="54"/>
        <v> BBS 114 </v>
      </c>
      <c r="B627" s="8" t="str">
        <f t="shared" si="55"/>
        <v>I</v>
      </c>
      <c r="C627" s="7">
        <f t="shared" si="56"/>
        <v>50519.362000000001</v>
      </c>
      <c r="D627" s="9" t="str">
        <f t="shared" si="57"/>
        <v>vis</v>
      </c>
      <c r="E627" s="21">
        <f>VLOOKUP(C627,'Active 1'!C$21:E$966,3,FALSE)</f>
        <v>-1185.9937664262743</v>
      </c>
      <c r="F627" s="8" t="s">
        <v>1215</v>
      </c>
      <c r="G627" s="9" t="str">
        <f t="shared" si="58"/>
        <v>50519.362</v>
      </c>
      <c r="H627" s="7">
        <f t="shared" si="59"/>
        <v>5710</v>
      </c>
      <c r="I627" s="22" t="s">
        <v>521</v>
      </c>
      <c r="J627" s="23" t="s">
        <v>522</v>
      </c>
      <c r="K627" s="22">
        <v>5710</v>
      </c>
      <c r="L627" s="22" t="s">
        <v>1232</v>
      </c>
      <c r="M627" s="23" t="s">
        <v>1221</v>
      </c>
      <c r="N627" s="23"/>
      <c r="O627" s="24" t="s">
        <v>1702</v>
      </c>
      <c r="P627" s="24" t="s">
        <v>513</v>
      </c>
    </row>
    <row r="628" spans="1:16" ht="13.5" thickBot="1" x14ac:dyDescent="0.25">
      <c r="A628" s="7" t="str">
        <f t="shared" si="54"/>
        <v> BBS 114 </v>
      </c>
      <c r="B628" s="8" t="str">
        <f t="shared" si="55"/>
        <v>I</v>
      </c>
      <c r="C628" s="7">
        <f t="shared" si="56"/>
        <v>50519.366000000002</v>
      </c>
      <c r="D628" s="9" t="str">
        <f t="shared" si="57"/>
        <v>vis</v>
      </c>
      <c r="E628" s="21">
        <f>VLOOKUP(C628,'Active 1'!C$21:E$966,3,FALSE)</f>
        <v>-1185.9908400787892</v>
      </c>
      <c r="F628" s="8" t="s">
        <v>1215</v>
      </c>
      <c r="G628" s="9" t="str">
        <f t="shared" si="58"/>
        <v>50519.366</v>
      </c>
      <c r="H628" s="7">
        <f t="shared" si="59"/>
        <v>5710</v>
      </c>
      <c r="I628" s="22" t="s">
        <v>523</v>
      </c>
      <c r="J628" s="23" t="s">
        <v>524</v>
      </c>
      <c r="K628" s="22">
        <v>5710</v>
      </c>
      <c r="L628" s="22" t="s">
        <v>501</v>
      </c>
      <c r="M628" s="23" t="s">
        <v>1221</v>
      </c>
      <c r="N628" s="23"/>
      <c r="O628" s="24" t="s">
        <v>2312</v>
      </c>
      <c r="P628" s="24" t="s">
        <v>513</v>
      </c>
    </row>
    <row r="629" spans="1:16" ht="13.5" thickBot="1" x14ac:dyDescent="0.25">
      <c r="A629" s="7" t="str">
        <f t="shared" si="54"/>
        <v> AOEB 4 </v>
      </c>
      <c r="B629" s="8" t="str">
        <f t="shared" si="55"/>
        <v>I</v>
      </c>
      <c r="C629" s="7">
        <f t="shared" si="56"/>
        <v>50546.705000000002</v>
      </c>
      <c r="D629" s="9" t="str">
        <f t="shared" si="57"/>
        <v>vis</v>
      </c>
      <c r="E629" s="21">
        <f>VLOOKUP(C629,'Active 1'!C$21:E$966,3,FALSE)</f>
        <v>-1165.9899866095454</v>
      </c>
      <c r="F629" s="8" t="s">
        <v>1215</v>
      </c>
      <c r="G629" s="9" t="str">
        <f t="shared" si="58"/>
        <v>50546.705</v>
      </c>
      <c r="H629" s="7">
        <f t="shared" si="59"/>
        <v>5730</v>
      </c>
      <c r="I629" s="22" t="s">
        <v>525</v>
      </c>
      <c r="J629" s="23" t="s">
        <v>526</v>
      </c>
      <c r="K629" s="22">
        <v>5730</v>
      </c>
      <c r="L629" s="22" t="s">
        <v>512</v>
      </c>
      <c r="M629" s="23" t="s">
        <v>1221</v>
      </c>
      <c r="N629" s="23"/>
      <c r="O629" s="24" t="s">
        <v>1648</v>
      </c>
      <c r="P629" s="24" t="s">
        <v>357</v>
      </c>
    </row>
    <row r="630" spans="1:16" ht="13.5" thickBot="1" x14ac:dyDescent="0.25">
      <c r="A630" s="7" t="str">
        <f t="shared" si="54"/>
        <v> BBS 115 </v>
      </c>
      <c r="B630" s="8" t="str">
        <f t="shared" si="55"/>
        <v>I</v>
      </c>
      <c r="C630" s="7">
        <f t="shared" si="56"/>
        <v>50557.629000000001</v>
      </c>
      <c r="D630" s="9" t="str">
        <f t="shared" si="57"/>
        <v>vis</v>
      </c>
      <c r="E630" s="21">
        <f>VLOOKUP(C630,'Active 1'!C$21:E$966,3,FALSE)</f>
        <v>-1157.9981316295534</v>
      </c>
      <c r="F630" s="8" t="s">
        <v>1215</v>
      </c>
      <c r="G630" s="9" t="str">
        <f t="shared" si="58"/>
        <v>50557.629</v>
      </c>
      <c r="H630" s="7">
        <f t="shared" si="59"/>
        <v>5738</v>
      </c>
      <c r="I630" s="22" t="s">
        <v>527</v>
      </c>
      <c r="J630" s="23" t="s">
        <v>528</v>
      </c>
      <c r="K630" s="22">
        <v>5738</v>
      </c>
      <c r="L630" s="22" t="s">
        <v>1254</v>
      </c>
      <c r="M630" s="23" t="s">
        <v>1221</v>
      </c>
      <c r="N630" s="23"/>
      <c r="O630" s="24" t="s">
        <v>1702</v>
      </c>
      <c r="P630" s="24" t="s">
        <v>529</v>
      </c>
    </row>
    <row r="631" spans="1:16" ht="13.5" thickBot="1" x14ac:dyDescent="0.25">
      <c r="A631" s="7" t="str">
        <f t="shared" si="54"/>
        <v> AOEB 6 </v>
      </c>
      <c r="B631" s="8" t="str">
        <f t="shared" si="55"/>
        <v>I</v>
      </c>
      <c r="C631" s="7">
        <f t="shared" si="56"/>
        <v>50632.815999999999</v>
      </c>
      <c r="D631" s="9" t="str">
        <f t="shared" si="57"/>
        <v>vis</v>
      </c>
      <c r="E631" s="21">
        <f>VLOOKUP(C631,'Active 1'!C$21:E$966,3,FALSE)</f>
        <v>-1102.9923095514966</v>
      </c>
      <c r="F631" s="8" t="s">
        <v>1215</v>
      </c>
      <c r="G631" s="9" t="str">
        <f t="shared" si="58"/>
        <v>50632.816</v>
      </c>
      <c r="H631" s="7">
        <f t="shared" si="59"/>
        <v>5793</v>
      </c>
      <c r="I631" s="22" t="s">
        <v>530</v>
      </c>
      <c r="J631" s="23" t="s">
        <v>531</v>
      </c>
      <c r="K631" s="22">
        <v>5793</v>
      </c>
      <c r="L631" s="22" t="s">
        <v>532</v>
      </c>
      <c r="M631" s="23" t="s">
        <v>1221</v>
      </c>
      <c r="N631" s="23"/>
      <c r="O631" s="24" t="s">
        <v>1648</v>
      </c>
      <c r="P631" s="24" t="s">
        <v>533</v>
      </c>
    </row>
    <row r="632" spans="1:16" ht="13.5" thickBot="1" x14ac:dyDescent="0.25">
      <c r="A632" s="7" t="str">
        <f t="shared" si="54"/>
        <v> AOEB 6 </v>
      </c>
      <c r="B632" s="8" t="str">
        <f t="shared" si="55"/>
        <v>I</v>
      </c>
      <c r="C632" s="7">
        <f t="shared" si="56"/>
        <v>50669.724999999999</v>
      </c>
      <c r="D632" s="9" t="str">
        <f t="shared" si="57"/>
        <v>vis</v>
      </c>
      <c r="E632" s="21">
        <f>VLOOKUP(C632,'Active 1'!C$21:E$966,3,FALSE)</f>
        <v>-1075.9901697257417</v>
      </c>
      <c r="F632" s="8" t="s">
        <v>1215</v>
      </c>
      <c r="G632" s="9" t="str">
        <f t="shared" si="58"/>
        <v>50669.725</v>
      </c>
      <c r="H632" s="7">
        <f t="shared" si="59"/>
        <v>5820</v>
      </c>
      <c r="I632" s="22" t="s">
        <v>534</v>
      </c>
      <c r="J632" s="23" t="s">
        <v>535</v>
      </c>
      <c r="K632" s="22">
        <v>5820</v>
      </c>
      <c r="L632" s="22" t="s">
        <v>536</v>
      </c>
      <c r="M632" s="23" t="s">
        <v>1221</v>
      </c>
      <c r="N632" s="23"/>
      <c r="O632" s="24" t="s">
        <v>1988</v>
      </c>
      <c r="P632" s="24" t="s">
        <v>533</v>
      </c>
    </row>
    <row r="633" spans="1:16" ht="13.5" thickBot="1" x14ac:dyDescent="0.25">
      <c r="A633" s="7" t="str">
        <f t="shared" si="54"/>
        <v> BBS 115 </v>
      </c>
      <c r="B633" s="8" t="str">
        <f t="shared" si="55"/>
        <v>I</v>
      </c>
      <c r="C633" s="7">
        <f t="shared" si="56"/>
        <v>50672.455000000002</v>
      </c>
      <c r="D633" s="9" t="str">
        <f t="shared" si="57"/>
        <v>vis</v>
      </c>
      <c r="E633" s="21">
        <f>VLOOKUP(C633,'Active 1'!C$21:E$966,3,FALSE)</f>
        <v>-1073.9929375676122</v>
      </c>
      <c r="F633" s="8" t="s">
        <v>1215</v>
      </c>
      <c r="G633" s="9" t="str">
        <f t="shared" si="58"/>
        <v>50672.455</v>
      </c>
      <c r="H633" s="7">
        <f t="shared" si="59"/>
        <v>5822</v>
      </c>
      <c r="I633" s="22" t="s">
        <v>537</v>
      </c>
      <c r="J633" s="23" t="s">
        <v>538</v>
      </c>
      <c r="K633" s="22">
        <v>5822</v>
      </c>
      <c r="L633" s="22" t="s">
        <v>532</v>
      </c>
      <c r="M633" s="23" t="s">
        <v>1221</v>
      </c>
      <c r="N633" s="23"/>
      <c r="O633" s="24" t="s">
        <v>1612</v>
      </c>
      <c r="P633" s="24" t="s">
        <v>529</v>
      </c>
    </row>
    <row r="634" spans="1:16" ht="13.5" thickBot="1" x14ac:dyDescent="0.25">
      <c r="A634" s="7" t="str">
        <f t="shared" si="54"/>
        <v> AOEB 6 </v>
      </c>
      <c r="B634" s="8" t="str">
        <f t="shared" si="55"/>
        <v>I</v>
      </c>
      <c r="C634" s="7">
        <f t="shared" si="56"/>
        <v>50695.692999999999</v>
      </c>
      <c r="D634" s="9" t="str">
        <f t="shared" si="57"/>
        <v>vis</v>
      </c>
      <c r="E634" s="21">
        <f>VLOOKUP(C634,'Active 1'!C$21:E$966,3,FALSE)</f>
        <v>-1056.9923218567874</v>
      </c>
      <c r="F634" s="8" t="s">
        <v>1215</v>
      </c>
      <c r="G634" s="9" t="str">
        <f t="shared" si="58"/>
        <v>50695.693</v>
      </c>
      <c r="H634" s="7">
        <f t="shared" si="59"/>
        <v>5839</v>
      </c>
      <c r="I634" s="22" t="s">
        <v>539</v>
      </c>
      <c r="J634" s="23" t="s">
        <v>540</v>
      </c>
      <c r="K634" s="22">
        <v>5839</v>
      </c>
      <c r="L634" s="22" t="s">
        <v>501</v>
      </c>
      <c r="M634" s="23" t="s">
        <v>1221</v>
      </c>
      <c r="N634" s="23"/>
      <c r="O634" s="24" t="s">
        <v>1648</v>
      </c>
      <c r="P634" s="24" t="s">
        <v>533</v>
      </c>
    </row>
    <row r="635" spans="1:16" ht="13.5" thickBot="1" x14ac:dyDescent="0.25">
      <c r="A635" s="7" t="str">
        <f t="shared" si="54"/>
        <v> AOEB 6 </v>
      </c>
      <c r="B635" s="8" t="str">
        <f t="shared" si="55"/>
        <v>I</v>
      </c>
      <c r="C635" s="7">
        <f t="shared" si="56"/>
        <v>50706.63</v>
      </c>
      <c r="D635" s="9" t="str">
        <f t="shared" si="57"/>
        <v>vis</v>
      </c>
      <c r="E635" s="21">
        <f>VLOOKUP(C635,'Active 1'!C$21:E$966,3,FALSE)</f>
        <v>-1048.9909562474718</v>
      </c>
      <c r="F635" s="8" t="s">
        <v>1215</v>
      </c>
      <c r="G635" s="9" t="str">
        <f t="shared" si="58"/>
        <v>50706.630</v>
      </c>
      <c r="H635" s="7">
        <f t="shared" si="59"/>
        <v>5847</v>
      </c>
      <c r="I635" s="22" t="s">
        <v>541</v>
      </c>
      <c r="J635" s="23" t="s">
        <v>542</v>
      </c>
      <c r="K635" s="22">
        <v>5847</v>
      </c>
      <c r="L635" s="22" t="s">
        <v>520</v>
      </c>
      <c r="M635" s="23" t="s">
        <v>543</v>
      </c>
      <c r="N635" s="23" t="s">
        <v>544</v>
      </c>
      <c r="O635" s="24" t="s">
        <v>545</v>
      </c>
      <c r="P635" s="24" t="s">
        <v>533</v>
      </c>
    </row>
    <row r="636" spans="1:16" ht="13.5" thickBot="1" x14ac:dyDescent="0.25">
      <c r="A636" s="7" t="str">
        <f t="shared" si="54"/>
        <v> AOEB 6 </v>
      </c>
      <c r="B636" s="8" t="str">
        <f t="shared" si="55"/>
        <v>I</v>
      </c>
      <c r="C636" s="7">
        <f t="shared" si="56"/>
        <v>50732.597000000002</v>
      </c>
      <c r="D636" s="9" t="str">
        <f t="shared" si="57"/>
        <v>vis</v>
      </c>
      <c r="E636" s="21">
        <f>VLOOKUP(C636,'Active 1'!C$21:E$966,3,FALSE)</f>
        <v>-1029.9938399653861</v>
      </c>
      <c r="F636" s="8" t="s">
        <v>1215</v>
      </c>
      <c r="G636" s="9" t="str">
        <f t="shared" si="58"/>
        <v>50732.597</v>
      </c>
      <c r="H636" s="7">
        <f t="shared" si="59"/>
        <v>5866</v>
      </c>
      <c r="I636" s="22" t="s">
        <v>546</v>
      </c>
      <c r="J636" s="23" t="s">
        <v>547</v>
      </c>
      <c r="K636" s="22">
        <v>5866</v>
      </c>
      <c r="L636" s="22" t="s">
        <v>532</v>
      </c>
      <c r="M636" s="23" t="s">
        <v>1221</v>
      </c>
      <c r="N636" s="23"/>
      <c r="O636" s="24" t="s">
        <v>1648</v>
      </c>
      <c r="P636" s="24" t="s">
        <v>533</v>
      </c>
    </row>
    <row r="637" spans="1:16" ht="13.5" thickBot="1" x14ac:dyDescent="0.25">
      <c r="A637" s="7" t="str">
        <f t="shared" ref="A637:A700" si="60">P637</f>
        <v> BBS 116 </v>
      </c>
      <c r="B637" s="8" t="str">
        <f t="shared" ref="B637:B700" si="61">IF(H637=INT(H637),"I","II")</f>
        <v>I</v>
      </c>
      <c r="C637" s="7">
        <f t="shared" ref="C637:C700" si="62">1*G637</f>
        <v>50750.37</v>
      </c>
      <c r="D637" s="9" t="str">
        <f t="shared" ref="D637:D700" si="63">VLOOKUP(F637,I$1:J$5,2,FALSE)</f>
        <v>vis</v>
      </c>
      <c r="E637" s="21">
        <f>VLOOKUP(C637,'Active 1'!C$21:E$966,3,FALSE)</f>
        <v>-1016.9913465051684</v>
      </c>
      <c r="F637" s="8" t="s">
        <v>1215</v>
      </c>
      <c r="G637" s="9" t="str">
        <f t="shared" ref="G637:G700" si="64">MID(I637,3,LEN(I637)-3)</f>
        <v>50750.370</v>
      </c>
      <c r="H637" s="7">
        <f t="shared" ref="H637:H700" si="65">1*K637</f>
        <v>5879</v>
      </c>
      <c r="I637" s="22" t="s">
        <v>548</v>
      </c>
      <c r="J637" s="23" t="s">
        <v>549</v>
      </c>
      <c r="K637" s="22">
        <v>5879</v>
      </c>
      <c r="L637" s="22" t="s">
        <v>520</v>
      </c>
      <c r="M637" s="23" t="s">
        <v>1221</v>
      </c>
      <c r="N637" s="23"/>
      <c r="O637" s="24" t="s">
        <v>1612</v>
      </c>
      <c r="P637" s="24" t="s">
        <v>550</v>
      </c>
    </row>
    <row r="638" spans="1:16" ht="13.5" thickBot="1" x14ac:dyDescent="0.25">
      <c r="A638" s="7" t="str">
        <f t="shared" si="60"/>
        <v>IBVS 4887 </v>
      </c>
      <c r="B638" s="8" t="str">
        <f t="shared" si="61"/>
        <v>I</v>
      </c>
      <c r="C638" s="7">
        <f t="shared" si="62"/>
        <v>50750.371800000001</v>
      </c>
      <c r="D638" s="9" t="str">
        <f t="shared" si="63"/>
        <v>vis</v>
      </c>
      <c r="E638" s="21">
        <f>VLOOKUP(C638,'Active 1'!C$21:E$966,3,FALSE)</f>
        <v>-1016.9900296488017</v>
      </c>
      <c r="F638" s="8" t="s">
        <v>1215</v>
      </c>
      <c r="G638" s="9" t="str">
        <f t="shared" si="64"/>
        <v>50750.3718</v>
      </c>
      <c r="H638" s="7">
        <f t="shared" si="65"/>
        <v>5879</v>
      </c>
      <c r="I638" s="22" t="s">
        <v>551</v>
      </c>
      <c r="J638" s="23" t="s">
        <v>552</v>
      </c>
      <c r="K638" s="22">
        <v>5879</v>
      </c>
      <c r="L638" s="22" t="s">
        <v>553</v>
      </c>
      <c r="M638" s="23" t="s">
        <v>1333</v>
      </c>
      <c r="N638" s="23" t="s">
        <v>1334</v>
      </c>
      <c r="O638" s="24" t="s">
        <v>555</v>
      </c>
      <c r="P638" s="25" t="s">
        <v>556</v>
      </c>
    </row>
    <row r="639" spans="1:16" ht="13.5" thickBot="1" x14ac:dyDescent="0.25">
      <c r="A639" s="7" t="str">
        <f t="shared" si="60"/>
        <v> BBS 116 </v>
      </c>
      <c r="B639" s="8" t="str">
        <f t="shared" si="61"/>
        <v>I</v>
      </c>
      <c r="C639" s="7">
        <f t="shared" si="62"/>
        <v>50761.300999999999</v>
      </c>
      <c r="D639" s="9" t="str">
        <f t="shared" si="63"/>
        <v>vis</v>
      </c>
      <c r="E639" s="21">
        <f>VLOOKUP(C639,'Active 1'!C$21:E$966,3,FALSE)</f>
        <v>-1008.9943704170803</v>
      </c>
      <c r="F639" s="8" t="s">
        <v>1215</v>
      </c>
      <c r="G639" s="9" t="str">
        <f t="shared" si="64"/>
        <v>50761.301</v>
      </c>
      <c r="H639" s="7">
        <f t="shared" si="65"/>
        <v>5887</v>
      </c>
      <c r="I639" s="22" t="s">
        <v>557</v>
      </c>
      <c r="J639" s="23" t="s">
        <v>558</v>
      </c>
      <c r="K639" s="22">
        <v>5887</v>
      </c>
      <c r="L639" s="22" t="s">
        <v>559</v>
      </c>
      <c r="M639" s="23" t="s">
        <v>1221</v>
      </c>
      <c r="N639" s="23"/>
      <c r="O639" s="24" t="s">
        <v>1702</v>
      </c>
      <c r="P639" s="24" t="s">
        <v>550</v>
      </c>
    </row>
    <row r="640" spans="1:16" ht="13.5" thickBot="1" x14ac:dyDescent="0.25">
      <c r="A640" s="7" t="str">
        <f t="shared" si="60"/>
        <v> AOEB 6 </v>
      </c>
      <c r="B640" s="8" t="str">
        <f t="shared" si="61"/>
        <v>I</v>
      </c>
      <c r="C640" s="7">
        <f t="shared" si="62"/>
        <v>50814.608999999997</v>
      </c>
      <c r="D640" s="9" t="str">
        <f t="shared" si="63"/>
        <v>vis</v>
      </c>
      <c r="E640" s="21">
        <f>VLOOKUP(C640,'Active 1'!C$21:E$966,3,FALSE)</f>
        <v>-969.99493749201372</v>
      </c>
      <c r="F640" s="8" t="s">
        <v>1215</v>
      </c>
      <c r="G640" s="9" t="str">
        <f t="shared" si="64"/>
        <v>50814.609</v>
      </c>
      <c r="H640" s="7">
        <f t="shared" si="65"/>
        <v>5926</v>
      </c>
      <c r="I640" s="22" t="s">
        <v>560</v>
      </c>
      <c r="J640" s="23" t="s">
        <v>561</v>
      </c>
      <c r="K640" s="22">
        <v>5926</v>
      </c>
      <c r="L640" s="22" t="s">
        <v>559</v>
      </c>
      <c r="M640" s="23" t="s">
        <v>543</v>
      </c>
      <c r="N640" s="23" t="s">
        <v>544</v>
      </c>
      <c r="O640" s="24" t="s">
        <v>545</v>
      </c>
      <c r="P640" s="24" t="s">
        <v>533</v>
      </c>
    </row>
    <row r="641" spans="1:16" ht="13.5" thickBot="1" x14ac:dyDescent="0.25">
      <c r="A641" s="7" t="str">
        <f t="shared" si="60"/>
        <v> BBS 118 </v>
      </c>
      <c r="B641" s="8" t="str">
        <f t="shared" si="61"/>
        <v>I</v>
      </c>
      <c r="C641" s="7">
        <f t="shared" si="62"/>
        <v>50974.542999999998</v>
      </c>
      <c r="D641" s="9" t="str">
        <f t="shared" si="63"/>
        <v>vis</v>
      </c>
      <c r="E641" s="21">
        <f>VLOOKUP(C641,'Active 1'!C$21:E$966,3,FALSE)</f>
        <v>-852.98932284809598</v>
      </c>
      <c r="F641" s="8" t="s">
        <v>1215</v>
      </c>
      <c r="G641" s="9" t="str">
        <f t="shared" si="64"/>
        <v>50974.543</v>
      </c>
      <c r="H641" s="7">
        <f t="shared" si="65"/>
        <v>6043</v>
      </c>
      <c r="I641" s="22" t="s">
        <v>562</v>
      </c>
      <c r="J641" s="23" t="s">
        <v>563</v>
      </c>
      <c r="K641" s="22">
        <v>6043</v>
      </c>
      <c r="L641" s="22" t="s">
        <v>564</v>
      </c>
      <c r="M641" s="23" t="s">
        <v>1221</v>
      </c>
      <c r="N641" s="23"/>
      <c r="O641" s="24" t="s">
        <v>1702</v>
      </c>
      <c r="P641" s="24" t="s">
        <v>565</v>
      </c>
    </row>
    <row r="642" spans="1:16" ht="13.5" thickBot="1" x14ac:dyDescent="0.25">
      <c r="A642" s="7" t="str">
        <f t="shared" si="60"/>
        <v> AOEB 6 </v>
      </c>
      <c r="B642" s="8" t="str">
        <f t="shared" si="61"/>
        <v>I</v>
      </c>
      <c r="C642" s="7">
        <f t="shared" si="62"/>
        <v>51079.786</v>
      </c>
      <c r="D642" s="9" t="str">
        <f t="shared" si="63"/>
        <v>vis</v>
      </c>
      <c r="E642" s="21">
        <f>VLOOKUP(C642,'Active 1'!C$21:E$966,3,FALSE)</f>
        <v>-775.99492577198964</v>
      </c>
      <c r="F642" s="8" t="s">
        <v>1215</v>
      </c>
      <c r="G642" s="9" t="str">
        <f t="shared" si="64"/>
        <v>51079.786</v>
      </c>
      <c r="H642" s="7">
        <f t="shared" si="65"/>
        <v>6120</v>
      </c>
      <c r="I642" s="22" t="s">
        <v>566</v>
      </c>
      <c r="J642" s="23" t="s">
        <v>567</v>
      </c>
      <c r="K642" s="22">
        <v>6120</v>
      </c>
      <c r="L642" s="22" t="s">
        <v>520</v>
      </c>
      <c r="M642" s="23" t="s">
        <v>1221</v>
      </c>
      <c r="N642" s="23"/>
      <c r="O642" s="24" t="s">
        <v>1648</v>
      </c>
      <c r="P642" s="24" t="s">
        <v>533</v>
      </c>
    </row>
    <row r="643" spans="1:16" ht="13.5" thickBot="1" x14ac:dyDescent="0.25">
      <c r="A643" s="7" t="str">
        <f t="shared" si="60"/>
        <v> AOEB 6 </v>
      </c>
      <c r="B643" s="8" t="str">
        <f t="shared" si="61"/>
        <v>I</v>
      </c>
      <c r="C643" s="7">
        <f t="shared" si="62"/>
        <v>51101.654999999999</v>
      </c>
      <c r="D643" s="9" t="str">
        <f t="shared" si="63"/>
        <v>vis</v>
      </c>
      <c r="E643" s="21">
        <f>VLOOKUP(C643,'Active 1'!C$21:E$966,3,FALSE)</f>
        <v>-759.99585248771189</v>
      </c>
      <c r="F643" s="8" t="s">
        <v>1215</v>
      </c>
      <c r="G643" s="9" t="str">
        <f t="shared" si="64"/>
        <v>51101.655</v>
      </c>
      <c r="H643" s="7">
        <f t="shared" si="65"/>
        <v>6136</v>
      </c>
      <c r="I643" s="22" t="s">
        <v>568</v>
      </c>
      <c r="J643" s="23" t="s">
        <v>569</v>
      </c>
      <c r="K643" s="22">
        <v>6136</v>
      </c>
      <c r="L643" s="22" t="s">
        <v>512</v>
      </c>
      <c r="M643" s="23" t="s">
        <v>1221</v>
      </c>
      <c r="N643" s="23"/>
      <c r="O643" s="24" t="s">
        <v>1648</v>
      </c>
      <c r="P643" s="24" t="s">
        <v>533</v>
      </c>
    </row>
    <row r="644" spans="1:16" ht="13.5" thickBot="1" x14ac:dyDescent="0.25">
      <c r="A644" s="7" t="str">
        <f t="shared" si="60"/>
        <v> BRNO 32 </v>
      </c>
      <c r="B644" s="8" t="str">
        <f t="shared" si="61"/>
        <v>I</v>
      </c>
      <c r="C644" s="7">
        <f t="shared" si="62"/>
        <v>51104.378299999997</v>
      </c>
      <c r="D644" s="9" t="str">
        <f t="shared" si="63"/>
        <v>vis</v>
      </c>
      <c r="E644" s="21">
        <f>VLOOKUP(C644,'Active 1'!C$21:E$966,3,FALSE)</f>
        <v>-758.00352196162282</v>
      </c>
      <c r="F644" s="8" t="s">
        <v>1215</v>
      </c>
      <c r="G644" s="9" t="str">
        <f t="shared" si="64"/>
        <v>51104.3783</v>
      </c>
      <c r="H644" s="7">
        <f t="shared" si="65"/>
        <v>6138</v>
      </c>
      <c r="I644" s="22" t="s">
        <v>570</v>
      </c>
      <c r="J644" s="23" t="s">
        <v>571</v>
      </c>
      <c r="K644" s="22">
        <v>6138</v>
      </c>
      <c r="L644" s="22" t="s">
        <v>572</v>
      </c>
      <c r="M644" s="23" t="s">
        <v>1221</v>
      </c>
      <c r="N644" s="23"/>
      <c r="O644" s="24" t="s">
        <v>1813</v>
      </c>
      <c r="P644" s="24" t="s">
        <v>471</v>
      </c>
    </row>
    <row r="645" spans="1:16" ht="13.5" thickBot="1" x14ac:dyDescent="0.25">
      <c r="A645" s="7" t="str">
        <f t="shared" si="60"/>
        <v>VSB 47 </v>
      </c>
      <c r="B645" s="8" t="str">
        <f t="shared" si="61"/>
        <v>I</v>
      </c>
      <c r="C645" s="7">
        <f t="shared" si="62"/>
        <v>51111.224000000002</v>
      </c>
      <c r="D645" s="9" t="str">
        <f t="shared" si="63"/>
        <v>vis</v>
      </c>
      <c r="E645" s="21">
        <f>VLOOKUP(C645,'Active 1'!C$21:E$966,3,FALSE)</f>
        <v>-752.99529771806931</v>
      </c>
      <c r="F645" s="8" t="s">
        <v>1215</v>
      </c>
      <c r="G645" s="9" t="str">
        <f t="shared" si="64"/>
        <v>51111.224</v>
      </c>
      <c r="H645" s="7">
        <f t="shared" si="65"/>
        <v>6143</v>
      </c>
      <c r="I645" s="22" t="s">
        <v>573</v>
      </c>
      <c r="J645" s="23" t="s">
        <v>574</v>
      </c>
      <c r="K645" s="22">
        <v>6143</v>
      </c>
      <c r="L645" s="22" t="s">
        <v>520</v>
      </c>
      <c r="M645" s="23" t="s">
        <v>1221</v>
      </c>
      <c r="N645" s="23"/>
      <c r="O645" s="24" t="s">
        <v>575</v>
      </c>
      <c r="P645" s="25" t="s">
        <v>434</v>
      </c>
    </row>
    <row r="646" spans="1:16" ht="13.5" thickBot="1" x14ac:dyDescent="0.25">
      <c r="A646" s="7" t="str">
        <f t="shared" si="60"/>
        <v> AOEB 6 </v>
      </c>
      <c r="B646" s="8" t="str">
        <f t="shared" si="61"/>
        <v>I</v>
      </c>
      <c r="C646" s="7">
        <f t="shared" si="62"/>
        <v>51138.557999999997</v>
      </c>
      <c r="D646" s="9" t="str">
        <f t="shared" si="63"/>
        <v>vis</v>
      </c>
      <c r="E646" s="21">
        <f>VLOOKUP(C646,'Active 1'!C$21:E$966,3,FALSE)</f>
        <v>-732.99810218318453</v>
      </c>
      <c r="F646" s="8" t="s">
        <v>1215</v>
      </c>
      <c r="G646" s="9" t="str">
        <f t="shared" si="64"/>
        <v>51138.558</v>
      </c>
      <c r="H646" s="7">
        <f t="shared" si="65"/>
        <v>6163</v>
      </c>
      <c r="I646" s="22" t="s">
        <v>576</v>
      </c>
      <c r="J646" s="23" t="s">
        <v>577</v>
      </c>
      <c r="K646" s="22">
        <v>6163</v>
      </c>
      <c r="L646" s="22" t="s">
        <v>559</v>
      </c>
      <c r="M646" s="23" t="s">
        <v>1221</v>
      </c>
      <c r="N646" s="23"/>
      <c r="O646" s="24" t="s">
        <v>1648</v>
      </c>
      <c r="P646" s="24" t="s">
        <v>533</v>
      </c>
    </row>
    <row r="647" spans="1:16" ht="13.5" thickBot="1" x14ac:dyDescent="0.25">
      <c r="A647" s="7" t="str">
        <f t="shared" si="60"/>
        <v> AOEB 6 </v>
      </c>
      <c r="B647" s="8" t="str">
        <f t="shared" si="61"/>
        <v>I</v>
      </c>
      <c r="C647" s="7">
        <f t="shared" si="62"/>
        <v>51157.696000000004</v>
      </c>
      <c r="D647" s="9" t="str">
        <f t="shared" si="63"/>
        <v>vis</v>
      </c>
      <c r="E647" s="21">
        <f>VLOOKUP(C647,'Active 1'!C$21:E$966,3,FALSE)</f>
        <v>-718.99699264389949</v>
      </c>
      <c r="F647" s="8" t="s">
        <v>1215</v>
      </c>
      <c r="G647" s="9" t="str">
        <f t="shared" si="64"/>
        <v>51157.696</v>
      </c>
      <c r="H647" s="7">
        <f t="shared" si="65"/>
        <v>6177</v>
      </c>
      <c r="I647" s="22" t="s">
        <v>578</v>
      </c>
      <c r="J647" s="23" t="s">
        <v>579</v>
      </c>
      <c r="K647" s="22">
        <v>6177</v>
      </c>
      <c r="L647" s="22" t="s">
        <v>501</v>
      </c>
      <c r="M647" s="23" t="s">
        <v>1221</v>
      </c>
      <c r="N647" s="23"/>
      <c r="O647" s="24" t="s">
        <v>1648</v>
      </c>
      <c r="P647" s="24" t="s">
        <v>533</v>
      </c>
    </row>
    <row r="648" spans="1:16" ht="13.5" thickBot="1" x14ac:dyDescent="0.25">
      <c r="A648" s="7" t="str">
        <f t="shared" si="60"/>
        <v> BBS 119 </v>
      </c>
      <c r="B648" s="8" t="str">
        <f t="shared" si="61"/>
        <v>I</v>
      </c>
      <c r="C648" s="7">
        <f t="shared" si="62"/>
        <v>51197.336000000003</v>
      </c>
      <c r="D648" s="9" t="str">
        <f t="shared" si="63"/>
        <v>vis</v>
      </c>
      <c r="E648" s="21">
        <f>VLOOKUP(C648,'Active 1'!C$21:E$966,3,FALSE)</f>
        <v>-689.99688907314658</v>
      </c>
      <c r="F648" s="8" t="s">
        <v>1215</v>
      </c>
      <c r="G648" s="9" t="str">
        <f t="shared" si="64"/>
        <v>51197.336</v>
      </c>
      <c r="H648" s="7">
        <f t="shared" si="65"/>
        <v>6206</v>
      </c>
      <c r="I648" s="22" t="s">
        <v>580</v>
      </c>
      <c r="J648" s="23" t="s">
        <v>581</v>
      </c>
      <c r="K648" s="22">
        <v>6206</v>
      </c>
      <c r="L648" s="22" t="s">
        <v>501</v>
      </c>
      <c r="M648" s="23" t="s">
        <v>1221</v>
      </c>
      <c r="N648" s="23"/>
      <c r="O648" s="24" t="s">
        <v>1702</v>
      </c>
      <c r="P648" s="24" t="s">
        <v>582</v>
      </c>
    </row>
    <row r="649" spans="1:16" ht="13.5" thickBot="1" x14ac:dyDescent="0.25">
      <c r="A649" s="7" t="str">
        <f t="shared" si="60"/>
        <v>BAVM 122 </v>
      </c>
      <c r="B649" s="8" t="str">
        <f t="shared" si="61"/>
        <v>I</v>
      </c>
      <c r="C649" s="7">
        <f t="shared" si="62"/>
        <v>51197.338000000003</v>
      </c>
      <c r="D649" s="9" t="str">
        <f t="shared" si="63"/>
        <v>vis</v>
      </c>
      <c r="E649" s="21">
        <f>VLOOKUP(C649,'Active 1'!C$21:E$966,3,FALSE)</f>
        <v>-689.99542589940404</v>
      </c>
      <c r="F649" s="8" t="s">
        <v>1215</v>
      </c>
      <c r="G649" s="9" t="str">
        <f t="shared" si="64"/>
        <v>51197.338</v>
      </c>
      <c r="H649" s="7">
        <f t="shared" si="65"/>
        <v>6206</v>
      </c>
      <c r="I649" s="22" t="s">
        <v>583</v>
      </c>
      <c r="J649" s="23" t="s">
        <v>584</v>
      </c>
      <c r="K649" s="22">
        <v>6206</v>
      </c>
      <c r="L649" s="22" t="s">
        <v>520</v>
      </c>
      <c r="M649" s="23" t="s">
        <v>1221</v>
      </c>
      <c r="N649" s="23"/>
      <c r="O649" s="24" t="s">
        <v>585</v>
      </c>
      <c r="P649" s="25" t="s">
        <v>586</v>
      </c>
    </row>
    <row r="650" spans="1:16" ht="13.5" thickBot="1" x14ac:dyDescent="0.25">
      <c r="A650" s="7" t="str">
        <f t="shared" si="60"/>
        <v> AOEB 6 </v>
      </c>
      <c r="B650" s="8" t="str">
        <f t="shared" si="61"/>
        <v>I</v>
      </c>
      <c r="C650" s="7">
        <f t="shared" si="62"/>
        <v>51224.675000000003</v>
      </c>
      <c r="D650" s="9" t="str">
        <f t="shared" si="63"/>
        <v>vis</v>
      </c>
      <c r="E650" s="21">
        <f>VLOOKUP(C650,'Active 1'!C$21:E$966,3,FALSE)</f>
        <v>-669.99603560390278</v>
      </c>
      <c r="F650" s="8" t="s">
        <v>1215</v>
      </c>
      <c r="G650" s="9" t="str">
        <f t="shared" si="64"/>
        <v>51224.675</v>
      </c>
      <c r="H650" s="7">
        <f t="shared" si="65"/>
        <v>6226</v>
      </c>
      <c r="I650" s="22" t="s">
        <v>587</v>
      </c>
      <c r="J650" s="23" t="s">
        <v>588</v>
      </c>
      <c r="K650" s="22">
        <v>6226</v>
      </c>
      <c r="L650" s="22" t="s">
        <v>520</v>
      </c>
      <c r="M650" s="23" t="s">
        <v>1221</v>
      </c>
      <c r="N650" s="23"/>
      <c r="O650" s="24" t="s">
        <v>1648</v>
      </c>
      <c r="P650" s="24" t="s">
        <v>533</v>
      </c>
    </row>
    <row r="651" spans="1:16" ht="13.5" thickBot="1" x14ac:dyDescent="0.25">
      <c r="A651" s="7" t="str">
        <f t="shared" si="60"/>
        <v> AOEB 6 </v>
      </c>
      <c r="B651" s="8" t="str">
        <f t="shared" si="61"/>
        <v>I</v>
      </c>
      <c r="C651" s="7">
        <f t="shared" si="62"/>
        <v>51276.618000000002</v>
      </c>
      <c r="D651" s="9" t="str">
        <f t="shared" si="63"/>
        <v>vis</v>
      </c>
      <c r="E651" s="21">
        <f>VLOOKUP(C651,'Active 1'!C$21:E$966,3,FALSE)</f>
        <v>-631.99521875789821</v>
      </c>
      <c r="F651" s="8" t="s">
        <v>1215</v>
      </c>
      <c r="G651" s="9" t="str">
        <f t="shared" si="64"/>
        <v>51276.618</v>
      </c>
      <c r="H651" s="7">
        <f t="shared" si="65"/>
        <v>6264</v>
      </c>
      <c r="I651" s="22" t="s">
        <v>589</v>
      </c>
      <c r="J651" s="23" t="s">
        <v>590</v>
      </c>
      <c r="K651" s="22">
        <v>6264</v>
      </c>
      <c r="L651" s="22" t="s">
        <v>591</v>
      </c>
      <c r="M651" s="23" t="s">
        <v>1221</v>
      </c>
      <c r="N651" s="23"/>
      <c r="O651" s="24" t="s">
        <v>1648</v>
      </c>
      <c r="P651" s="24" t="s">
        <v>533</v>
      </c>
    </row>
    <row r="652" spans="1:16" ht="13.5" thickBot="1" x14ac:dyDescent="0.25">
      <c r="A652" s="7" t="str">
        <f t="shared" si="60"/>
        <v> BBS 120 </v>
      </c>
      <c r="B652" s="8" t="str">
        <f t="shared" si="61"/>
        <v>I</v>
      </c>
      <c r="C652" s="7">
        <f t="shared" si="62"/>
        <v>51294.383999999998</v>
      </c>
      <c r="D652" s="9" t="str">
        <f t="shared" si="63"/>
        <v>vis</v>
      </c>
      <c r="E652" s="21">
        <f>VLOOKUP(C652,'Active 1'!C$21:E$966,3,FALSE)</f>
        <v>-618.99784640578196</v>
      </c>
      <c r="F652" s="8" t="s">
        <v>1215</v>
      </c>
      <c r="G652" s="9" t="str">
        <f t="shared" si="64"/>
        <v>51294.384</v>
      </c>
      <c r="H652" s="7">
        <f t="shared" si="65"/>
        <v>6277</v>
      </c>
      <c r="I652" s="22" t="s">
        <v>592</v>
      </c>
      <c r="J652" s="23" t="s">
        <v>593</v>
      </c>
      <c r="K652" s="22">
        <v>6277</v>
      </c>
      <c r="L652" s="22" t="s">
        <v>501</v>
      </c>
      <c r="M652" s="23" t="s">
        <v>1221</v>
      </c>
      <c r="N652" s="23"/>
      <c r="O652" s="24" t="s">
        <v>1702</v>
      </c>
      <c r="P652" s="24" t="s">
        <v>594</v>
      </c>
    </row>
    <row r="653" spans="1:16" ht="13.5" thickBot="1" x14ac:dyDescent="0.25">
      <c r="A653" s="7" t="str">
        <f t="shared" si="60"/>
        <v>BAVM 131 </v>
      </c>
      <c r="B653" s="8" t="str">
        <f t="shared" si="61"/>
        <v>I</v>
      </c>
      <c r="C653" s="7">
        <f t="shared" si="62"/>
        <v>51391.434999999998</v>
      </c>
      <c r="D653" s="9" t="str">
        <f t="shared" si="63"/>
        <v>vis</v>
      </c>
      <c r="E653" s="21">
        <f>VLOOKUP(C653,'Active 1'!C$21:E$966,3,FALSE)</f>
        <v>-547.99660897780097</v>
      </c>
      <c r="F653" s="8" t="s">
        <v>1215</v>
      </c>
      <c r="G653" s="9" t="str">
        <f t="shared" si="64"/>
        <v>51391.435</v>
      </c>
      <c r="H653" s="7">
        <f t="shared" si="65"/>
        <v>6348</v>
      </c>
      <c r="I653" s="22" t="s">
        <v>595</v>
      </c>
      <c r="J653" s="23" t="s">
        <v>596</v>
      </c>
      <c r="K653" s="22">
        <v>6348</v>
      </c>
      <c r="L653" s="22" t="s">
        <v>536</v>
      </c>
      <c r="M653" s="23" t="s">
        <v>1221</v>
      </c>
      <c r="N653" s="23"/>
      <c r="O653" s="24" t="s">
        <v>1430</v>
      </c>
      <c r="P653" s="25" t="s">
        <v>597</v>
      </c>
    </row>
    <row r="654" spans="1:16" ht="13.5" thickBot="1" x14ac:dyDescent="0.25">
      <c r="A654" s="7" t="str">
        <f t="shared" si="60"/>
        <v> AOEB 6 </v>
      </c>
      <c r="B654" s="8" t="str">
        <f t="shared" si="61"/>
        <v>I</v>
      </c>
      <c r="C654" s="7">
        <f t="shared" si="62"/>
        <v>51407.836000000003</v>
      </c>
      <c r="D654" s="9" t="str">
        <f t="shared" si="63"/>
        <v>vis</v>
      </c>
      <c r="E654" s="21">
        <f>VLOOKUP(C654,'Active 1'!C$21:E$966,3,FALSE)</f>
        <v>-535.99785270474138</v>
      </c>
      <c r="F654" s="8" t="s">
        <v>1215</v>
      </c>
      <c r="G654" s="9" t="str">
        <f t="shared" si="64"/>
        <v>51407.836</v>
      </c>
      <c r="H654" s="7">
        <f t="shared" si="65"/>
        <v>6360</v>
      </c>
      <c r="I654" s="22" t="s">
        <v>598</v>
      </c>
      <c r="J654" s="23" t="s">
        <v>599</v>
      </c>
      <c r="K654" s="22">
        <v>6360</v>
      </c>
      <c r="L654" s="22" t="s">
        <v>520</v>
      </c>
      <c r="M654" s="23" t="s">
        <v>1221</v>
      </c>
      <c r="N654" s="23"/>
      <c r="O654" s="24" t="s">
        <v>1648</v>
      </c>
      <c r="P654" s="24" t="s">
        <v>533</v>
      </c>
    </row>
    <row r="655" spans="1:16" ht="13.5" thickBot="1" x14ac:dyDescent="0.25">
      <c r="A655" s="7" t="str">
        <f t="shared" si="60"/>
        <v> AOEB 6 </v>
      </c>
      <c r="B655" s="8" t="str">
        <f t="shared" si="61"/>
        <v>I</v>
      </c>
      <c r="C655" s="7">
        <f t="shared" si="62"/>
        <v>51429.707000000002</v>
      </c>
      <c r="D655" s="9" t="str">
        <f t="shared" si="63"/>
        <v>vis</v>
      </c>
      <c r="E655" s="21">
        <f>VLOOKUP(C655,'Active 1'!C$21:E$966,3,FALSE)</f>
        <v>-519.9973162467212</v>
      </c>
      <c r="F655" s="8" t="s">
        <v>1215</v>
      </c>
      <c r="G655" s="9" t="str">
        <f t="shared" si="64"/>
        <v>51429.707</v>
      </c>
      <c r="H655" s="7">
        <f t="shared" si="65"/>
        <v>6376</v>
      </c>
      <c r="I655" s="22" t="s">
        <v>600</v>
      </c>
      <c r="J655" s="23" t="s">
        <v>601</v>
      </c>
      <c r="K655" s="22">
        <v>6376</v>
      </c>
      <c r="L655" s="22" t="s">
        <v>536</v>
      </c>
      <c r="M655" s="23" t="s">
        <v>1221</v>
      </c>
      <c r="N655" s="23"/>
      <c r="O655" s="24" t="s">
        <v>1648</v>
      </c>
      <c r="P655" s="24" t="s">
        <v>533</v>
      </c>
    </row>
    <row r="656" spans="1:16" ht="13.5" thickBot="1" x14ac:dyDescent="0.25">
      <c r="A656" s="7" t="str">
        <f t="shared" si="60"/>
        <v> AOEB 6 </v>
      </c>
      <c r="B656" s="8" t="str">
        <f t="shared" si="61"/>
        <v>I</v>
      </c>
      <c r="C656" s="7">
        <f t="shared" si="62"/>
        <v>51429.71</v>
      </c>
      <c r="D656" s="9" t="str">
        <f t="shared" si="63"/>
        <v>vis</v>
      </c>
      <c r="E656" s="21">
        <f>VLOOKUP(C656,'Active 1'!C$21:E$966,3,FALSE)</f>
        <v>-519.99512148611007</v>
      </c>
      <c r="F656" s="8" t="s">
        <v>1215</v>
      </c>
      <c r="G656" s="9" t="str">
        <f t="shared" si="64"/>
        <v>51429.710</v>
      </c>
      <c r="H656" s="7">
        <f t="shared" si="65"/>
        <v>6376</v>
      </c>
      <c r="I656" s="22" t="s">
        <v>602</v>
      </c>
      <c r="J656" s="23" t="s">
        <v>603</v>
      </c>
      <c r="K656" s="22">
        <v>6376</v>
      </c>
      <c r="L656" s="22" t="s">
        <v>604</v>
      </c>
      <c r="M656" s="23" t="s">
        <v>1221</v>
      </c>
      <c r="N656" s="23"/>
      <c r="O656" s="24" t="s">
        <v>605</v>
      </c>
      <c r="P656" s="24" t="s">
        <v>533</v>
      </c>
    </row>
    <row r="657" spans="1:16" ht="13.5" thickBot="1" x14ac:dyDescent="0.25">
      <c r="A657" s="7" t="str">
        <f t="shared" si="60"/>
        <v>BAVM 131 </v>
      </c>
      <c r="B657" s="8" t="str">
        <f t="shared" si="61"/>
        <v>I</v>
      </c>
      <c r="C657" s="7">
        <f t="shared" si="62"/>
        <v>51432.436000000002</v>
      </c>
      <c r="D657" s="9" t="str">
        <f t="shared" si="63"/>
        <v>vis</v>
      </c>
      <c r="E657" s="21">
        <f>VLOOKUP(C657,'Active 1'!C$21:E$966,3,FALSE)</f>
        <v>-518.00081567546567</v>
      </c>
      <c r="F657" s="8" t="s">
        <v>1215</v>
      </c>
      <c r="G657" s="9" t="str">
        <f t="shared" si="64"/>
        <v>51432.436</v>
      </c>
      <c r="H657" s="7">
        <f t="shared" si="65"/>
        <v>6378</v>
      </c>
      <c r="I657" s="22" t="s">
        <v>606</v>
      </c>
      <c r="J657" s="23" t="s">
        <v>607</v>
      </c>
      <c r="K657" s="22">
        <v>6378</v>
      </c>
      <c r="L657" s="22" t="s">
        <v>559</v>
      </c>
      <c r="M657" s="23" t="s">
        <v>1221</v>
      </c>
      <c r="N657" s="23"/>
      <c r="O657" s="24" t="s">
        <v>585</v>
      </c>
      <c r="P657" s="25" t="s">
        <v>597</v>
      </c>
    </row>
    <row r="658" spans="1:16" ht="13.5" thickBot="1" x14ac:dyDescent="0.25">
      <c r="A658" s="7" t="str">
        <f t="shared" si="60"/>
        <v>BAVM 131 </v>
      </c>
      <c r="B658" s="8" t="str">
        <f t="shared" si="61"/>
        <v>I</v>
      </c>
      <c r="C658" s="7">
        <f t="shared" si="62"/>
        <v>51432.440999999999</v>
      </c>
      <c r="D658" s="9" t="str">
        <f t="shared" si="63"/>
        <v>vis</v>
      </c>
      <c r="E658" s="21">
        <f>VLOOKUP(C658,'Active 1'!C$21:E$966,3,FALSE)</f>
        <v>-517.99715774111201</v>
      </c>
      <c r="F658" s="8" t="s">
        <v>1215</v>
      </c>
      <c r="G658" s="9" t="str">
        <f t="shared" si="64"/>
        <v>51432.441</v>
      </c>
      <c r="H658" s="7">
        <f t="shared" si="65"/>
        <v>6378</v>
      </c>
      <c r="I658" s="22" t="s">
        <v>608</v>
      </c>
      <c r="J658" s="23" t="s">
        <v>609</v>
      </c>
      <c r="K658" s="22">
        <v>6378</v>
      </c>
      <c r="L658" s="22" t="s">
        <v>536</v>
      </c>
      <c r="M658" s="23" t="s">
        <v>1221</v>
      </c>
      <c r="N658" s="23"/>
      <c r="O658" s="24" t="s">
        <v>1437</v>
      </c>
      <c r="P658" s="25" t="s">
        <v>597</v>
      </c>
    </row>
    <row r="659" spans="1:16" ht="13.5" thickBot="1" x14ac:dyDescent="0.25">
      <c r="A659" s="7" t="str">
        <f t="shared" si="60"/>
        <v> AOEB 6 </v>
      </c>
      <c r="B659" s="8" t="str">
        <f t="shared" si="61"/>
        <v>I</v>
      </c>
      <c r="C659" s="7">
        <f t="shared" si="62"/>
        <v>51440.644</v>
      </c>
      <c r="D659" s="9" t="str">
        <f t="shared" si="63"/>
        <v>vis</v>
      </c>
      <c r="E659" s="21">
        <f>VLOOKUP(C659,'Active 1'!C$21:E$966,3,FALSE)</f>
        <v>-511.99595063740549</v>
      </c>
      <c r="F659" s="8" t="s">
        <v>1215</v>
      </c>
      <c r="G659" s="9" t="str">
        <f t="shared" si="64"/>
        <v>51440.644</v>
      </c>
      <c r="H659" s="7">
        <f t="shared" si="65"/>
        <v>6384</v>
      </c>
      <c r="I659" s="22" t="s">
        <v>610</v>
      </c>
      <c r="J659" s="23" t="s">
        <v>611</v>
      </c>
      <c r="K659" s="22">
        <v>6384</v>
      </c>
      <c r="L659" s="22" t="s">
        <v>612</v>
      </c>
      <c r="M659" s="23" t="s">
        <v>1221</v>
      </c>
      <c r="N659" s="23"/>
      <c r="O659" s="24" t="s">
        <v>2266</v>
      </c>
      <c r="P659" s="24" t="s">
        <v>533</v>
      </c>
    </row>
    <row r="660" spans="1:16" ht="13.5" thickBot="1" x14ac:dyDescent="0.25">
      <c r="A660" s="7" t="str">
        <f t="shared" si="60"/>
        <v> AOEB 6 </v>
      </c>
      <c r="B660" s="8" t="str">
        <f t="shared" si="61"/>
        <v>I</v>
      </c>
      <c r="C660" s="7">
        <f t="shared" si="62"/>
        <v>51451.58</v>
      </c>
      <c r="D660" s="9" t="str">
        <f t="shared" si="63"/>
        <v>vis</v>
      </c>
      <c r="E660" s="21">
        <f>VLOOKUP(C660,'Active 1'!C$21:E$966,3,FALSE)</f>
        <v>-503.99531661495843</v>
      </c>
      <c r="F660" s="8" t="s">
        <v>1215</v>
      </c>
      <c r="G660" s="9" t="str">
        <f t="shared" si="64"/>
        <v>51451.580</v>
      </c>
      <c r="H660" s="7">
        <f t="shared" si="65"/>
        <v>6392</v>
      </c>
      <c r="I660" s="22" t="s">
        <v>613</v>
      </c>
      <c r="J660" s="23" t="s">
        <v>614</v>
      </c>
      <c r="K660" s="22">
        <v>6392</v>
      </c>
      <c r="L660" s="22" t="s">
        <v>604</v>
      </c>
      <c r="M660" s="23" t="s">
        <v>1221</v>
      </c>
      <c r="N660" s="23"/>
      <c r="O660" s="24" t="s">
        <v>1988</v>
      </c>
      <c r="P660" s="24" t="s">
        <v>533</v>
      </c>
    </row>
    <row r="661" spans="1:16" ht="13.5" thickBot="1" x14ac:dyDescent="0.25">
      <c r="A661" s="7" t="str">
        <f t="shared" si="60"/>
        <v> AOEB 6 </v>
      </c>
      <c r="B661" s="8" t="str">
        <f t="shared" si="61"/>
        <v>I</v>
      </c>
      <c r="C661" s="7">
        <f t="shared" si="62"/>
        <v>51492.582000000002</v>
      </c>
      <c r="D661" s="9" t="str">
        <f t="shared" si="63"/>
        <v>vis</v>
      </c>
      <c r="E661" s="21">
        <f>VLOOKUP(C661,'Active 1'!C$21:E$966,3,FALSE)</f>
        <v>-473.99879172575459</v>
      </c>
      <c r="F661" s="8" t="s">
        <v>1215</v>
      </c>
      <c r="G661" s="9" t="str">
        <f t="shared" si="64"/>
        <v>51492.582</v>
      </c>
      <c r="H661" s="7">
        <f t="shared" si="65"/>
        <v>6422</v>
      </c>
      <c r="I661" s="22" t="s">
        <v>615</v>
      </c>
      <c r="J661" s="23" t="s">
        <v>616</v>
      </c>
      <c r="K661" s="22">
        <v>6422</v>
      </c>
      <c r="L661" s="22" t="s">
        <v>520</v>
      </c>
      <c r="M661" s="23" t="s">
        <v>1221</v>
      </c>
      <c r="N661" s="23"/>
      <c r="O661" s="24" t="s">
        <v>1648</v>
      </c>
      <c r="P661" s="24" t="s">
        <v>533</v>
      </c>
    </row>
    <row r="662" spans="1:16" ht="13.5" thickBot="1" x14ac:dyDescent="0.25">
      <c r="A662" s="7" t="str">
        <f t="shared" si="60"/>
        <v> AOEB 6 </v>
      </c>
      <c r="B662" s="8" t="str">
        <f t="shared" si="61"/>
        <v>I</v>
      </c>
      <c r="C662" s="7">
        <f t="shared" si="62"/>
        <v>51496.680999999997</v>
      </c>
      <c r="D662" s="9" t="str">
        <f t="shared" si="63"/>
        <v>vis</v>
      </c>
      <c r="E662" s="21">
        <f>VLOOKUP(C662,'Active 1'!C$21:E$966,3,FALSE)</f>
        <v>-471.00001714108339</v>
      </c>
      <c r="F662" s="8" t="s">
        <v>1215</v>
      </c>
      <c r="G662" s="9" t="str">
        <f t="shared" si="64"/>
        <v>51496.681</v>
      </c>
      <c r="H662" s="7">
        <f t="shared" si="65"/>
        <v>6425</v>
      </c>
      <c r="I662" s="22" t="s">
        <v>617</v>
      </c>
      <c r="J662" s="23" t="s">
        <v>618</v>
      </c>
      <c r="K662" s="22">
        <v>6425</v>
      </c>
      <c r="L662" s="22" t="s">
        <v>501</v>
      </c>
      <c r="M662" s="23" t="s">
        <v>1221</v>
      </c>
      <c r="N662" s="23"/>
      <c r="O662" s="24" t="s">
        <v>1648</v>
      </c>
      <c r="P662" s="24" t="s">
        <v>533</v>
      </c>
    </row>
    <row r="663" spans="1:16" ht="13.5" thickBot="1" x14ac:dyDescent="0.25">
      <c r="A663" s="7" t="str">
        <f t="shared" si="60"/>
        <v> BBS 121 </v>
      </c>
      <c r="B663" s="8" t="str">
        <f t="shared" si="61"/>
        <v>I</v>
      </c>
      <c r="C663" s="7">
        <f t="shared" si="62"/>
        <v>51510.356</v>
      </c>
      <c r="D663" s="9" t="str">
        <f t="shared" si="63"/>
        <v>vis</v>
      </c>
      <c r="E663" s="21">
        <f>VLOOKUP(C663,'Active 1'!C$21:E$966,3,FALSE)</f>
        <v>-460.99556667866824</v>
      </c>
      <c r="F663" s="8" t="s">
        <v>1215</v>
      </c>
      <c r="G663" s="9" t="str">
        <f t="shared" si="64"/>
        <v>51510.356</v>
      </c>
      <c r="H663" s="7">
        <f t="shared" si="65"/>
        <v>6435</v>
      </c>
      <c r="I663" s="22" t="s">
        <v>619</v>
      </c>
      <c r="J663" s="23" t="s">
        <v>620</v>
      </c>
      <c r="K663" s="22">
        <v>6435</v>
      </c>
      <c r="L663" s="22" t="s">
        <v>604</v>
      </c>
      <c r="M663" s="23" t="s">
        <v>1221</v>
      </c>
      <c r="N663" s="23"/>
      <c r="O663" s="24" t="s">
        <v>1702</v>
      </c>
      <c r="P663" s="24" t="s">
        <v>621</v>
      </c>
    </row>
    <row r="664" spans="1:16" ht="13.5" thickBot="1" x14ac:dyDescent="0.25">
      <c r="A664" s="7" t="str">
        <f t="shared" si="60"/>
        <v> AOEB 6 </v>
      </c>
      <c r="B664" s="8" t="str">
        <f t="shared" si="61"/>
        <v>I</v>
      </c>
      <c r="C664" s="7">
        <f t="shared" si="62"/>
        <v>51544.527000000002</v>
      </c>
      <c r="D664" s="9" t="str">
        <f t="shared" si="63"/>
        <v>vis</v>
      </c>
      <c r="E664" s="21">
        <f>VLOOKUP(C664,'Active 1'!C$21:E$966,3,FALSE)</f>
        <v>-435.99651170600748</v>
      </c>
      <c r="F664" s="8" t="s">
        <v>1215</v>
      </c>
      <c r="G664" s="9" t="str">
        <f t="shared" si="64"/>
        <v>51544.527</v>
      </c>
      <c r="H664" s="7">
        <f t="shared" si="65"/>
        <v>6460</v>
      </c>
      <c r="I664" s="22" t="s">
        <v>622</v>
      </c>
      <c r="J664" s="23" t="s">
        <v>623</v>
      </c>
      <c r="K664" s="22">
        <v>6460</v>
      </c>
      <c r="L664" s="22" t="s">
        <v>604</v>
      </c>
      <c r="M664" s="23" t="s">
        <v>1221</v>
      </c>
      <c r="N664" s="23"/>
      <c r="O664" s="24" t="s">
        <v>2266</v>
      </c>
      <c r="P664" s="24" t="s">
        <v>533</v>
      </c>
    </row>
    <row r="665" spans="1:16" ht="13.5" thickBot="1" x14ac:dyDescent="0.25">
      <c r="A665" s="7" t="str">
        <f t="shared" si="60"/>
        <v> BBS 122 </v>
      </c>
      <c r="B665" s="8" t="str">
        <f t="shared" si="61"/>
        <v>I</v>
      </c>
      <c r="C665" s="7">
        <f t="shared" si="62"/>
        <v>51551.362000000001</v>
      </c>
      <c r="D665" s="9" t="str">
        <f t="shared" si="63"/>
        <v>vis</v>
      </c>
      <c r="E665" s="21">
        <f>VLOOKUP(C665,'Active 1'!C$21:E$966,3,FALSE)</f>
        <v>-430.99611544197938</v>
      </c>
      <c r="F665" s="8" t="s">
        <v>1215</v>
      </c>
      <c r="G665" s="9" t="str">
        <f t="shared" si="64"/>
        <v>51551.362</v>
      </c>
      <c r="H665" s="7">
        <f t="shared" si="65"/>
        <v>6465</v>
      </c>
      <c r="I665" s="22" t="s">
        <v>624</v>
      </c>
      <c r="J665" s="23" t="s">
        <v>625</v>
      </c>
      <c r="K665" s="22">
        <v>6465</v>
      </c>
      <c r="L665" s="22" t="s">
        <v>604</v>
      </c>
      <c r="M665" s="23" t="s">
        <v>1221</v>
      </c>
      <c r="N665" s="23"/>
      <c r="O665" s="24" t="s">
        <v>2312</v>
      </c>
      <c r="P665" s="24" t="s">
        <v>626</v>
      </c>
    </row>
    <row r="666" spans="1:16" ht="13.5" thickBot="1" x14ac:dyDescent="0.25">
      <c r="A666" s="7" t="str">
        <f t="shared" si="60"/>
        <v> BBS 122 </v>
      </c>
      <c r="B666" s="8" t="str">
        <f t="shared" si="61"/>
        <v>I</v>
      </c>
      <c r="C666" s="7">
        <f t="shared" si="62"/>
        <v>51641.572</v>
      </c>
      <c r="D666" s="9" t="str">
        <f t="shared" si="63"/>
        <v>vis</v>
      </c>
      <c r="E666" s="21">
        <f>VLOOKUP(C666,'Active 1'!C$21:E$966,3,FALSE)</f>
        <v>-364.99966379925399</v>
      </c>
      <c r="F666" s="8" t="s">
        <v>1215</v>
      </c>
      <c r="G666" s="9" t="str">
        <f t="shared" si="64"/>
        <v>51641.572</v>
      </c>
      <c r="H666" s="7">
        <f t="shared" si="65"/>
        <v>6531</v>
      </c>
      <c r="I666" s="22" t="s">
        <v>627</v>
      </c>
      <c r="J666" s="23" t="s">
        <v>628</v>
      </c>
      <c r="K666" s="22">
        <v>6531</v>
      </c>
      <c r="L666" s="22" t="s">
        <v>536</v>
      </c>
      <c r="M666" s="23" t="s">
        <v>1221</v>
      </c>
      <c r="N666" s="23"/>
      <c r="O666" s="24" t="s">
        <v>1702</v>
      </c>
      <c r="P666" s="24" t="s">
        <v>626</v>
      </c>
    </row>
    <row r="667" spans="1:16" ht="13.5" thickBot="1" x14ac:dyDescent="0.25">
      <c r="A667" s="7" t="str">
        <f t="shared" si="60"/>
        <v>BAVM 143 </v>
      </c>
      <c r="B667" s="8" t="str">
        <f t="shared" si="61"/>
        <v>I</v>
      </c>
      <c r="C667" s="7">
        <f t="shared" si="62"/>
        <v>51782.368999999999</v>
      </c>
      <c r="D667" s="9" t="str">
        <f t="shared" si="63"/>
        <v>vis</v>
      </c>
      <c r="E667" s="21">
        <f>VLOOKUP(C667,'Active 1'!C$21:E$966,3,FALSE)</f>
        <v>-261.99442710774747</v>
      </c>
      <c r="F667" s="8" t="s">
        <v>1215</v>
      </c>
      <c r="G667" s="9" t="str">
        <f t="shared" si="64"/>
        <v>51782.369</v>
      </c>
      <c r="H667" s="7">
        <f t="shared" si="65"/>
        <v>6634</v>
      </c>
      <c r="I667" s="22" t="s">
        <v>629</v>
      </c>
      <c r="J667" s="23" t="s">
        <v>630</v>
      </c>
      <c r="K667" s="22">
        <v>6634</v>
      </c>
      <c r="L667" s="22" t="s">
        <v>631</v>
      </c>
      <c r="M667" s="23" t="s">
        <v>1221</v>
      </c>
      <c r="N667" s="23"/>
      <c r="O667" s="24" t="s">
        <v>585</v>
      </c>
      <c r="P667" s="25" t="s">
        <v>632</v>
      </c>
    </row>
    <row r="668" spans="1:16" ht="13.5" thickBot="1" x14ac:dyDescent="0.25">
      <c r="A668" s="7" t="str">
        <f t="shared" si="60"/>
        <v> BBS 123 </v>
      </c>
      <c r="B668" s="8" t="str">
        <f t="shared" si="61"/>
        <v>I</v>
      </c>
      <c r="C668" s="7">
        <f t="shared" si="62"/>
        <v>51805.599999999999</v>
      </c>
      <c r="D668" s="9" t="str">
        <f t="shared" si="63"/>
        <v>vis</v>
      </c>
      <c r="E668" s="21">
        <f>VLOOKUP(C668,'Active 1'!C$21:E$966,3,FALSE)</f>
        <v>-244.99893250501881</v>
      </c>
      <c r="F668" s="8" t="s">
        <v>1215</v>
      </c>
      <c r="G668" s="9" t="str">
        <f t="shared" si="64"/>
        <v>51805.600</v>
      </c>
      <c r="H668" s="7">
        <f t="shared" si="65"/>
        <v>6651</v>
      </c>
      <c r="I668" s="22" t="s">
        <v>633</v>
      </c>
      <c r="J668" s="23" t="s">
        <v>634</v>
      </c>
      <c r="K668" s="22">
        <v>6651</v>
      </c>
      <c r="L668" s="22" t="s">
        <v>604</v>
      </c>
      <c r="M668" s="23" t="s">
        <v>1221</v>
      </c>
      <c r="N668" s="23"/>
      <c r="O668" s="24" t="s">
        <v>1702</v>
      </c>
      <c r="P668" s="24" t="s">
        <v>635</v>
      </c>
    </row>
    <row r="669" spans="1:16" ht="13.5" thickBot="1" x14ac:dyDescent="0.25">
      <c r="A669" s="7" t="str">
        <f t="shared" si="60"/>
        <v> AOEB 8 </v>
      </c>
      <c r="B669" s="8" t="str">
        <f t="shared" si="61"/>
        <v>I</v>
      </c>
      <c r="C669" s="7">
        <f t="shared" si="62"/>
        <v>51805.601999999999</v>
      </c>
      <c r="D669" s="9" t="str">
        <f t="shared" si="63"/>
        <v>vis</v>
      </c>
      <c r="E669" s="21">
        <f>VLOOKUP(C669,'Active 1'!C$21:E$966,3,FALSE)</f>
        <v>-244.99746933127631</v>
      </c>
      <c r="F669" s="8" t="s">
        <v>1215</v>
      </c>
      <c r="G669" s="9" t="str">
        <f t="shared" si="64"/>
        <v>51805.602</v>
      </c>
      <c r="H669" s="7">
        <f t="shared" si="65"/>
        <v>6651</v>
      </c>
      <c r="I669" s="22" t="s">
        <v>636</v>
      </c>
      <c r="J669" s="23" t="s">
        <v>637</v>
      </c>
      <c r="K669" s="22">
        <v>6651</v>
      </c>
      <c r="L669" s="22" t="s">
        <v>564</v>
      </c>
      <c r="M669" s="23" t="s">
        <v>1221</v>
      </c>
      <c r="N669" s="23"/>
      <c r="O669" s="24" t="s">
        <v>1988</v>
      </c>
      <c r="P669" s="24" t="s">
        <v>638</v>
      </c>
    </row>
    <row r="670" spans="1:16" ht="13.5" thickBot="1" x14ac:dyDescent="0.25">
      <c r="A670" s="7" t="str">
        <f t="shared" si="60"/>
        <v> AOEB 8 </v>
      </c>
      <c r="B670" s="8" t="str">
        <f t="shared" si="61"/>
        <v>I</v>
      </c>
      <c r="C670" s="7">
        <f t="shared" si="62"/>
        <v>51887.618999999999</v>
      </c>
      <c r="D670" s="9" t="str">
        <f t="shared" si="63"/>
        <v>vis</v>
      </c>
      <c r="E670" s="21">
        <f>VLOOKUP(C670,'Active 1'!C$21:E$966,3,FALSE)</f>
        <v>-184.99490892354493</v>
      </c>
      <c r="F670" s="8" t="s">
        <v>1215</v>
      </c>
      <c r="G670" s="9" t="str">
        <f t="shared" si="64"/>
        <v>51887.619</v>
      </c>
      <c r="H670" s="7">
        <f t="shared" si="65"/>
        <v>6711</v>
      </c>
      <c r="I670" s="22" t="s">
        <v>639</v>
      </c>
      <c r="J670" s="23" t="s">
        <v>640</v>
      </c>
      <c r="K670" s="22">
        <v>6711</v>
      </c>
      <c r="L670" s="22" t="s">
        <v>631</v>
      </c>
      <c r="M670" s="23" t="s">
        <v>1221</v>
      </c>
      <c r="N670" s="23"/>
      <c r="O670" s="24" t="s">
        <v>641</v>
      </c>
      <c r="P670" s="24" t="s">
        <v>638</v>
      </c>
    </row>
    <row r="671" spans="1:16" ht="13.5" thickBot="1" x14ac:dyDescent="0.25">
      <c r="A671" s="7" t="str">
        <f t="shared" si="60"/>
        <v> AOEB 8 </v>
      </c>
      <c r="B671" s="8" t="str">
        <f t="shared" si="61"/>
        <v>I</v>
      </c>
      <c r="C671" s="7">
        <f t="shared" si="62"/>
        <v>51898.553</v>
      </c>
      <c r="D671" s="9" t="str">
        <f t="shared" si="63"/>
        <v>vis</v>
      </c>
      <c r="E671" s="21">
        <f>VLOOKUP(C671,'Active 1'!C$21:E$966,3,FALSE)</f>
        <v>-176.99573807484035</v>
      </c>
      <c r="F671" s="8" t="s">
        <v>1215</v>
      </c>
      <c r="G671" s="9" t="str">
        <f t="shared" si="64"/>
        <v>51898.553</v>
      </c>
      <c r="H671" s="7">
        <f t="shared" si="65"/>
        <v>6719</v>
      </c>
      <c r="I671" s="22" t="s">
        <v>642</v>
      </c>
      <c r="J671" s="23" t="s">
        <v>643</v>
      </c>
      <c r="K671" s="22">
        <v>6719</v>
      </c>
      <c r="L671" s="22" t="s">
        <v>644</v>
      </c>
      <c r="M671" s="23" t="s">
        <v>1221</v>
      </c>
      <c r="N671" s="23"/>
      <c r="O671" s="24" t="s">
        <v>645</v>
      </c>
      <c r="P671" s="24" t="s">
        <v>638</v>
      </c>
    </row>
    <row r="672" spans="1:16" ht="13.5" thickBot="1" x14ac:dyDescent="0.25">
      <c r="A672" s="7" t="str">
        <f t="shared" si="60"/>
        <v> BBS 124 </v>
      </c>
      <c r="B672" s="8" t="str">
        <f t="shared" si="61"/>
        <v>I</v>
      </c>
      <c r="C672" s="7">
        <f t="shared" si="62"/>
        <v>51901.284</v>
      </c>
      <c r="D672" s="9" t="str">
        <f t="shared" si="63"/>
        <v>vis</v>
      </c>
      <c r="E672" s="21">
        <f>VLOOKUP(C672,'Active 1'!C$21:E$966,3,FALSE)</f>
        <v>-174.99777432984234</v>
      </c>
      <c r="F672" s="8" t="s">
        <v>1215</v>
      </c>
      <c r="G672" s="9" t="str">
        <f t="shared" si="64"/>
        <v>51901.284</v>
      </c>
      <c r="H672" s="7">
        <f t="shared" si="65"/>
        <v>6721</v>
      </c>
      <c r="I672" s="22" t="s">
        <v>646</v>
      </c>
      <c r="J672" s="23" t="s">
        <v>647</v>
      </c>
      <c r="K672" s="22">
        <v>6721</v>
      </c>
      <c r="L672" s="22" t="s">
        <v>564</v>
      </c>
      <c r="M672" s="23" t="s">
        <v>1221</v>
      </c>
      <c r="N672" s="23"/>
      <c r="O672" s="24" t="s">
        <v>1702</v>
      </c>
      <c r="P672" s="24" t="s">
        <v>648</v>
      </c>
    </row>
    <row r="673" spans="1:16" ht="13.5" thickBot="1" x14ac:dyDescent="0.25">
      <c r="A673" s="7" t="str">
        <f t="shared" si="60"/>
        <v>BAVM 158 </v>
      </c>
      <c r="B673" s="8" t="str">
        <f t="shared" si="61"/>
        <v>I</v>
      </c>
      <c r="C673" s="7">
        <f t="shared" si="62"/>
        <v>52140.4882</v>
      </c>
      <c r="D673" s="9" t="str">
        <f t="shared" si="63"/>
        <v>vis</v>
      </c>
      <c r="E673" s="21">
        <f>VLOOKUP(C673,'Active 1'!C$21:E$966,3,FALSE)</f>
        <v>8.7790424444482906E-4</v>
      </c>
      <c r="F673" s="8" t="s">
        <v>1215</v>
      </c>
      <c r="G673" s="9" t="str">
        <f t="shared" si="64"/>
        <v>52140.4882</v>
      </c>
      <c r="H673" s="7">
        <f t="shared" si="65"/>
        <v>6896</v>
      </c>
      <c r="I673" s="22" t="s">
        <v>649</v>
      </c>
      <c r="J673" s="23" t="s">
        <v>650</v>
      </c>
      <c r="K673" s="22">
        <v>6896</v>
      </c>
      <c r="L673" s="22" t="s">
        <v>651</v>
      </c>
      <c r="M673" s="23" t="s">
        <v>1333</v>
      </c>
      <c r="N673" s="23" t="s">
        <v>1215</v>
      </c>
      <c r="O673" s="24" t="s">
        <v>1437</v>
      </c>
      <c r="P673" s="25" t="s">
        <v>652</v>
      </c>
    </row>
    <row r="674" spans="1:16" ht="13.5" thickBot="1" x14ac:dyDescent="0.25">
      <c r="A674" s="7" t="str">
        <f t="shared" si="60"/>
        <v> BBS 126 </v>
      </c>
      <c r="B674" s="8" t="str">
        <f t="shared" si="61"/>
        <v>I</v>
      </c>
      <c r="C674" s="7">
        <f t="shared" si="62"/>
        <v>52185.593999999997</v>
      </c>
      <c r="D674" s="9" t="str">
        <f t="shared" si="63"/>
        <v>vis</v>
      </c>
      <c r="E674" s="21">
        <f>VLOOKUP(C674,'Active 1'!C$21:E$966,3,FALSE)</f>
        <v>32.999688995102538</v>
      </c>
      <c r="F674" s="8" t="s">
        <v>1215</v>
      </c>
      <c r="G674" s="9" t="str">
        <f t="shared" si="64"/>
        <v>52185.594</v>
      </c>
      <c r="H674" s="7">
        <f t="shared" si="65"/>
        <v>6929</v>
      </c>
      <c r="I674" s="22" t="s">
        <v>653</v>
      </c>
      <c r="J674" s="23" t="s">
        <v>654</v>
      </c>
      <c r="K674" s="22">
        <v>6929</v>
      </c>
      <c r="L674" s="22" t="s">
        <v>655</v>
      </c>
      <c r="M674" s="23" t="s">
        <v>1221</v>
      </c>
      <c r="N674" s="23"/>
      <c r="O674" s="24" t="s">
        <v>1702</v>
      </c>
      <c r="P674" s="24" t="s">
        <v>656</v>
      </c>
    </row>
    <row r="675" spans="1:16" ht="13.5" thickBot="1" x14ac:dyDescent="0.25">
      <c r="A675" s="7" t="str">
        <f t="shared" si="60"/>
        <v> AOEB 8 </v>
      </c>
      <c r="B675" s="8" t="str">
        <f t="shared" si="61"/>
        <v>I</v>
      </c>
      <c r="C675" s="7">
        <f t="shared" si="62"/>
        <v>52189.695</v>
      </c>
      <c r="D675" s="9" t="str">
        <f t="shared" si="63"/>
        <v>vis</v>
      </c>
      <c r="E675" s="21">
        <f>VLOOKUP(C675,'Active 1'!C$21:E$966,3,FALSE)</f>
        <v>35.999926753521528</v>
      </c>
      <c r="F675" s="8" t="s">
        <v>1215</v>
      </c>
      <c r="G675" s="9" t="str">
        <f t="shared" si="64"/>
        <v>52189.695</v>
      </c>
      <c r="H675" s="7">
        <f t="shared" si="65"/>
        <v>6932</v>
      </c>
      <c r="I675" s="22" t="s">
        <v>657</v>
      </c>
      <c r="J675" s="23" t="s">
        <v>658</v>
      </c>
      <c r="K675" s="22">
        <v>6932</v>
      </c>
      <c r="L675" s="22" t="s">
        <v>655</v>
      </c>
      <c r="M675" s="23" t="s">
        <v>1221</v>
      </c>
      <c r="N675" s="23"/>
      <c r="O675" s="24" t="s">
        <v>1988</v>
      </c>
      <c r="P675" s="24" t="s">
        <v>638</v>
      </c>
    </row>
    <row r="676" spans="1:16" ht="13.5" thickBot="1" x14ac:dyDescent="0.25">
      <c r="A676" s="7" t="str">
        <f t="shared" si="60"/>
        <v> AOEB 8 </v>
      </c>
      <c r="B676" s="8" t="str">
        <f t="shared" si="61"/>
        <v>I</v>
      </c>
      <c r="C676" s="7">
        <f t="shared" si="62"/>
        <v>52226.603999999999</v>
      </c>
      <c r="D676" s="9" t="str">
        <f t="shared" si="63"/>
        <v>vis</v>
      </c>
      <c r="E676" s="21">
        <f>VLOOKUP(C676,'Active 1'!C$21:E$966,3,FALSE)</f>
        <v>63.002066579276445</v>
      </c>
      <c r="F676" s="8" t="s">
        <v>1215</v>
      </c>
      <c r="G676" s="9" t="str">
        <f t="shared" si="64"/>
        <v>52226.604</v>
      </c>
      <c r="H676" s="7">
        <f t="shared" si="65"/>
        <v>6959</v>
      </c>
      <c r="I676" s="22" t="s">
        <v>659</v>
      </c>
      <c r="J676" s="23" t="s">
        <v>660</v>
      </c>
      <c r="K676" s="22">
        <v>6959</v>
      </c>
      <c r="L676" s="22" t="s">
        <v>661</v>
      </c>
      <c r="M676" s="23" t="s">
        <v>1221</v>
      </c>
      <c r="N676" s="23"/>
      <c r="O676" s="24" t="s">
        <v>1648</v>
      </c>
      <c r="P676" s="24" t="s">
        <v>638</v>
      </c>
    </row>
    <row r="677" spans="1:16" ht="13.5" thickBot="1" x14ac:dyDescent="0.25">
      <c r="A677" s="7" t="str">
        <f t="shared" si="60"/>
        <v> AOEB 8 </v>
      </c>
      <c r="B677" s="8" t="str">
        <f t="shared" si="61"/>
        <v>I</v>
      </c>
      <c r="C677" s="7">
        <f t="shared" si="62"/>
        <v>52230.701999999997</v>
      </c>
      <c r="D677" s="9" t="str">
        <f t="shared" si="63"/>
        <v>vis</v>
      </c>
      <c r="E677" s="21">
        <f>VLOOKUP(C677,'Active 1'!C$21:E$966,3,FALSE)</f>
        <v>66.000109577079002</v>
      </c>
      <c r="F677" s="8" t="s">
        <v>1215</v>
      </c>
      <c r="G677" s="9" t="str">
        <f t="shared" si="64"/>
        <v>52230.702</v>
      </c>
      <c r="H677" s="7">
        <f t="shared" si="65"/>
        <v>6962</v>
      </c>
      <c r="I677" s="22" t="s">
        <v>662</v>
      </c>
      <c r="J677" s="23" t="s">
        <v>663</v>
      </c>
      <c r="K677" s="22">
        <v>6962</v>
      </c>
      <c r="L677" s="22" t="s">
        <v>664</v>
      </c>
      <c r="M677" s="23" t="s">
        <v>1221</v>
      </c>
      <c r="N677" s="23"/>
      <c r="O677" s="24" t="s">
        <v>665</v>
      </c>
      <c r="P677" s="24" t="s">
        <v>638</v>
      </c>
    </row>
    <row r="678" spans="1:16" ht="13.5" thickBot="1" x14ac:dyDescent="0.25">
      <c r="A678" s="7" t="str">
        <f t="shared" si="60"/>
        <v> AOEB 8 </v>
      </c>
      <c r="B678" s="8" t="str">
        <f t="shared" si="61"/>
        <v>I</v>
      </c>
      <c r="C678" s="7">
        <f t="shared" si="62"/>
        <v>52230.7022</v>
      </c>
      <c r="D678" s="9" t="str">
        <f t="shared" si="63"/>
        <v>vis</v>
      </c>
      <c r="E678" s="21">
        <f>VLOOKUP(C678,'Active 1'!C$21:E$966,3,FALSE)</f>
        <v>66.000255894454853</v>
      </c>
      <c r="F678" s="8" t="s">
        <v>1215</v>
      </c>
      <c r="G678" s="9" t="str">
        <f t="shared" si="64"/>
        <v>52230.7022</v>
      </c>
      <c r="H678" s="7">
        <f t="shared" si="65"/>
        <v>6962</v>
      </c>
      <c r="I678" s="22" t="s">
        <v>666</v>
      </c>
      <c r="J678" s="23" t="s">
        <v>667</v>
      </c>
      <c r="K678" s="22">
        <v>6962</v>
      </c>
      <c r="L678" s="22" t="s">
        <v>668</v>
      </c>
      <c r="M678" s="23" t="s">
        <v>543</v>
      </c>
      <c r="N678" s="23" t="s">
        <v>544</v>
      </c>
      <c r="O678" s="24" t="s">
        <v>669</v>
      </c>
      <c r="P678" s="24" t="s">
        <v>638</v>
      </c>
    </row>
    <row r="679" spans="1:16" ht="13.5" thickBot="1" x14ac:dyDescent="0.25">
      <c r="A679" s="7" t="str">
        <f t="shared" si="60"/>
        <v> BBS 127 </v>
      </c>
      <c r="B679" s="8" t="str">
        <f t="shared" si="61"/>
        <v>I</v>
      </c>
      <c r="C679" s="7">
        <f t="shared" si="62"/>
        <v>52230.707999999999</v>
      </c>
      <c r="D679" s="9" t="str">
        <f t="shared" si="63"/>
        <v>vis</v>
      </c>
      <c r="E679" s="21">
        <f>VLOOKUP(C679,'Active 1'!C$21:E$966,3,FALSE)</f>
        <v>66.004499098306553</v>
      </c>
      <c r="F679" s="8" t="s">
        <v>1215</v>
      </c>
      <c r="G679" s="9" t="str">
        <f t="shared" si="64"/>
        <v>52230.708</v>
      </c>
      <c r="H679" s="7">
        <f t="shared" si="65"/>
        <v>6962</v>
      </c>
      <c r="I679" s="22" t="s">
        <v>670</v>
      </c>
      <c r="J679" s="23" t="s">
        <v>671</v>
      </c>
      <c r="K679" s="22">
        <v>6962</v>
      </c>
      <c r="L679" s="22" t="s">
        <v>672</v>
      </c>
      <c r="M679" s="23" t="s">
        <v>1221</v>
      </c>
      <c r="N679" s="23"/>
      <c r="O679" s="24" t="s">
        <v>1702</v>
      </c>
      <c r="P679" s="24" t="s">
        <v>673</v>
      </c>
    </row>
    <row r="680" spans="1:16" ht="13.5" thickBot="1" x14ac:dyDescent="0.25">
      <c r="A680" s="7" t="str">
        <f t="shared" si="60"/>
        <v> AOEB 8 </v>
      </c>
      <c r="B680" s="8" t="str">
        <f t="shared" si="61"/>
        <v>I</v>
      </c>
      <c r="C680" s="7">
        <f t="shared" si="62"/>
        <v>52278.546999999999</v>
      </c>
      <c r="D680" s="9" t="str">
        <f t="shared" si="63"/>
        <v>vis</v>
      </c>
      <c r="E680" s="21">
        <f>VLOOKUP(C680,'Active 1'!C$21:E$966,3,FALSE)</f>
        <v>101.002883425281</v>
      </c>
      <c r="F680" s="8" t="s">
        <v>1215</v>
      </c>
      <c r="G680" s="9" t="str">
        <f t="shared" si="64"/>
        <v>52278.547</v>
      </c>
      <c r="H680" s="7">
        <f t="shared" si="65"/>
        <v>6997</v>
      </c>
      <c r="I680" s="22" t="s">
        <v>674</v>
      </c>
      <c r="J680" s="23" t="s">
        <v>675</v>
      </c>
      <c r="K680" s="22">
        <v>6997</v>
      </c>
      <c r="L680" s="22" t="s">
        <v>676</v>
      </c>
      <c r="M680" s="23" t="s">
        <v>1221</v>
      </c>
      <c r="N680" s="23"/>
      <c r="O680" s="24" t="s">
        <v>645</v>
      </c>
      <c r="P680" s="24" t="s">
        <v>638</v>
      </c>
    </row>
    <row r="681" spans="1:16" ht="13.5" thickBot="1" x14ac:dyDescent="0.25">
      <c r="A681" s="7" t="str">
        <f t="shared" si="60"/>
        <v> AOEB 8 </v>
      </c>
      <c r="B681" s="8" t="str">
        <f t="shared" si="61"/>
        <v>I</v>
      </c>
      <c r="C681" s="7">
        <f t="shared" si="62"/>
        <v>52319.552000000003</v>
      </c>
      <c r="D681" s="9" t="str">
        <f t="shared" si="63"/>
        <v>vis</v>
      </c>
      <c r="E681" s="21">
        <f>VLOOKUP(C681,'Active 1'!C$21:E$966,3,FALSE)</f>
        <v>131.00160307510129</v>
      </c>
      <c r="F681" s="8" t="s">
        <v>1215</v>
      </c>
      <c r="G681" s="9" t="str">
        <f t="shared" si="64"/>
        <v>52319.552</v>
      </c>
      <c r="H681" s="7">
        <f t="shared" si="65"/>
        <v>7027</v>
      </c>
      <c r="I681" s="22" t="s">
        <v>677</v>
      </c>
      <c r="J681" s="23" t="s">
        <v>678</v>
      </c>
      <c r="K681" s="22">
        <v>7027</v>
      </c>
      <c r="L681" s="22" t="s">
        <v>661</v>
      </c>
      <c r="M681" s="23" t="s">
        <v>1221</v>
      </c>
      <c r="N681" s="23"/>
      <c r="O681" s="24" t="s">
        <v>1648</v>
      </c>
      <c r="P681" s="24" t="s">
        <v>638</v>
      </c>
    </row>
    <row r="682" spans="1:16" ht="13.5" thickBot="1" x14ac:dyDescent="0.25">
      <c r="A682" s="7" t="str">
        <f t="shared" si="60"/>
        <v> AOEB 8 </v>
      </c>
      <c r="B682" s="8" t="str">
        <f t="shared" si="61"/>
        <v>I</v>
      </c>
      <c r="C682" s="7">
        <f t="shared" si="62"/>
        <v>52323.652000000002</v>
      </c>
      <c r="D682" s="9" t="str">
        <f t="shared" si="63"/>
        <v>vis</v>
      </c>
      <c r="E682" s="21">
        <f>VLOOKUP(C682,'Active 1'!C$21:E$966,3,FALSE)</f>
        <v>134.00110924664637</v>
      </c>
      <c r="F682" s="8" t="s">
        <v>1215</v>
      </c>
      <c r="G682" s="9" t="str">
        <f t="shared" si="64"/>
        <v>52323.652</v>
      </c>
      <c r="H682" s="7">
        <f t="shared" si="65"/>
        <v>7030</v>
      </c>
      <c r="I682" s="22" t="s">
        <v>679</v>
      </c>
      <c r="J682" s="23" t="s">
        <v>680</v>
      </c>
      <c r="K682" s="22">
        <v>7030</v>
      </c>
      <c r="L682" s="22" t="s">
        <v>631</v>
      </c>
      <c r="M682" s="23" t="s">
        <v>1221</v>
      </c>
      <c r="N682" s="23"/>
      <c r="O682" s="24" t="s">
        <v>1648</v>
      </c>
      <c r="P682" s="24" t="s">
        <v>638</v>
      </c>
    </row>
    <row r="683" spans="1:16" ht="13.5" thickBot="1" x14ac:dyDescent="0.25">
      <c r="A683" s="7" t="str">
        <f t="shared" si="60"/>
        <v> AOEB 8 </v>
      </c>
      <c r="B683" s="8" t="str">
        <f t="shared" si="61"/>
        <v>I</v>
      </c>
      <c r="C683" s="7">
        <f t="shared" si="62"/>
        <v>52398.834000000003</v>
      </c>
      <c r="D683" s="9" t="str">
        <f t="shared" si="63"/>
        <v>vis</v>
      </c>
      <c r="E683" s="21">
        <f>VLOOKUP(C683,'Active 1'!C$21:E$966,3,FALSE)</f>
        <v>189.00327339034962</v>
      </c>
      <c r="F683" s="8" t="s">
        <v>1215</v>
      </c>
      <c r="G683" s="9" t="str">
        <f t="shared" si="64"/>
        <v>52398.834</v>
      </c>
      <c r="H683" s="7">
        <f t="shared" si="65"/>
        <v>7085</v>
      </c>
      <c r="I683" s="22" t="s">
        <v>681</v>
      </c>
      <c r="J683" s="23" t="s">
        <v>682</v>
      </c>
      <c r="K683" s="22">
        <v>7085</v>
      </c>
      <c r="L683" s="22" t="s">
        <v>672</v>
      </c>
      <c r="M683" s="23" t="s">
        <v>1221</v>
      </c>
      <c r="N683" s="23"/>
      <c r="O683" s="24" t="s">
        <v>683</v>
      </c>
      <c r="P683" s="24" t="s">
        <v>638</v>
      </c>
    </row>
    <row r="684" spans="1:16" ht="13.5" thickBot="1" x14ac:dyDescent="0.25">
      <c r="A684" s="7" t="str">
        <f t="shared" si="60"/>
        <v> BBS 128 </v>
      </c>
      <c r="B684" s="8" t="str">
        <f t="shared" si="61"/>
        <v>I</v>
      </c>
      <c r="C684" s="7">
        <f t="shared" si="62"/>
        <v>52442.565000000002</v>
      </c>
      <c r="D684" s="9" t="str">
        <f t="shared" si="63"/>
        <v>vis</v>
      </c>
      <c r="E684" s="21">
        <f>VLOOKUP(C684,'Active 1'!C$21:E$966,3,FALSE)</f>
        <v>220.99629885080896</v>
      </c>
      <c r="F684" s="8" t="s">
        <v>1215</v>
      </c>
      <c r="G684" s="9" t="str">
        <f t="shared" si="64"/>
        <v>52442.565</v>
      </c>
      <c r="H684" s="7">
        <f t="shared" si="65"/>
        <v>7117</v>
      </c>
      <c r="I684" s="22" t="s">
        <v>684</v>
      </c>
      <c r="J684" s="23" t="s">
        <v>685</v>
      </c>
      <c r="K684" s="22">
        <v>7117</v>
      </c>
      <c r="L684" s="22" t="s">
        <v>686</v>
      </c>
      <c r="M684" s="23" t="s">
        <v>1221</v>
      </c>
      <c r="N684" s="23"/>
      <c r="O684" s="24" t="s">
        <v>1702</v>
      </c>
      <c r="P684" s="24" t="s">
        <v>687</v>
      </c>
    </row>
    <row r="685" spans="1:16" ht="13.5" thickBot="1" x14ac:dyDescent="0.25">
      <c r="A685" s="7" t="str">
        <f t="shared" si="60"/>
        <v>OEJV 0074 </v>
      </c>
      <c r="B685" s="8" t="str">
        <f t="shared" si="61"/>
        <v>I</v>
      </c>
      <c r="C685" s="7">
        <f t="shared" si="62"/>
        <v>52464.441019999998</v>
      </c>
      <c r="D685" s="9" t="str">
        <f t="shared" si="63"/>
        <v>vis</v>
      </c>
      <c r="E685" s="21">
        <f>VLOOKUP(C685,'Active 1'!C$21:E$966,3,FALSE)</f>
        <v>237.00050787491989</v>
      </c>
      <c r="F685" s="8" t="s">
        <v>1215</v>
      </c>
      <c r="G685" s="9" t="str">
        <f t="shared" si="64"/>
        <v>52464.44102</v>
      </c>
      <c r="H685" s="7">
        <f t="shared" si="65"/>
        <v>7133</v>
      </c>
      <c r="I685" s="22" t="s">
        <v>688</v>
      </c>
      <c r="J685" s="23" t="s">
        <v>689</v>
      </c>
      <c r="K685" s="22">
        <v>7133</v>
      </c>
      <c r="L685" s="22" t="s">
        <v>690</v>
      </c>
      <c r="M685" s="23" t="s">
        <v>543</v>
      </c>
      <c r="N685" s="23" t="s">
        <v>691</v>
      </c>
      <c r="O685" s="24" t="s">
        <v>692</v>
      </c>
      <c r="P685" s="25" t="s">
        <v>693</v>
      </c>
    </row>
    <row r="686" spans="1:16" ht="13.5" thickBot="1" x14ac:dyDescent="0.25">
      <c r="A686" s="7" t="str">
        <f t="shared" si="60"/>
        <v>IBVS 5364 </v>
      </c>
      <c r="B686" s="8" t="str">
        <f t="shared" si="61"/>
        <v>I</v>
      </c>
      <c r="C686" s="7">
        <f t="shared" si="62"/>
        <v>52490.417000000001</v>
      </c>
      <c r="D686" s="9" t="str">
        <f t="shared" si="63"/>
        <v>vis</v>
      </c>
      <c r="E686" s="21">
        <f>VLOOKUP(C686,'Active 1'!C$21:E$966,3,FALSE)</f>
        <v>256.00419380710713</v>
      </c>
      <c r="F686" s="8" t="s">
        <v>1215</v>
      </c>
      <c r="G686" s="9" t="str">
        <f t="shared" si="64"/>
        <v>52490.4170</v>
      </c>
      <c r="H686" s="7">
        <f t="shared" si="65"/>
        <v>7152</v>
      </c>
      <c r="I686" s="22" t="s">
        <v>694</v>
      </c>
      <c r="J686" s="23" t="s">
        <v>695</v>
      </c>
      <c r="K686" s="22">
        <v>7152</v>
      </c>
      <c r="L686" s="22" t="s">
        <v>696</v>
      </c>
      <c r="M686" s="23" t="s">
        <v>1333</v>
      </c>
      <c r="N686" s="23" t="s">
        <v>1334</v>
      </c>
      <c r="O686" s="24" t="s">
        <v>697</v>
      </c>
      <c r="P686" s="25" t="s">
        <v>698</v>
      </c>
    </row>
    <row r="687" spans="1:16" ht="13.5" thickBot="1" x14ac:dyDescent="0.25">
      <c r="A687" s="7" t="str">
        <f t="shared" si="60"/>
        <v> AOEB 8 </v>
      </c>
      <c r="B687" s="8" t="str">
        <f t="shared" si="61"/>
        <v>I</v>
      </c>
      <c r="C687" s="7">
        <f t="shared" si="62"/>
        <v>52524.5838</v>
      </c>
      <c r="D687" s="9" t="str">
        <f t="shared" si="63"/>
        <v>vis</v>
      </c>
      <c r="E687" s="21">
        <f>VLOOKUP(C687,'Active 1'!C$21:E$966,3,FALSE)</f>
        <v>281.00017611490699</v>
      </c>
      <c r="F687" s="8" t="s">
        <v>1215</v>
      </c>
      <c r="G687" s="9" t="str">
        <f t="shared" si="64"/>
        <v>52524.5838</v>
      </c>
      <c r="H687" s="7">
        <f t="shared" si="65"/>
        <v>7177</v>
      </c>
      <c r="I687" s="22" t="s">
        <v>699</v>
      </c>
      <c r="J687" s="23" t="s">
        <v>700</v>
      </c>
      <c r="K687" s="22">
        <v>7177</v>
      </c>
      <c r="L687" s="22" t="s">
        <v>701</v>
      </c>
      <c r="M687" s="23" t="s">
        <v>543</v>
      </c>
      <c r="N687" s="23" t="s">
        <v>544</v>
      </c>
      <c r="O687" s="24" t="s">
        <v>1988</v>
      </c>
      <c r="P687" s="24" t="s">
        <v>638</v>
      </c>
    </row>
    <row r="688" spans="1:16" ht="13.5" thickBot="1" x14ac:dyDescent="0.25">
      <c r="A688" s="7" t="str">
        <f t="shared" si="60"/>
        <v>BAVM 158 </v>
      </c>
      <c r="B688" s="8" t="str">
        <f t="shared" si="61"/>
        <v>I</v>
      </c>
      <c r="C688" s="7">
        <f t="shared" si="62"/>
        <v>52535.519699999997</v>
      </c>
      <c r="D688" s="9" t="str">
        <f t="shared" si="63"/>
        <v>vis</v>
      </c>
      <c r="E688" s="21">
        <f>VLOOKUP(C688,'Active 1'!C$21:E$966,3,FALSE)</f>
        <v>289.0007369786635</v>
      </c>
      <c r="F688" s="8" t="s">
        <v>1215</v>
      </c>
      <c r="G688" s="9" t="str">
        <f t="shared" si="64"/>
        <v>52535.5197</v>
      </c>
      <c r="H688" s="7">
        <f t="shared" si="65"/>
        <v>7185</v>
      </c>
      <c r="I688" s="22" t="s">
        <v>702</v>
      </c>
      <c r="J688" s="23" t="s">
        <v>703</v>
      </c>
      <c r="K688" s="22">
        <v>7185</v>
      </c>
      <c r="L688" s="22" t="s">
        <v>704</v>
      </c>
      <c r="M688" s="23" t="s">
        <v>1333</v>
      </c>
      <c r="N688" s="23" t="s">
        <v>1215</v>
      </c>
      <c r="O688" s="24" t="s">
        <v>1437</v>
      </c>
      <c r="P688" s="25" t="s">
        <v>652</v>
      </c>
    </row>
    <row r="689" spans="1:16" ht="13.5" thickBot="1" x14ac:dyDescent="0.25">
      <c r="A689" s="7" t="str">
        <f t="shared" si="60"/>
        <v> AOEB 8 </v>
      </c>
      <c r="B689" s="8" t="str">
        <f t="shared" si="61"/>
        <v>I</v>
      </c>
      <c r="C689" s="7">
        <f t="shared" si="62"/>
        <v>52547.817999999999</v>
      </c>
      <c r="D689" s="9" t="str">
        <f t="shared" si="63"/>
        <v>vis</v>
      </c>
      <c r="E689" s="21">
        <f>VLOOKUP(C689,'Active 1'!C$21:E$966,3,FALSE)</f>
        <v>297.99801179562263</v>
      </c>
      <c r="F689" s="8" t="s">
        <v>1215</v>
      </c>
      <c r="G689" s="9" t="str">
        <f t="shared" si="64"/>
        <v>52547.818</v>
      </c>
      <c r="H689" s="7">
        <f t="shared" si="65"/>
        <v>7194</v>
      </c>
      <c r="I689" s="22" t="s">
        <v>705</v>
      </c>
      <c r="J689" s="23" t="s">
        <v>706</v>
      </c>
      <c r="K689" s="22">
        <v>7194</v>
      </c>
      <c r="L689" s="22" t="s">
        <v>644</v>
      </c>
      <c r="M689" s="23" t="s">
        <v>1221</v>
      </c>
      <c r="N689" s="23"/>
      <c r="O689" s="24" t="s">
        <v>645</v>
      </c>
      <c r="P689" s="24" t="s">
        <v>638</v>
      </c>
    </row>
    <row r="690" spans="1:16" ht="13.5" thickBot="1" x14ac:dyDescent="0.25">
      <c r="A690" s="7" t="str">
        <f t="shared" si="60"/>
        <v> BBS 129 </v>
      </c>
      <c r="B690" s="8" t="str">
        <f t="shared" si="61"/>
        <v>I</v>
      </c>
      <c r="C690" s="7">
        <f t="shared" si="62"/>
        <v>52568.322</v>
      </c>
      <c r="D690" s="9" t="str">
        <f t="shared" si="63"/>
        <v>vis</v>
      </c>
      <c r="E690" s="21">
        <f>VLOOKUP(C690,'Active 1'!C$21:E$966,3,FALSE)</f>
        <v>312.99846900083833</v>
      </c>
      <c r="F690" s="8" t="s">
        <v>1215</v>
      </c>
      <c r="G690" s="9" t="str">
        <f t="shared" si="64"/>
        <v>52568.322</v>
      </c>
      <c r="H690" s="7">
        <f t="shared" si="65"/>
        <v>7209</v>
      </c>
      <c r="I690" s="22" t="s">
        <v>707</v>
      </c>
      <c r="J690" s="23" t="s">
        <v>708</v>
      </c>
      <c r="K690" s="22">
        <v>7209</v>
      </c>
      <c r="L690" s="22" t="s">
        <v>631</v>
      </c>
      <c r="M690" s="23" t="s">
        <v>1221</v>
      </c>
      <c r="N690" s="23"/>
      <c r="O690" s="24" t="s">
        <v>1702</v>
      </c>
      <c r="P690" s="24" t="s">
        <v>709</v>
      </c>
    </row>
    <row r="691" spans="1:16" ht="13.5" thickBot="1" x14ac:dyDescent="0.25">
      <c r="A691" s="7" t="str">
        <f t="shared" si="60"/>
        <v> AOEB 8 </v>
      </c>
      <c r="B691" s="8" t="str">
        <f t="shared" si="61"/>
        <v>I</v>
      </c>
      <c r="C691" s="7">
        <f t="shared" si="62"/>
        <v>52617.529000000002</v>
      </c>
      <c r="D691" s="9" t="str">
        <f t="shared" si="63"/>
        <v>vis</v>
      </c>
      <c r="E691" s="21">
        <f>VLOOKUP(C691,'Active 1'!C$21:E$966,3,FALSE)</f>
        <v>348.99766416749128</v>
      </c>
      <c r="F691" s="8" t="s">
        <v>1215</v>
      </c>
      <c r="G691" s="9" t="str">
        <f t="shared" si="64"/>
        <v>52617.529</v>
      </c>
      <c r="H691" s="7">
        <f t="shared" si="65"/>
        <v>7245</v>
      </c>
      <c r="I691" s="22" t="s">
        <v>710</v>
      </c>
      <c r="J691" s="23" t="s">
        <v>711</v>
      </c>
      <c r="K691" s="22">
        <v>7245</v>
      </c>
      <c r="L691" s="22" t="s">
        <v>631</v>
      </c>
      <c r="M691" s="23" t="s">
        <v>1221</v>
      </c>
      <c r="N691" s="23"/>
      <c r="O691" s="24" t="s">
        <v>645</v>
      </c>
      <c r="P691" s="24" t="s">
        <v>638</v>
      </c>
    </row>
    <row r="692" spans="1:16" ht="13.5" thickBot="1" x14ac:dyDescent="0.25">
      <c r="A692" s="7" t="str">
        <f t="shared" si="60"/>
        <v>IBVS 5493 </v>
      </c>
      <c r="B692" s="8" t="str">
        <f t="shared" si="61"/>
        <v>I</v>
      </c>
      <c r="C692" s="7">
        <f t="shared" si="62"/>
        <v>52647.604500000001</v>
      </c>
      <c r="D692" s="9" t="str">
        <f t="shared" si="63"/>
        <v>vis</v>
      </c>
      <c r="E692" s="21">
        <f>VLOOKUP(C692,'Active 1'!C$21:E$966,3,FALSE)</f>
        <v>371.00050510952366</v>
      </c>
      <c r="F692" s="8" t="s">
        <v>1215</v>
      </c>
      <c r="G692" s="9" t="str">
        <f t="shared" si="64"/>
        <v>52647.6045</v>
      </c>
      <c r="H692" s="7">
        <f t="shared" si="65"/>
        <v>7267</v>
      </c>
      <c r="I692" s="22" t="s">
        <v>712</v>
      </c>
      <c r="J692" s="23" t="s">
        <v>713</v>
      </c>
      <c r="K692" s="22">
        <v>7267</v>
      </c>
      <c r="L692" s="22" t="s">
        <v>714</v>
      </c>
      <c r="M692" s="23" t="s">
        <v>1333</v>
      </c>
      <c r="N692" s="23" t="s">
        <v>1334</v>
      </c>
      <c r="O692" s="24" t="s">
        <v>715</v>
      </c>
      <c r="P692" s="25" t="s">
        <v>716</v>
      </c>
    </row>
    <row r="693" spans="1:16" ht="13.5" thickBot="1" x14ac:dyDescent="0.25">
      <c r="A693" s="7" t="str">
        <f t="shared" si="60"/>
        <v>BAVM 157 </v>
      </c>
      <c r="B693" s="8" t="str">
        <f t="shared" si="61"/>
        <v>I</v>
      </c>
      <c r="C693" s="7">
        <f t="shared" si="62"/>
        <v>52680.415999999997</v>
      </c>
      <c r="D693" s="9" t="str">
        <f t="shared" si="63"/>
        <v>vis</v>
      </c>
      <c r="E693" s="21">
        <f>VLOOKUP(C693,'Active 1'!C$21:E$966,3,FALSE)</f>
        <v>395.00496773090765</v>
      </c>
      <c r="F693" s="8" t="s">
        <v>1215</v>
      </c>
      <c r="G693" s="9" t="str">
        <f t="shared" si="64"/>
        <v>52680.416</v>
      </c>
      <c r="H693" s="7">
        <f t="shared" si="65"/>
        <v>7291</v>
      </c>
      <c r="I693" s="22" t="s">
        <v>717</v>
      </c>
      <c r="J693" s="23" t="s">
        <v>718</v>
      </c>
      <c r="K693" s="22">
        <v>7291</v>
      </c>
      <c r="L693" s="22" t="s">
        <v>719</v>
      </c>
      <c r="M693" s="23" t="s">
        <v>1221</v>
      </c>
      <c r="N693" s="23"/>
      <c r="O693" s="24" t="s">
        <v>720</v>
      </c>
      <c r="P693" s="25" t="s">
        <v>721</v>
      </c>
    </row>
    <row r="694" spans="1:16" ht="13.5" thickBot="1" x14ac:dyDescent="0.25">
      <c r="A694" s="7" t="str">
        <f t="shared" si="60"/>
        <v>BAVM 157 </v>
      </c>
      <c r="B694" s="8" t="str">
        <f t="shared" si="61"/>
        <v>I</v>
      </c>
      <c r="C694" s="7">
        <f t="shared" si="62"/>
        <v>52691.347000000002</v>
      </c>
      <c r="D694" s="9" t="str">
        <f t="shared" si="63"/>
        <v>vis</v>
      </c>
      <c r="E694" s="21">
        <f>VLOOKUP(C694,'Active 1'!C$21:E$966,3,FALSE)</f>
        <v>403.0019438190011</v>
      </c>
      <c r="F694" s="8" t="s">
        <v>1215</v>
      </c>
      <c r="G694" s="9" t="str">
        <f t="shared" si="64"/>
        <v>52691.347</v>
      </c>
      <c r="H694" s="7">
        <f t="shared" si="65"/>
        <v>7299</v>
      </c>
      <c r="I694" s="22" t="s">
        <v>722</v>
      </c>
      <c r="J694" s="23" t="s">
        <v>723</v>
      </c>
      <c r="K694" s="22">
        <v>7299</v>
      </c>
      <c r="L694" s="22" t="s">
        <v>724</v>
      </c>
      <c r="M694" s="23" t="s">
        <v>1221</v>
      </c>
      <c r="N694" s="23"/>
      <c r="O694" s="24" t="s">
        <v>585</v>
      </c>
      <c r="P694" s="25" t="s">
        <v>721</v>
      </c>
    </row>
    <row r="695" spans="1:16" ht="13.5" thickBot="1" x14ac:dyDescent="0.25">
      <c r="A695" s="7" t="str">
        <f t="shared" si="60"/>
        <v>BAVM 173 </v>
      </c>
      <c r="B695" s="8" t="str">
        <f t="shared" si="61"/>
        <v>I</v>
      </c>
      <c r="C695" s="7">
        <f t="shared" si="62"/>
        <v>52863.572699999997</v>
      </c>
      <c r="D695" s="9" t="str">
        <f t="shared" si="63"/>
        <v>vis</v>
      </c>
      <c r="E695" s="21">
        <f>VLOOKUP(C695,'Active 1'!C$21:E$966,3,FALSE)</f>
        <v>529.00000480652284</v>
      </c>
      <c r="F695" s="8" t="s">
        <v>1215</v>
      </c>
      <c r="G695" s="9" t="str">
        <f t="shared" si="64"/>
        <v>52863.5727</v>
      </c>
      <c r="H695" s="7">
        <f t="shared" si="65"/>
        <v>7425</v>
      </c>
      <c r="I695" s="22" t="s">
        <v>725</v>
      </c>
      <c r="J695" s="23" t="s">
        <v>726</v>
      </c>
      <c r="K695" s="22">
        <v>7425</v>
      </c>
      <c r="L695" s="22" t="s">
        <v>727</v>
      </c>
      <c r="M695" s="23" t="s">
        <v>1333</v>
      </c>
      <c r="N695" s="23" t="s">
        <v>1215</v>
      </c>
      <c r="O695" s="24" t="s">
        <v>728</v>
      </c>
      <c r="P695" s="25" t="s">
        <v>729</v>
      </c>
    </row>
    <row r="696" spans="1:16" ht="13.5" thickBot="1" x14ac:dyDescent="0.25">
      <c r="A696" s="7" t="str">
        <f t="shared" si="60"/>
        <v> BBS 130 </v>
      </c>
      <c r="B696" s="8" t="str">
        <f t="shared" si="61"/>
        <v>I</v>
      </c>
      <c r="C696" s="7">
        <f t="shared" si="62"/>
        <v>52863.582000000002</v>
      </c>
      <c r="D696" s="9" t="str">
        <f t="shared" si="63"/>
        <v>vis</v>
      </c>
      <c r="E696" s="21">
        <f>VLOOKUP(C696,'Active 1'!C$21:E$966,3,FALSE)</f>
        <v>529.00680856442796</v>
      </c>
      <c r="F696" s="8" t="s">
        <v>1215</v>
      </c>
      <c r="G696" s="9" t="str">
        <f t="shared" si="64"/>
        <v>52863.582</v>
      </c>
      <c r="H696" s="7">
        <f t="shared" si="65"/>
        <v>7425</v>
      </c>
      <c r="I696" s="22" t="s">
        <v>730</v>
      </c>
      <c r="J696" s="23" t="s">
        <v>731</v>
      </c>
      <c r="K696" s="22">
        <v>7425</v>
      </c>
      <c r="L696" s="22" t="s">
        <v>732</v>
      </c>
      <c r="M696" s="23" t="s">
        <v>1221</v>
      </c>
      <c r="N696" s="23"/>
      <c r="O696" s="24" t="s">
        <v>1702</v>
      </c>
      <c r="P696" s="24" t="s">
        <v>733</v>
      </c>
    </row>
    <row r="697" spans="1:16" ht="13.5" thickBot="1" x14ac:dyDescent="0.25">
      <c r="A697" s="7" t="str">
        <f t="shared" si="60"/>
        <v> AOEB 11 </v>
      </c>
      <c r="B697" s="8" t="str">
        <f t="shared" si="61"/>
        <v>I</v>
      </c>
      <c r="C697" s="7">
        <f t="shared" si="62"/>
        <v>52930.550999999999</v>
      </c>
      <c r="D697" s="9" t="str">
        <f t="shared" si="63"/>
        <v>vis</v>
      </c>
      <c r="E697" s="21">
        <f>VLOOKUP(C697,'Active 1'!C$21:E$966,3,FALSE)</f>
        <v>578.00044973571198</v>
      </c>
      <c r="F697" s="8" t="s">
        <v>1215</v>
      </c>
      <c r="G697" s="9" t="str">
        <f t="shared" si="64"/>
        <v>52930.551</v>
      </c>
      <c r="H697" s="7">
        <f t="shared" si="65"/>
        <v>7474</v>
      </c>
      <c r="I697" s="22" t="s">
        <v>734</v>
      </c>
      <c r="J697" s="23" t="s">
        <v>735</v>
      </c>
      <c r="K697" s="22">
        <v>7474</v>
      </c>
      <c r="L697" s="22" t="s">
        <v>736</v>
      </c>
      <c r="M697" s="23" t="s">
        <v>1221</v>
      </c>
      <c r="N697" s="23"/>
      <c r="O697" s="24" t="s">
        <v>1648</v>
      </c>
      <c r="P697" s="24" t="s">
        <v>737</v>
      </c>
    </row>
    <row r="698" spans="1:16" ht="13.5" thickBot="1" x14ac:dyDescent="0.25">
      <c r="A698" s="7" t="str">
        <f t="shared" si="60"/>
        <v>BAVM 172 </v>
      </c>
      <c r="B698" s="8" t="str">
        <f t="shared" si="61"/>
        <v>I</v>
      </c>
      <c r="C698" s="7">
        <f t="shared" si="62"/>
        <v>52956.525000000001</v>
      </c>
      <c r="D698" s="9" t="str">
        <f t="shared" si="63"/>
        <v>vis</v>
      </c>
      <c r="E698" s="21">
        <f>VLOOKUP(C698,'Active 1'!C$21:E$966,3,FALSE)</f>
        <v>597.00268712589377</v>
      </c>
      <c r="F698" s="8" t="s">
        <v>1215</v>
      </c>
      <c r="G698" s="9" t="str">
        <f t="shared" si="64"/>
        <v>52956.5250</v>
      </c>
      <c r="H698" s="7">
        <f t="shared" si="65"/>
        <v>7493</v>
      </c>
      <c r="I698" s="22" t="s">
        <v>738</v>
      </c>
      <c r="J698" s="23" t="s">
        <v>739</v>
      </c>
      <c r="K698" s="22">
        <v>7493</v>
      </c>
      <c r="L698" s="22" t="s">
        <v>740</v>
      </c>
      <c r="M698" s="23" t="s">
        <v>1333</v>
      </c>
      <c r="N698" s="23" t="s">
        <v>1215</v>
      </c>
      <c r="O698" s="24" t="s">
        <v>741</v>
      </c>
      <c r="P698" s="25" t="s">
        <v>742</v>
      </c>
    </row>
    <row r="699" spans="1:16" ht="13.5" thickBot="1" x14ac:dyDescent="0.25">
      <c r="A699" s="7" t="str">
        <f t="shared" si="60"/>
        <v> AOEB 11 </v>
      </c>
      <c r="B699" s="8" t="str">
        <f t="shared" si="61"/>
        <v>I</v>
      </c>
      <c r="C699" s="7">
        <f t="shared" si="62"/>
        <v>52986.593200000003</v>
      </c>
      <c r="D699" s="9" t="str">
        <f t="shared" si="63"/>
        <v>vis</v>
      </c>
      <c r="E699" s="21">
        <f>VLOOKUP(C699,'Active 1'!C$21:E$966,3,FALSE)</f>
        <v>619.00018748376897</v>
      </c>
      <c r="F699" s="8" t="s">
        <v>1215</v>
      </c>
      <c r="G699" s="9" t="str">
        <f t="shared" si="64"/>
        <v>52986.5932</v>
      </c>
      <c r="H699" s="7">
        <f t="shared" si="65"/>
        <v>7515</v>
      </c>
      <c r="I699" s="22" t="s">
        <v>743</v>
      </c>
      <c r="J699" s="23" t="s">
        <v>744</v>
      </c>
      <c r="K699" s="22">
        <v>7515</v>
      </c>
      <c r="L699" s="22" t="s">
        <v>745</v>
      </c>
      <c r="M699" s="23" t="s">
        <v>543</v>
      </c>
      <c r="N699" s="23" t="s">
        <v>544</v>
      </c>
      <c r="O699" s="24" t="s">
        <v>1988</v>
      </c>
      <c r="P699" s="24" t="s">
        <v>737</v>
      </c>
    </row>
    <row r="700" spans="1:16" ht="13.5" thickBot="1" x14ac:dyDescent="0.25">
      <c r="A700" s="7" t="str">
        <f t="shared" si="60"/>
        <v> AOEB 11 </v>
      </c>
      <c r="B700" s="8" t="str">
        <f t="shared" si="61"/>
        <v>I</v>
      </c>
      <c r="C700" s="7">
        <f t="shared" si="62"/>
        <v>53001.631000000001</v>
      </c>
      <c r="D700" s="9" t="str">
        <f t="shared" si="63"/>
        <v>vis</v>
      </c>
      <c r="E700" s="21">
        <f>VLOOKUP(C700,'Active 1'!C$21:E$966,3,FALSE)</f>
        <v>630.00164453412776</v>
      </c>
      <c r="F700" s="8" t="s">
        <v>1215</v>
      </c>
      <c r="G700" s="9" t="str">
        <f t="shared" si="64"/>
        <v>53001.631</v>
      </c>
      <c r="H700" s="7">
        <f t="shared" si="65"/>
        <v>7526</v>
      </c>
      <c r="I700" s="22" t="s">
        <v>746</v>
      </c>
      <c r="J700" s="23" t="s">
        <v>747</v>
      </c>
      <c r="K700" s="22">
        <v>7526</v>
      </c>
      <c r="L700" s="22" t="s">
        <v>719</v>
      </c>
      <c r="M700" s="23" t="s">
        <v>1221</v>
      </c>
      <c r="N700" s="23"/>
      <c r="O700" s="24" t="s">
        <v>2266</v>
      </c>
      <c r="P700" s="24" t="s">
        <v>737</v>
      </c>
    </row>
    <row r="701" spans="1:16" ht="13.5" thickBot="1" x14ac:dyDescent="0.25">
      <c r="A701" s="7" t="str">
        <f t="shared" ref="A701:A758" si="66">P701</f>
        <v>OEJV 0003 </v>
      </c>
      <c r="B701" s="8" t="str">
        <f t="shared" ref="B701:B758" si="67">IF(H701=INT(H701),"I","II")</f>
        <v>I</v>
      </c>
      <c r="C701" s="7">
        <f t="shared" ref="C701:C758" si="68">1*G701</f>
        <v>53187.527999999998</v>
      </c>
      <c r="D701" s="9" t="str">
        <f t="shared" ref="D701:D758" si="69">VLOOKUP(F701,I$1:J$5,2,FALSE)</f>
        <v>vis</v>
      </c>
      <c r="E701" s="21">
        <f>VLOOKUP(C701,'Active 1'!C$21:E$966,3,FALSE)</f>
        <v>766.00144911264067</v>
      </c>
      <c r="F701" s="8" t="s">
        <v>1215</v>
      </c>
      <c r="G701" s="9" t="str">
        <f t="shared" ref="G701:G758" si="70">MID(I701,3,LEN(I701)-3)</f>
        <v>53187.528</v>
      </c>
      <c r="H701" s="7">
        <f t="shared" ref="H701:H758" si="71">1*K701</f>
        <v>7662</v>
      </c>
      <c r="I701" s="22" t="s">
        <v>748</v>
      </c>
      <c r="J701" s="23" t="s">
        <v>749</v>
      </c>
      <c r="K701" s="22">
        <v>7662</v>
      </c>
      <c r="L701" s="22" t="s">
        <v>750</v>
      </c>
      <c r="M701" s="23" t="s">
        <v>1221</v>
      </c>
      <c r="N701" s="23"/>
      <c r="O701" s="24" t="s">
        <v>1702</v>
      </c>
      <c r="P701" s="25" t="s">
        <v>751</v>
      </c>
    </row>
    <row r="702" spans="1:16" ht="13.5" thickBot="1" x14ac:dyDescent="0.25">
      <c r="A702" s="7" t="str">
        <f t="shared" si="66"/>
        <v>BAVM 174 </v>
      </c>
      <c r="B702" s="8" t="str">
        <f t="shared" si="67"/>
        <v>I</v>
      </c>
      <c r="C702" s="7">
        <f t="shared" si="68"/>
        <v>53250.408000000003</v>
      </c>
      <c r="D702" s="9" t="str">
        <f t="shared" si="69"/>
        <v>vis</v>
      </c>
      <c r="E702" s="21">
        <f>VLOOKUP(C702,'Active 1'!C$21:E$966,3,FALSE)</f>
        <v>812.00363156796629</v>
      </c>
      <c r="F702" s="8" t="s">
        <v>1215</v>
      </c>
      <c r="G702" s="9" t="str">
        <f t="shared" si="70"/>
        <v>53250.408</v>
      </c>
      <c r="H702" s="7">
        <f t="shared" si="71"/>
        <v>7708</v>
      </c>
      <c r="I702" s="22" t="s">
        <v>752</v>
      </c>
      <c r="J702" s="23" t="s">
        <v>753</v>
      </c>
      <c r="K702" s="22">
        <v>7708</v>
      </c>
      <c r="L702" s="22" t="s">
        <v>754</v>
      </c>
      <c r="M702" s="23" t="s">
        <v>1221</v>
      </c>
      <c r="N702" s="23"/>
      <c r="O702" s="24" t="s">
        <v>585</v>
      </c>
      <c r="P702" s="25" t="s">
        <v>755</v>
      </c>
    </row>
    <row r="703" spans="1:16" ht="13.5" thickBot="1" x14ac:dyDescent="0.25">
      <c r="A703" s="7" t="str">
        <f t="shared" si="66"/>
        <v> JAAVSO 41;328 </v>
      </c>
      <c r="B703" s="8" t="str">
        <f t="shared" si="67"/>
        <v>I</v>
      </c>
      <c r="C703" s="7">
        <f t="shared" si="68"/>
        <v>53258.603799999997</v>
      </c>
      <c r="D703" s="9" t="str">
        <f t="shared" si="69"/>
        <v>vis</v>
      </c>
      <c r="E703" s="21">
        <f>VLOOKUP(C703,'Active 1'!C$21:E$966,3,FALSE)</f>
        <v>817.9995712461955</v>
      </c>
      <c r="F703" s="8" t="s">
        <v>1215</v>
      </c>
      <c r="G703" s="9" t="str">
        <f t="shared" si="70"/>
        <v>53258.6038</v>
      </c>
      <c r="H703" s="7">
        <f t="shared" si="71"/>
        <v>7714</v>
      </c>
      <c r="I703" s="22" t="s">
        <v>756</v>
      </c>
      <c r="J703" s="23" t="s">
        <v>757</v>
      </c>
      <c r="K703" s="22">
        <v>7714</v>
      </c>
      <c r="L703" s="22" t="s">
        <v>758</v>
      </c>
      <c r="M703" s="23" t="s">
        <v>543</v>
      </c>
      <c r="N703" s="23" t="s">
        <v>759</v>
      </c>
      <c r="O703" s="24" t="s">
        <v>760</v>
      </c>
      <c r="P703" s="24" t="s">
        <v>761</v>
      </c>
    </row>
    <row r="704" spans="1:16" ht="13.5" thickBot="1" x14ac:dyDescent="0.25">
      <c r="A704" s="7" t="str">
        <f t="shared" si="66"/>
        <v> AOEB 11 </v>
      </c>
      <c r="B704" s="8" t="str">
        <f t="shared" si="67"/>
        <v>I</v>
      </c>
      <c r="C704" s="7">
        <f t="shared" si="68"/>
        <v>53284.574999999997</v>
      </c>
      <c r="D704" s="9" t="str">
        <f t="shared" si="69"/>
        <v>vis</v>
      </c>
      <c r="E704" s="21">
        <f>VLOOKUP(C704,'Active 1'!C$21:E$966,3,FALSE)</f>
        <v>836.99976019313669</v>
      </c>
      <c r="F704" s="8" t="s">
        <v>1215</v>
      </c>
      <c r="G704" s="9" t="str">
        <f t="shared" si="70"/>
        <v>53284.575</v>
      </c>
      <c r="H704" s="7">
        <f t="shared" si="71"/>
        <v>7733</v>
      </c>
      <c r="I704" s="22" t="s">
        <v>762</v>
      </c>
      <c r="J704" s="23" t="s">
        <v>763</v>
      </c>
      <c r="K704" s="22">
        <v>7733</v>
      </c>
      <c r="L704" s="22" t="s">
        <v>764</v>
      </c>
      <c r="M704" s="23" t="s">
        <v>1221</v>
      </c>
      <c r="N704" s="23"/>
      <c r="O704" s="24" t="s">
        <v>765</v>
      </c>
      <c r="P704" s="24" t="s">
        <v>737</v>
      </c>
    </row>
    <row r="705" spans="1:16" ht="13.5" thickBot="1" x14ac:dyDescent="0.25">
      <c r="A705" s="7" t="str">
        <f t="shared" si="66"/>
        <v> AOEB 11 </v>
      </c>
      <c r="B705" s="8" t="str">
        <f t="shared" si="67"/>
        <v>I</v>
      </c>
      <c r="C705" s="7">
        <f t="shared" si="68"/>
        <v>53288.675999999999</v>
      </c>
      <c r="D705" s="9" t="str">
        <f t="shared" si="69"/>
        <v>vis</v>
      </c>
      <c r="E705" s="21">
        <f>VLOOKUP(C705,'Active 1'!C$21:E$966,3,FALSE)</f>
        <v>839.99999795155566</v>
      </c>
      <c r="F705" s="8" t="s">
        <v>1215</v>
      </c>
      <c r="G705" s="9" t="str">
        <f t="shared" si="70"/>
        <v>53288.676</v>
      </c>
      <c r="H705" s="7">
        <f t="shared" si="71"/>
        <v>7736</v>
      </c>
      <c r="I705" s="22" t="s">
        <v>766</v>
      </c>
      <c r="J705" s="23" t="s">
        <v>767</v>
      </c>
      <c r="K705" s="22">
        <v>7736</v>
      </c>
      <c r="L705" s="22" t="s">
        <v>750</v>
      </c>
      <c r="M705" s="23" t="s">
        <v>1221</v>
      </c>
      <c r="N705" s="23"/>
      <c r="O705" s="24" t="s">
        <v>2266</v>
      </c>
      <c r="P705" s="24" t="s">
        <v>737</v>
      </c>
    </row>
    <row r="706" spans="1:16" ht="13.5" thickBot="1" x14ac:dyDescent="0.25">
      <c r="A706" s="7" t="str">
        <f t="shared" si="66"/>
        <v> AOEB 11 </v>
      </c>
      <c r="B706" s="8" t="str">
        <f t="shared" si="67"/>
        <v>I</v>
      </c>
      <c r="C706" s="7">
        <f t="shared" si="68"/>
        <v>53288.68</v>
      </c>
      <c r="D706" s="9" t="str">
        <f t="shared" si="69"/>
        <v>vis</v>
      </c>
      <c r="E706" s="21">
        <f>VLOOKUP(C706,'Active 1'!C$21:E$966,3,FALSE)</f>
        <v>840.00292429904073</v>
      </c>
      <c r="F706" s="8" t="s">
        <v>1215</v>
      </c>
      <c r="G706" s="9" t="str">
        <f t="shared" si="70"/>
        <v>53288.680</v>
      </c>
      <c r="H706" s="7">
        <f t="shared" si="71"/>
        <v>7736</v>
      </c>
      <c r="I706" s="22" t="s">
        <v>768</v>
      </c>
      <c r="J706" s="23" t="s">
        <v>769</v>
      </c>
      <c r="K706" s="22">
        <v>7736</v>
      </c>
      <c r="L706" s="22" t="s">
        <v>754</v>
      </c>
      <c r="M706" s="23" t="s">
        <v>1221</v>
      </c>
      <c r="N706" s="23"/>
      <c r="O706" s="24" t="s">
        <v>641</v>
      </c>
      <c r="P706" s="24" t="s">
        <v>737</v>
      </c>
    </row>
    <row r="707" spans="1:16" ht="13.5" thickBot="1" x14ac:dyDescent="0.25">
      <c r="A707" s="7" t="str">
        <f t="shared" si="66"/>
        <v> AOEB 11 </v>
      </c>
      <c r="B707" s="8" t="str">
        <f t="shared" si="67"/>
        <v>I</v>
      </c>
      <c r="C707" s="7">
        <f t="shared" si="68"/>
        <v>53299.61</v>
      </c>
      <c r="D707" s="9" t="str">
        <f t="shared" si="69"/>
        <v>vis</v>
      </c>
      <c r="E707" s="21">
        <f>VLOOKUP(C707,'Active 1'!C$21:E$966,3,FALSE)</f>
        <v>847.99916880026024</v>
      </c>
      <c r="F707" s="8" t="s">
        <v>1215</v>
      </c>
      <c r="G707" s="9" t="str">
        <f t="shared" si="70"/>
        <v>53299.610</v>
      </c>
      <c r="H707" s="7">
        <f t="shared" si="71"/>
        <v>7744</v>
      </c>
      <c r="I707" s="22" t="s">
        <v>770</v>
      </c>
      <c r="J707" s="23" t="s">
        <v>771</v>
      </c>
      <c r="K707" s="22">
        <v>7744</v>
      </c>
      <c r="L707" s="22" t="s">
        <v>764</v>
      </c>
      <c r="M707" s="23" t="s">
        <v>543</v>
      </c>
      <c r="N707" s="23" t="s">
        <v>544</v>
      </c>
      <c r="O707" s="24" t="s">
        <v>545</v>
      </c>
      <c r="P707" s="24" t="s">
        <v>737</v>
      </c>
    </row>
    <row r="708" spans="1:16" ht="13.5" thickBot="1" x14ac:dyDescent="0.25">
      <c r="A708" s="7" t="str">
        <f t="shared" si="66"/>
        <v>IBVS 5694 </v>
      </c>
      <c r="B708" s="8" t="str">
        <f t="shared" si="67"/>
        <v>I</v>
      </c>
      <c r="C708" s="7">
        <f t="shared" si="68"/>
        <v>53305.078200000004</v>
      </c>
      <c r="D708" s="9" t="str">
        <f t="shared" si="69"/>
        <v>vis</v>
      </c>
      <c r="E708" s="21">
        <f>VLOOKUP(C708,'Active 1'!C$21:E$966,3,FALSE)</f>
        <v>851.99963212885962</v>
      </c>
      <c r="F708" s="8" t="s">
        <v>1215</v>
      </c>
      <c r="G708" s="9" t="str">
        <f t="shared" si="70"/>
        <v>53305.0782</v>
      </c>
      <c r="H708" s="7">
        <f t="shared" si="71"/>
        <v>7748</v>
      </c>
      <c r="I708" s="22" t="s">
        <v>772</v>
      </c>
      <c r="J708" s="23" t="s">
        <v>773</v>
      </c>
      <c r="K708" s="22">
        <v>7748</v>
      </c>
      <c r="L708" s="22" t="s">
        <v>774</v>
      </c>
      <c r="M708" s="23" t="s">
        <v>1333</v>
      </c>
      <c r="N708" s="23" t="s">
        <v>1334</v>
      </c>
      <c r="O708" s="24" t="s">
        <v>775</v>
      </c>
      <c r="P708" s="25" t="s">
        <v>776</v>
      </c>
    </row>
    <row r="709" spans="1:16" ht="13.5" thickBot="1" x14ac:dyDescent="0.25">
      <c r="A709" s="7" t="str">
        <f t="shared" si="66"/>
        <v>VSB 43 </v>
      </c>
      <c r="B709" s="8" t="str">
        <f t="shared" si="67"/>
        <v>I</v>
      </c>
      <c r="C709" s="7">
        <f t="shared" si="68"/>
        <v>53326.953000000001</v>
      </c>
      <c r="D709" s="9" t="str">
        <f t="shared" si="69"/>
        <v>vis</v>
      </c>
      <c r="E709" s="21">
        <f>VLOOKUP(C709,'Active 1'!C$21:E$966,3,FALSE)</f>
        <v>868.0029486169891</v>
      </c>
      <c r="F709" s="8" t="s">
        <v>1215</v>
      </c>
      <c r="G709" s="9" t="str">
        <f t="shared" si="70"/>
        <v>53326.953</v>
      </c>
      <c r="H709" s="7">
        <f t="shared" si="71"/>
        <v>7764</v>
      </c>
      <c r="I709" s="22" t="s">
        <v>777</v>
      </c>
      <c r="J709" s="23" t="s">
        <v>778</v>
      </c>
      <c r="K709" s="22">
        <v>7764</v>
      </c>
      <c r="L709" s="22" t="s">
        <v>754</v>
      </c>
      <c r="M709" s="23" t="s">
        <v>1221</v>
      </c>
      <c r="N709" s="23"/>
      <c r="O709" s="24" t="s">
        <v>779</v>
      </c>
      <c r="P709" s="25" t="s">
        <v>780</v>
      </c>
    </row>
    <row r="710" spans="1:16" ht="13.5" thickBot="1" x14ac:dyDescent="0.25">
      <c r="A710" s="7" t="str">
        <f t="shared" si="66"/>
        <v> AOEB 11 </v>
      </c>
      <c r="B710" s="8" t="str">
        <f t="shared" si="67"/>
        <v>I</v>
      </c>
      <c r="C710" s="7">
        <f t="shared" si="68"/>
        <v>53407.59</v>
      </c>
      <c r="D710" s="9" t="str">
        <f t="shared" si="69"/>
        <v>vis</v>
      </c>
      <c r="E710" s="21">
        <f>VLOOKUP(C710,'Active 1'!C$21:E$966,3,FALSE)</f>
        <v>926.9959191425869</v>
      </c>
      <c r="F710" s="8" t="s">
        <v>1215</v>
      </c>
      <c r="G710" s="9" t="str">
        <f t="shared" si="70"/>
        <v>53407.590</v>
      </c>
      <c r="H710" s="7">
        <f t="shared" si="71"/>
        <v>7823</v>
      </c>
      <c r="I710" s="22" t="s">
        <v>781</v>
      </c>
      <c r="J710" s="23" t="s">
        <v>782</v>
      </c>
      <c r="K710" s="22">
        <v>7823</v>
      </c>
      <c r="L710" s="22" t="s">
        <v>736</v>
      </c>
      <c r="M710" s="23" t="s">
        <v>1221</v>
      </c>
      <c r="N710" s="23"/>
      <c r="O710" s="24" t="s">
        <v>765</v>
      </c>
      <c r="P710" s="24" t="s">
        <v>737</v>
      </c>
    </row>
    <row r="711" spans="1:16" ht="13.5" thickBot="1" x14ac:dyDescent="0.25">
      <c r="A711" s="7" t="str">
        <f t="shared" si="66"/>
        <v>BAVM 179 </v>
      </c>
      <c r="B711" s="8" t="str">
        <f t="shared" si="67"/>
        <v>I</v>
      </c>
      <c r="C711" s="7">
        <f t="shared" si="68"/>
        <v>53563.425000000003</v>
      </c>
      <c r="D711" s="9" t="str">
        <f t="shared" si="69"/>
        <v>vis</v>
      </c>
      <c r="E711" s="21">
        <f>VLOOKUP(C711,'Active 1'!C$21:E$966,3,FALSE)</f>
        <v>1041.0027592018334</v>
      </c>
      <c r="F711" s="8" t="s">
        <v>1215</v>
      </c>
      <c r="G711" s="9" t="str">
        <f t="shared" si="70"/>
        <v>53563.425</v>
      </c>
      <c r="H711" s="7">
        <f t="shared" si="71"/>
        <v>7937</v>
      </c>
      <c r="I711" s="22" t="s">
        <v>783</v>
      </c>
      <c r="J711" s="23" t="s">
        <v>784</v>
      </c>
      <c r="K711" s="22">
        <v>7937</v>
      </c>
      <c r="L711" s="22" t="s">
        <v>785</v>
      </c>
      <c r="M711" s="23" t="s">
        <v>1221</v>
      </c>
      <c r="N711" s="23"/>
      <c r="O711" s="24" t="s">
        <v>786</v>
      </c>
      <c r="P711" s="25" t="s">
        <v>787</v>
      </c>
    </row>
    <row r="712" spans="1:16" ht="13.5" thickBot="1" x14ac:dyDescent="0.25">
      <c r="A712" s="7" t="str">
        <f t="shared" si="66"/>
        <v>VSB 44 </v>
      </c>
      <c r="B712" s="8" t="str">
        <f t="shared" si="67"/>
        <v>I</v>
      </c>
      <c r="C712" s="7">
        <f t="shared" si="68"/>
        <v>53611.264000000003</v>
      </c>
      <c r="D712" s="9" t="str">
        <f t="shared" si="69"/>
        <v>vis</v>
      </c>
      <c r="E712" s="21">
        <f>VLOOKUP(C712,'Active 1'!C$21:E$966,3,FALSE)</f>
        <v>1076.0011435288079</v>
      </c>
      <c r="F712" s="8" t="s">
        <v>1215</v>
      </c>
      <c r="G712" s="9" t="str">
        <f t="shared" si="70"/>
        <v>53611.264</v>
      </c>
      <c r="H712" s="7">
        <f t="shared" si="71"/>
        <v>7972</v>
      </c>
      <c r="I712" s="22" t="s">
        <v>788</v>
      </c>
      <c r="J712" s="23" t="s">
        <v>789</v>
      </c>
      <c r="K712" s="22">
        <v>7972</v>
      </c>
      <c r="L712" s="22" t="s">
        <v>790</v>
      </c>
      <c r="M712" s="23" t="s">
        <v>1221</v>
      </c>
      <c r="N712" s="23"/>
      <c r="O712" s="24" t="s">
        <v>779</v>
      </c>
      <c r="P712" s="25" t="s">
        <v>791</v>
      </c>
    </row>
    <row r="713" spans="1:16" ht="13.5" thickBot="1" x14ac:dyDescent="0.25">
      <c r="A713" s="7" t="str">
        <f t="shared" si="66"/>
        <v> AOEB 11 </v>
      </c>
      <c r="B713" s="8" t="str">
        <f t="shared" si="67"/>
        <v>I</v>
      </c>
      <c r="C713" s="7">
        <f t="shared" si="68"/>
        <v>53616.728999999999</v>
      </c>
      <c r="D713" s="9" t="str">
        <f t="shared" si="69"/>
        <v>vis</v>
      </c>
      <c r="E713" s="21">
        <f>VLOOKUP(C713,'Active 1'!C$21:E$966,3,FALSE)</f>
        <v>1079.9992657794151</v>
      </c>
      <c r="F713" s="8" t="s">
        <v>1215</v>
      </c>
      <c r="G713" s="9" t="str">
        <f t="shared" si="70"/>
        <v>53616.729</v>
      </c>
      <c r="H713" s="7">
        <f t="shared" si="71"/>
        <v>7976</v>
      </c>
      <c r="I713" s="22" t="s">
        <v>792</v>
      </c>
      <c r="J713" s="23" t="s">
        <v>793</v>
      </c>
      <c r="K713" s="22">
        <v>7976</v>
      </c>
      <c r="L713" s="22" t="s">
        <v>732</v>
      </c>
      <c r="M713" s="23" t="s">
        <v>1221</v>
      </c>
      <c r="N713" s="23"/>
      <c r="O713" s="24" t="s">
        <v>2266</v>
      </c>
      <c r="P713" s="24" t="s">
        <v>737</v>
      </c>
    </row>
    <row r="714" spans="1:16" ht="13.5" thickBot="1" x14ac:dyDescent="0.25">
      <c r="A714" s="7" t="str">
        <f t="shared" si="66"/>
        <v> AOEB 11 </v>
      </c>
      <c r="B714" s="8" t="str">
        <f t="shared" si="67"/>
        <v>I</v>
      </c>
      <c r="C714" s="7">
        <f t="shared" si="68"/>
        <v>53623.567000000003</v>
      </c>
      <c r="D714" s="9" t="str">
        <f t="shared" si="69"/>
        <v>vis</v>
      </c>
      <c r="E714" s="21">
        <f>VLOOKUP(C714,'Active 1'!C$21:E$966,3,FALSE)</f>
        <v>1085.0018568040596</v>
      </c>
      <c r="F714" s="8" t="s">
        <v>1215</v>
      </c>
      <c r="G714" s="9" t="str">
        <f t="shared" si="70"/>
        <v>53623.567</v>
      </c>
      <c r="H714" s="7">
        <f t="shared" si="71"/>
        <v>7981</v>
      </c>
      <c r="I714" s="22" t="s">
        <v>794</v>
      </c>
      <c r="J714" s="23" t="s">
        <v>795</v>
      </c>
      <c r="K714" s="22">
        <v>7981</v>
      </c>
      <c r="L714" s="22" t="s">
        <v>785</v>
      </c>
      <c r="M714" s="23" t="s">
        <v>1221</v>
      </c>
      <c r="N714" s="23"/>
      <c r="O714" s="24" t="s">
        <v>765</v>
      </c>
      <c r="P714" s="24" t="s">
        <v>737</v>
      </c>
    </row>
    <row r="715" spans="1:16" ht="13.5" thickBot="1" x14ac:dyDescent="0.25">
      <c r="A715" s="7" t="str">
        <f t="shared" si="66"/>
        <v> AOEB 11 </v>
      </c>
      <c r="B715" s="8" t="str">
        <f t="shared" si="67"/>
        <v>I</v>
      </c>
      <c r="C715" s="7">
        <f t="shared" si="68"/>
        <v>53627.663999999997</v>
      </c>
      <c r="D715" s="9" t="str">
        <f t="shared" si="69"/>
        <v>vis</v>
      </c>
      <c r="E715" s="21">
        <f>VLOOKUP(C715,'Active 1'!C$21:E$966,3,FALSE)</f>
        <v>1087.9991682149882</v>
      </c>
      <c r="F715" s="8" t="s">
        <v>1215</v>
      </c>
      <c r="G715" s="9" t="str">
        <f t="shared" si="70"/>
        <v>53627.664</v>
      </c>
      <c r="H715" s="7">
        <f t="shared" si="71"/>
        <v>7984</v>
      </c>
      <c r="I715" s="22" t="s">
        <v>796</v>
      </c>
      <c r="J715" s="23" t="s">
        <v>797</v>
      </c>
      <c r="K715" s="22">
        <v>7984</v>
      </c>
      <c r="L715" s="22" t="s">
        <v>732</v>
      </c>
      <c r="M715" s="23" t="s">
        <v>543</v>
      </c>
      <c r="N715" s="23" t="s">
        <v>544</v>
      </c>
      <c r="O715" s="24" t="s">
        <v>545</v>
      </c>
      <c r="P715" s="24" t="s">
        <v>737</v>
      </c>
    </row>
    <row r="716" spans="1:16" ht="13.5" thickBot="1" x14ac:dyDescent="0.25">
      <c r="A716" s="7" t="str">
        <f t="shared" si="66"/>
        <v>IBVS 5662 </v>
      </c>
      <c r="B716" s="8" t="str">
        <f t="shared" si="67"/>
        <v>I</v>
      </c>
      <c r="C716" s="7">
        <f t="shared" si="68"/>
        <v>53630.398500000003</v>
      </c>
      <c r="D716" s="9" t="str">
        <f t="shared" si="69"/>
        <v>vis</v>
      </c>
      <c r="E716" s="21">
        <f>VLOOKUP(C716,'Active 1'!C$21:E$966,3,FALSE)</f>
        <v>1089.9996925140395</v>
      </c>
      <c r="F716" s="8" t="s">
        <v>1215</v>
      </c>
      <c r="G716" s="9" t="str">
        <f t="shared" si="70"/>
        <v>53630.3985</v>
      </c>
      <c r="H716" s="7">
        <f t="shared" si="71"/>
        <v>7986</v>
      </c>
      <c r="I716" s="22" t="s">
        <v>798</v>
      </c>
      <c r="J716" s="23" t="s">
        <v>799</v>
      </c>
      <c r="K716" s="22">
        <v>7986</v>
      </c>
      <c r="L716" s="22" t="s">
        <v>800</v>
      </c>
      <c r="M716" s="23" t="s">
        <v>1333</v>
      </c>
      <c r="N716" s="23" t="s">
        <v>1334</v>
      </c>
      <c r="O716" s="24" t="s">
        <v>801</v>
      </c>
      <c r="P716" s="25" t="s">
        <v>802</v>
      </c>
    </row>
    <row r="717" spans="1:16" ht="13.5" thickBot="1" x14ac:dyDescent="0.25">
      <c r="A717" s="7" t="str">
        <f t="shared" si="66"/>
        <v>IBVS 5662 </v>
      </c>
      <c r="B717" s="8" t="str">
        <f t="shared" si="67"/>
        <v>II</v>
      </c>
      <c r="C717" s="7">
        <f t="shared" si="68"/>
        <v>53632.436500000003</v>
      </c>
      <c r="D717" s="9" t="str">
        <f t="shared" si="69"/>
        <v>vis</v>
      </c>
      <c r="E717" s="21">
        <f>VLOOKUP(C717,'Active 1'!C$21:E$966,3,FALSE)</f>
        <v>1091.4906665573596</v>
      </c>
      <c r="F717" s="8" t="s">
        <v>1215</v>
      </c>
      <c r="G717" s="9" t="str">
        <f t="shared" si="70"/>
        <v>53632.4365</v>
      </c>
      <c r="H717" s="7">
        <f t="shared" si="71"/>
        <v>7987.5</v>
      </c>
      <c r="I717" s="22" t="s">
        <v>803</v>
      </c>
      <c r="J717" s="23" t="s">
        <v>804</v>
      </c>
      <c r="K717" s="22">
        <v>7987.5</v>
      </c>
      <c r="L717" s="22" t="s">
        <v>805</v>
      </c>
      <c r="M717" s="23" t="s">
        <v>1333</v>
      </c>
      <c r="N717" s="23" t="s">
        <v>1334</v>
      </c>
      <c r="O717" s="24" t="s">
        <v>801</v>
      </c>
      <c r="P717" s="25" t="s">
        <v>802</v>
      </c>
    </row>
    <row r="718" spans="1:16" ht="13.5" thickBot="1" x14ac:dyDescent="0.25">
      <c r="A718" s="7" t="str">
        <f t="shared" si="66"/>
        <v> AOEB 11 </v>
      </c>
      <c r="B718" s="8" t="str">
        <f t="shared" si="67"/>
        <v>I</v>
      </c>
      <c r="C718" s="7">
        <f t="shared" si="68"/>
        <v>53638.595999999998</v>
      </c>
      <c r="D718" s="9" t="str">
        <f t="shared" si="69"/>
        <v>vis</v>
      </c>
      <c r="E718" s="21">
        <f>VLOOKUP(C718,'Active 1'!C$21:E$966,3,FALSE)</f>
        <v>1095.9968758899502</v>
      </c>
      <c r="F718" s="8" t="s">
        <v>1215</v>
      </c>
      <c r="G718" s="9" t="str">
        <f t="shared" si="70"/>
        <v>53638.596</v>
      </c>
      <c r="H718" s="7">
        <f t="shared" si="71"/>
        <v>7992</v>
      </c>
      <c r="I718" s="22" t="s">
        <v>806</v>
      </c>
      <c r="J718" s="23" t="s">
        <v>807</v>
      </c>
      <c r="K718" s="22">
        <v>7992</v>
      </c>
      <c r="L718" s="22" t="s">
        <v>750</v>
      </c>
      <c r="M718" s="23" t="s">
        <v>1221</v>
      </c>
      <c r="N718" s="23"/>
      <c r="O718" s="24" t="s">
        <v>765</v>
      </c>
      <c r="P718" s="24" t="s">
        <v>737</v>
      </c>
    </row>
    <row r="719" spans="1:16" ht="13.5" thickBot="1" x14ac:dyDescent="0.25">
      <c r="A719" s="7" t="str">
        <f t="shared" si="66"/>
        <v>OEJV 0074 </v>
      </c>
      <c r="B719" s="8" t="str">
        <f t="shared" si="67"/>
        <v>I</v>
      </c>
      <c r="C719" s="7">
        <f t="shared" si="68"/>
        <v>53638.60009</v>
      </c>
      <c r="D719" s="9" t="str">
        <f t="shared" si="69"/>
        <v>vis</v>
      </c>
      <c r="E719" s="21">
        <f>VLOOKUP(C719,'Active 1'!C$21:E$966,3,FALSE)</f>
        <v>1095.9998680802546</v>
      </c>
      <c r="F719" s="8" t="s">
        <v>1215</v>
      </c>
      <c r="G719" s="9" t="str">
        <f t="shared" si="70"/>
        <v>53638.60009</v>
      </c>
      <c r="H719" s="7">
        <f t="shared" si="71"/>
        <v>7992</v>
      </c>
      <c r="I719" s="22" t="s">
        <v>808</v>
      </c>
      <c r="J719" s="23" t="s">
        <v>809</v>
      </c>
      <c r="K719" s="22">
        <v>7992</v>
      </c>
      <c r="L719" s="22" t="s">
        <v>810</v>
      </c>
      <c r="M719" s="23" t="s">
        <v>543</v>
      </c>
      <c r="N719" s="23" t="s">
        <v>1142</v>
      </c>
      <c r="O719" s="24" t="s">
        <v>811</v>
      </c>
      <c r="P719" s="25" t="s">
        <v>693</v>
      </c>
    </row>
    <row r="720" spans="1:16" ht="13.5" thickBot="1" x14ac:dyDescent="0.25">
      <c r="A720" s="7" t="str">
        <f t="shared" si="66"/>
        <v> AOEB 11 </v>
      </c>
      <c r="B720" s="8" t="str">
        <f t="shared" si="67"/>
        <v>I</v>
      </c>
      <c r="C720" s="7">
        <f t="shared" si="68"/>
        <v>53653.633000000002</v>
      </c>
      <c r="D720" s="9" t="str">
        <f t="shared" si="69"/>
        <v>vis</v>
      </c>
      <c r="E720" s="21">
        <f>VLOOKUP(C720,'Active 1'!C$21:E$966,3,FALSE)</f>
        <v>1106.9977476708164</v>
      </c>
      <c r="F720" s="8" t="s">
        <v>1215</v>
      </c>
      <c r="G720" s="9" t="str">
        <f t="shared" si="70"/>
        <v>53653.633</v>
      </c>
      <c r="H720" s="7">
        <f t="shared" si="71"/>
        <v>8003</v>
      </c>
      <c r="I720" s="22" t="s">
        <v>812</v>
      </c>
      <c r="J720" s="23" t="s">
        <v>813</v>
      </c>
      <c r="K720" s="22">
        <v>8003</v>
      </c>
      <c r="L720" s="22" t="s">
        <v>814</v>
      </c>
      <c r="M720" s="23" t="s">
        <v>1221</v>
      </c>
      <c r="N720" s="23"/>
      <c r="O720" s="24" t="s">
        <v>645</v>
      </c>
      <c r="P720" s="24" t="s">
        <v>737</v>
      </c>
    </row>
    <row r="721" spans="1:16" ht="13.5" thickBot="1" x14ac:dyDescent="0.25">
      <c r="A721" s="7" t="str">
        <f t="shared" si="66"/>
        <v>IBVS 5741 </v>
      </c>
      <c r="B721" s="8" t="str">
        <f t="shared" si="67"/>
        <v>I</v>
      </c>
      <c r="C721" s="7">
        <f t="shared" si="68"/>
        <v>53671.405200000001</v>
      </c>
      <c r="D721" s="9" t="str">
        <f t="shared" si="69"/>
        <v>vis</v>
      </c>
      <c r="E721" s="21">
        <f>VLOOKUP(C721,'Active 1'!C$21:E$966,3,FALSE)</f>
        <v>1119.999655861536</v>
      </c>
      <c r="F721" s="8" t="s">
        <v>1215</v>
      </c>
      <c r="G721" s="9" t="str">
        <f t="shared" si="70"/>
        <v>53671.4052</v>
      </c>
      <c r="H721" s="7">
        <f t="shared" si="71"/>
        <v>8016</v>
      </c>
      <c r="I721" s="22" t="s">
        <v>815</v>
      </c>
      <c r="J721" s="23" t="s">
        <v>816</v>
      </c>
      <c r="K721" s="22">
        <v>8016</v>
      </c>
      <c r="L721" s="22" t="s">
        <v>817</v>
      </c>
      <c r="M721" s="23" t="s">
        <v>1333</v>
      </c>
      <c r="N721" s="23" t="s">
        <v>1334</v>
      </c>
      <c r="O721" s="24" t="s">
        <v>818</v>
      </c>
      <c r="P721" s="25" t="s">
        <v>819</v>
      </c>
    </row>
    <row r="722" spans="1:16" ht="13.5" thickBot="1" x14ac:dyDescent="0.25">
      <c r="A722" s="7" t="str">
        <f t="shared" si="66"/>
        <v>OEJV 0074 </v>
      </c>
      <c r="B722" s="8" t="str">
        <f t="shared" si="67"/>
        <v>I</v>
      </c>
      <c r="C722" s="7">
        <f t="shared" si="68"/>
        <v>53686.440860000002</v>
      </c>
      <c r="D722" s="9" t="str">
        <f t="shared" si="69"/>
        <v>vis</v>
      </c>
      <c r="E722" s="21">
        <f>VLOOKUP(C722,'Active 1'!C$21:E$966,3,FALSE)</f>
        <v>1130.9995473159929</v>
      </c>
      <c r="F722" s="8" t="s">
        <v>1215</v>
      </c>
      <c r="G722" s="9" t="str">
        <f t="shared" si="70"/>
        <v>53686.44086</v>
      </c>
      <c r="H722" s="7">
        <f t="shared" si="71"/>
        <v>8027</v>
      </c>
      <c r="I722" s="22" t="s">
        <v>820</v>
      </c>
      <c r="J722" s="23" t="s">
        <v>821</v>
      </c>
      <c r="K722" s="22">
        <v>8027</v>
      </c>
      <c r="L722" s="22" t="s">
        <v>822</v>
      </c>
      <c r="M722" s="23" t="s">
        <v>543</v>
      </c>
      <c r="N722" s="23" t="s">
        <v>1142</v>
      </c>
      <c r="O722" s="24" t="s">
        <v>811</v>
      </c>
      <c r="P722" s="25" t="s">
        <v>693</v>
      </c>
    </row>
    <row r="723" spans="1:16" ht="13.5" thickBot="1" x14ac:dyDescent="0.25">
      <c r="A723" s="7" t="str">
        <f t="shared" si="66"/>
        <v> AOEB 11 </v>
      </c>
      <c r="B723" s="8" t="str">
        <f t="shared" si="67"/>
        <v>I</v>
      </c>
      <c r="C723" s="7">
        <f t="shared" si="68"/>
        <v>53709.675999999999</v>
      </c>
      <c r="D723" s="9" t="str">
        <f t="shared" si="69"/>
        <v>vis</v>
      </c>
      <c r="E723" s="21">
        <f>VLOOKUP(C723,'Active 1'!C$21:E$966,3,FALSE)</f>
        <v>1147.9980706883659</v>
      </c>
      <c r="F723" s="8" t="s">
        <v>1215</v>
      </c>
      <c r="G723" s="9" t="str">
        <f t="shared" si="70"/>
        <v>53709.676</v>
      </c>
      <c r="H723" s="7">
        <f t="shared" si="71"/>
        <v>8044</v>
      </c>
      <c r="I723" s="22" t="s">
        <v>823</v>
      </c>
      <c r="J723" s="23" t="s">
        <v>824</v>
      </c>
      <c r="K723" s="22">
        <v>8044</v>
      </c>
      <c r="L723" s="22" t="s">
        <v>825</v>
      </c>
      <c r="M723" s="23" t="s">
        <v>1221</v>
      </c>
      <c r="N723" s="23"/>
      <c r="O723" s="24" t="s">
        <v>645</v>
      </c>
      <c r="P723" s="24" t="s">
        <v>737</v>
      </c>
    </row>
    <row r="724" spans="1:16" ht="13.5" thickBot="1" x14ac:dyDescent="0.25">
      <c r="A724" s="7" t="str">
        <f t="shared" si="66"/>
        <v> AOEB 11 </v>
      </c>
      <c r="B724" s="8" t="str">
        <f t="shared" si="67"/>
        <v>I</v>
      </c>
      <c r="C724" s="7">
        <f t="shared" si="68"/>
        <v>53761.614999999998</v>
      </c>
      <c r="D724" s="9" t="str">
        <f t="shared" si="69"/>
        <v>vis</v>
      </c>
      <c r="E724" s="21">
        <f>VLOOKUP(C724,'Active 1'!C$21:E$966,3,FALSE)</f>
        <v>1185.9959611868853</v>
      </c>
      <c r="F724" s="8" t="s">
        <v>1215</v>
      </c>
      <c r="G724" s="9" t="str">
        <f t="shared" si="70"/>
        <v>53761.615</v>
      </c>
      <c r="H724" s="7">
        <f t="shared" si="71"/>
        <v>8082</v>
      </c>
      <c r="I724" s="22" t="s">
        <v>826</v>
      </c>
      <c r="J724" s="23" t="s">
        <v>827</v>
      </c>
      <c r="K724" s="22">
        <v>8082</v>
      </c>
      <c r="L724" s="22" t="s">
        <v>750</v>
      </c>
      <c r="M724" s="23" t="s">
        <v>1221</v>
      </c>
      <c r="N724" s="23"/>
      <c r="O724" s="24" t="s">
        <v>645</v>
      </c>
      <c r="P724" s="24" t="s">
        <v>737</v>
      </c>
    </row>
    <row r="725" spans="1:16" ht="13.5" thickBot="1" x14ac:dyDescent="0.25">
      <c r="A725" s="7" t="str">
        <f t="shared" si="66"/>
        <v> AOEB 11 </v>
      </c>
      <c r="B725" s="8" t="str">
        <f t="shared" si="67"/>
        <v>I</v>
      </c>
      <c r="C725" s="7">
        <f t="shared" si="68"/>
        <v>53787.59</v>
      </c>
      <c r="D725" s="9" t="str">
        <f t="shared" si="69"/>
        <v>vis</v>
      </c>
      <c r="E725" s="21">
        <f>VLOOKUP(C725,'Active 1'!C$21:E$966,3,FALSE)</f>
        <v>1204.9989301639357</v>
      </c>
      <c r="F725" s="8" t="s">
        <v>1215</v>
      </c>
      <c r="G725" s="9" t="str">
        <f t="shared" si="70"/>
        <v>53787.590</v>
      </c>
      <c r="H725" s="7">
        <f t="shared" si="71"/>
        <v>8101</v>
      </c>
      <c r="I725" s="22" t="s">
        <v>828</v>
      </c>
      <c r="J725" s="23" t="s">
        <v>829</v>
      </c>
      <c r="K725" s="22">
        <v>8101</v>
      </c>
      <c r="L725" s="22" t="s">
        <v>790</v>
      </c>
      <c r="M725" s="23" t="s">
        <v>1221</v>
      </c>
      <c r="N725" s="23"/>
      <c r="O725" s="24" t="s">
        <v>765</v>
      </c>
      <c r="P725" s="24" t="s">
        <v>737</v>
      </c>
    </row>
    <row r="726" spans="1:16" ht="13.5" thickBot="1" x14ac:dyDescent="0.25">
      <c r="A726" s="7" t="str">
        <f t="shared" si="66"/>
        <v>IBVS 5746 </v>
      </c>
      <c r="B726" s="8" t="str">
        <f t="shared" si="67"/>
        <v>I</v>
      </c>
      <c r="C726" s="7">
        <f t="shared" si="68"/>
        <v>53995.358999999997</v>
      </c>
      <c r="D726" s="9" t="str">
        <f t="shared" si="69"/>
        <v>vis</v>
      </c>
      <c r="E726" s="21">
        <f>VLOOKUP(C726,'Active 1'!C$21:E$966,3,FALSE)</f>
        <v>1357.000002787343</v>
      </c>
      <c r="F726" s="8" t="s">
        <v>1215</v>
      </c>
      <c r="G726" s="9" t="str">
        <f t="shared" si="70"/>
        <v>53995.3590</v>
      </c>
      <c r="H726" s="7">
        <f t="shared" si="71"/>
        <v>8253</v>
      </c>
      <c r="I726" s="22" t="s">
        <v>830</v>
      </c>
      <c r="J726" s="23" t="s">
        <v>831</v>
      </c>
      <c r="K726" s="22">
        <v>8253</v>
      </c>
      <c r="L726" s="22" t="s">
        <v>832</v>
      </c>
      <c r="M726" s="23" t="s">
        <v>1333</v>
      </c>
      <c r="N726" s="23" t="s">
        <v>1334</v>
      </c>
      <c r="O726" s="24" t="s">
        <v>833</v>
      </c>
      <c r="P726" s="25" t="s">
        <v>834</v>
      </c>
    </row>
    <row r="727" spans="1:16" ht="13.5" thickBot="1" x14ac:dyDescent="0.25">
      <c r="A727" s="7" t="str">
        <f t="shared" si="66"/>
        <v> JAAVSO 41;122 </v>
      </c>
      <c r="B727" s="8" t="str">
        <f t="shared" si="67"/>
        <v>I</v>
      </c>
      <c r="C727" s="7">
        <f t="shared" si="68"/>
        <v>54059.602700000003</v>
      </c>
      <c r="D727" s="9" t="str">
        <f t="shared" si="69"/>
        <v>vis</v>
      </c>
      <c r="E727" s="21">
        <f>VLOOKUP(C727,'Active 1'!C$21:E$966,3,FALSE)</f>
        <v>1403.9998502588007</v>
      </c>
      <c r="F727" s="8" t="s">
        <v>1215</v>
      </c>
      <c r="G727" s="9" t="str">
        <f t="shared" si="70"/>
        <v>54059.6027</v>
      </c>
      <c r="H727" s="7">
        <f t="shared" si="71"/>
        <v>8300</v>
      </c>
      <c r="I727" s="22" t="s">
        <v>835</v>
      </c>
      <c r="J727" s="23" t="s">
        <v>836</v>
      </c>
      <c r="K727" s="22">
        <v>8300</v>
      </c>
      <c r="L727" s="22" t="s">
        <v>837</v>
      </c>
      <c r="M727" s="23" t="s">
        <v>543</v>
      </c>
      <c r="N727" s="23" t="s">
        <v>1215</v>
      </c>
      <c r="O727" s="24" t="s">
        <v>760</v>
      </c>
      <c r="P727" s="24" t="s">
        <v>838</v>
      </c>
    </row>
    <row r="728" spans="1:16" ht="13.5" thickBot="1" x14ac:dyDescent="0.25">
      <c r="A728" s="7" t="str">
        <f t="shared" si="66"/>
        <v> JAAVSO 41;122 </v>
      </c>
      <c r="B728" s="8" t="str">
        <f t="shared" si="67"/>
        <v>I</v>
      </c>
      <c r="C728" s="7">
        <f t="shared" si="68"/>
        <v>54059.602700000003</v>
      </c>
      <c r="D728" s="9" t="str">
        <f t="shared" si="69"/>
        <v>vis</v>
      </c>
      <c r="E728" s="21">
        <f>VLOOKUP(C728,'Active 1'!C$21:E$966,3,FALSE)</f>
        <v>1403.9998502588007</v>
      </c>
      <c r="F728" s="8" t="s">
        <v>1215</v>
      </c>
      <c r="G728" s="9" t="str">
        <f t="shared" si="70"/>
        <v>54059.6027</v>
      </c>
      <c r="H728" s="7">
        <f t="shared" si="71"/>
        <v>8300</v>
      </c>
      <c r="I728" s="22" t="s">
        <v>835</v>
      </c>
      <c r="J728" s="23" t="s">
        <v>836</v>
      </c>
      <c r="K728" s="22">
        <v>8300</v>
      </c>
      <c r="L728" s="22" t="s">
        <v>837</v>
      </c>
      <c r="M728" s="23" t="s">
        <v>543</v>
      </c>
      <c r="N728" s="23" t="s">
        <v>1142</v>
      </c>
      <c r="O728" s="24" t="s">
        <v>760</v>
      </c>
      <c r="P728" s="24" t="s">
        <v>838</v>
      </c>
    </row>
    <row r="729" spans="1:16" ht="13.5" thickBot="1" x14ac:dyDescent="0.25">
      <c r="A729" s="7" t="str">
        <f t="shared" si="66"/>
        <v>BAVM 183 </v>
      </c>
      <c r="B729" s="8" t="str">
        <f t="shared" si="67"/>
        <v>I</v>
      </c>
      <c r="C729" s="7">
        <f t="shared" si="68"/>
        <v>54096.508999999998</v>
      </c>
      <c r="D729" s="9" t="str">
        <f t="shared" si="69"/>
        <v>vis</v>
      </c>
      <c r="E729" s="21">
        <f>VLOOKUP(C729,'Active 1'!C$21:E$966,3,FALSE)</f>
        <v>1431.0000148000004</v>
      </c>
      <c r="F729" s="8" t="s">
        <v>1215</v>
      </c>
      <c r="G729" s="9" t="str">
        <f t="shared" si="70"/>
        <v>54096.5090</v>
      </c>
      <c r="H729" s="7">
        <f t="shared" si="71"/>
        <v>8327</v>
      </c>
      <c r="I729" s="22" t="s">
        <v>839</v>
      </c>
      <c r="J729" s="23" t="s">
        <v>840</v>
      </c>
      <c r="K729" s="22">
        <v>8327</v>
      </c>
      <c r="L729" s="22" t="s">
        <v>841</v>
      </c>
      <c r="M729" s="23" t="s">
        <v>543</v>
      </c>
      <c r="N729" s="23" t="s">
        <v>691</v>
      </c>
      <c r="O729" s="24" t="s">
        <v>842</v>
      </c>
      <c r="P729" s="25" t="s">
        <v>843</v>
      </c>
    </row>
    <row r="730" spans="1:16" ht="13.5" thickBot="1" x14ac:dyDescent="0.25">
      <c r="A730" s="7" t="str">
        <f t="shared" si="66"/>
        <v>OEJV 0074 </v>
      </c>
      <c r="B730" s="8" t="str">
        <f t="shared" si="67"/>
        <v>I</v>
      </c>
      <c r="C730" s="7">
        <f t="shared" si="68"/>
        <v>54174.42108</v>
      </c>
      <c r="D730" s="9" t="str">
        <f t="shared" si="69"/>
        <v>vis</v>
      </c>
      <c r="E730" s="21">
        <f>VLOOKUP(C730,'Active 1'!C$21:E$966,3,FALSE)</f>
        <v>1487.9994696287813</v>
      </c>
      <c r="F730" s="8" t="s">
        <v>1215</v>
      </c>
      <c r="G730" s="9" t="str">
        <f t="shared" si="70"/>
        <v>54174.42108</v>
      </c>
      <c r="H730" s="7">
        <f t="shared" si="71"/>
        <v>8384</v>
      </c>
      <c r="I730" s="22" t="s">
        <v>844</v>
      </c>
      <c r="J730" s="23" t="s">
        <v>845</v>
      </c>
      <c r="K730" s="22">
        <v>8384</v>
      </c>
      <c r="L730" s="22" t="s">
        <v>846</v>
      </c>
      <c r="M730" s="23" t="s">
        <v>543</v>
      </c>
      <c r="N730" s="23" t="s">
        <v>1142</v>
      </c>
      <c r="O730" s="24" t="s">
        <v>811</v>
      </c>
      <c r="P730" s="25" t="s">
        <v>693</v>
      </c>
    </row>
    <row r="731" spans="1:16" ht="13.5" thickBot="1" x14ac:dyDescent="0.25">
      <c r="A731" s="7" t="str">
        <f t="shared" si="66"/>
        <v>OEJV 0074 </v>
      </c>
      <c r="B731" s="8" t="str">
        <f t="shared" si="67"/>
        <v>I</v>
      </c>
      <c r="C731" s="7">
        <f t="shared" si="68"/>
        <v>54174.421179999998</v>
      </c>
      <c r="D731" s="9" t="str">
        <f t="shared" si="69"/>
        <v>vis</v>
      </c>
      <c r="E731" s="21">
        <f>VLOOKUP(C731,'Active 1'!C$21:E$966,3,FALSE)</f>
        <v>1487.9995427874665</v>
      </c>
      <c r="F731" s="8" t="s">
        <v>1215</v>
      </c>
      <c r="G731" s="9" t="str">
        <f t="shared" si="70"/>
        <v>54174.42118</v>
      </c>
      <c r="H731" s="7">
        <f t="shared" si="71"/>
        <v>8384</v>
      </c>
      <c r="I731" s="22" t="s">
        <v>847</v>
      </c>
      <c r="J731" s="23" t="s">
        <v>845</v>
      </c>
      <c r="K731" s="22">
        <v>8384</v>
      </c>
      <c r="L731" s="22" t="s">
        <v>848</v>
      </c>
      <c r="M731" s="23" t="s">
        <v>543</v>
      </c>
      <c r="N731" s="23" t="s">
        <v>759</v>
      </c>
      <c r="O731" s="24" t="s">
        <v>811</v>
      </c>
      <c r="P731" s="25" t="s">
        <v>693</v>
      </c>
    </row>
    <row r="732" spans="1:16" ht="13.5" thickBot="1" x14ac:dyDescent="0.25">
      <c r="A732" s="7" t="str">
        <f t="shared" si="66"/>
        <v>OEJV 0074 </v>
      </c>
      <c r="B732" s="8" t="str">
        <f t="shared" si="67"/>
        <v>I</v>
      </c>
      <c r="C732" s="7">
        <f t="shared" si="68"/>
        <v>54185.357660000001</v>
      </c>
      <c r="D732" s="9" t="str">
        <f t="shared" si="69"/>
        <v>vis</v>
      </c>
      <c r="E732" s="21">
        <f>VLOOKUP(C732,'Active 1'!C$21:E$966,3,FALSE)</f>
        <v>1496.0005279716136</v>
      </c>
      <c r="F732" s="8" t="s">
        <v>1215</v>
      </c>
      <c r="G732" s="9" t="str">
        <f t="shared" si="70"/>
        <v>54185.35766</v>
      </c>
      <c r="H732" s="7">
        <f t="shared" si="71"/>
        <v>8392</v>
      </c>
      <c r="I732" s="22" t="s">
        <v>849</v>
      </c>
      <c r="J732" s="23" t="s">
        <v>850</v>
      </c>
      <c r="K732" s="22">
        <v>8392</v>
      </c>
      <c r="L732" s="22" t="s">
        <v>851</v>
      </c>
      <c r="M732" s="23" t="s">
        <v>543</v>
      </c>
      <c r="N732" s="23" t="s">
        <v>1215</v>
      </c>
      <c r="O732" s="24" t="s">
        <v>811</v>
      </c>
      <c r="P732" s="25" t="s">
        <v>693</v>
      </c>
    </row>
    <row r="733" spans="1:16" ht="13.5" thickBot="1" x14ac:dyDescent="0.25">
      <c r="A733" s="7" t="str">
        <f t="shared" si="66"/>
        <v>OEJV 0074 </v>
      </c>
      <c r="B733" s="8" t="str">
        <f t="shared" si="67"/>
        <v>I</v>
      </c>
      <c r="C733" s="7">
        <f t="shared" si="68"/>
        <v>54185.357759999999</v>
      </c>
      <c r="D733" s="9" t="str">
        <f t="shared" si="69"/>
        <v>vis</v>
      </c>
      <c r="E733" s="21">
        <f>VLOOKUP(C733,'Active 1'!C$21:E$966,3,FALSE)</f>
        <v>1496.0006011302987</v>
      </c>
      <c r="F733" s="8" t="s">
        <v>1215</v>
      </c>
      <c r="G733" s="9" t="str">
        <f t="shared" si="70"/>
        <v>54185.35776</v>
      </c>
      <c r="H733" s="7">
        <f t="shared" si="71"/>
        <v>8392</v>
      </c>
      <c r="I733" s="22" t="s">
        <v>852</v>
      </c>
      <c r="J733" s="23" t="s">
        <v>850</v>
      </c>
      <c r="K733" s="22">
        <v>8392</v>
      </c>
      <c r="L733" s="22" t="s">
        <v>853</v>
      </c>
      <c r="M733" s="23" t="s">
        <v>543</v>
      </c>
      <c r="N733" s="23" t="s">
        <v>759</v>
      </c>
      <c r="O733" s="24" t="s">
        <v>811</v>
      </c>
      <c r="P733" s="25" t="s">
        <v>693</v>
      </c>
    </row>
    <row r="734" spans="1:16" ht="13.5" thickBot="1" x14ac:dyDescent="0.25">
      <c r="A734" s="7" t="str">
        <f t="shared" si="66"/>
        <v>OEJV 0074 </v>
      </c>
      <c r="B734" s="8" t="str">
        <f t="shared" si="67"/>
        <v>I</v>
      </c>
      <c r="C734" s="7">
        <f t="shared" si="68"/>
        <v>54185.357859999996</v>
      </c>
      <c r="D734" s="9" t="str">
        <f t="shared" si="69"/>
        <v>vis</v>
      </c>
      <c r="E734" s="21">
        <f>VLOOKUP(C734,'Active 1'!C$21:E$966,3,FALSE)</f>
        <v>1496.0006742889841</v>
      </c>
      <c r="F734" s="8" t="s">
        <v>1215</v>
      </c>
      <c r="G734" s="9" t="str">
        <f t="shared" si="70"/>
        <v>54185.35786</v>
      </c>
      <c r="H734" s="7">
        <f t="shared" si="71"/>
        <v>8392</v>
      </c>
      <c r="I734" s="22" t="s">
        <v>854</v>
      </c>
      <c r="J734" s="23" t="s">
        <v>850</v>
      </c>
      <c r="K734" s="22">
        <v>8392</v>
      </c>
      <c r="L734" s="22" t="s">
        <v>855</v>
      </c>
      <c r="M734" s="23" t="s">
        <v>543</v>
      </c>
      <c r="N734" s="23" t="s">
        <v>1142</v>
      </c>
      <c r="O734" s="24" t="s">
        <v>811</v>
      </c>
      <c r="P734" s="25" t="s">
        <v>693</v>
      </c>
    </row>
    <row r="735" spans="1:16" ht="26.25" thickBot="1" x14ac:dyDescent="0.25">
      <c r="A735" s="7" t="str">
        <f t="shared" si="66"/>
        <v>JAAVSO 36(2);171 </v>
      </c>
      <c r="B735" s="8" t="str">
        <f t="shared" si="67"/>
        <v>I</v>
      </c>
      <c r="C735" s="7">
        <f t="shared" si="68"/>
        <v>54372.620900000002</v>
      </c>
      <c r="D735" s="9" t="str">
        <f t="shared" si="69"/>
        <v>vis</v>
      </c>
      <c r="E735" s="21">
        <f>VLOOKUP(C735,'Active 1'!C$21:E$966,3,FALSE)</f>
        <v>1632.9998557969125</v>
      </c>
      <c r="F735" s="8" t="s">
        <v>1215</v>
      </c>
      <c r="G735" s="9" t="str">
        <f t="shared" si="70"/>
        <v>54372.6209</v>
      </c>
      <c r="H735" s="7">
        <f t="shared" si="71"/>
        <v>8529</v>
      </c>
      <c r="I735" s="22" t="s">
        <v>856</v>
      </c>
      <c r="J735" s="23" t="s">
        <v>857</v>
      </c>
      <c r="K735" s="22">
        <v>8529</v>
      </c>
      <c r="L735" s="22" t="s">
        <v>858</v>
      </c>
      <c r="M735" s="23" t="s">
        <v>543</v>
      </c>
      <c r="N735" s="23" t="s">
        <v>544</v>
      </c>
      <c r="O735" s="24" t="s">
        <v>1988</v>
      </c>
      <c r="P735" s="25" t="s">
        <v>859</v>
      </c>
    </row>
    <row r="736" spans="1:16" ht="26.25" thickBot="1" x14ac:dyDescent="0.25">
      <c r="A736" s="7" t="str">
        <f t="shared" si="66"/>
        <v>JAAVSO 36(2);171 </v>
      </c>
      <c r="B736" s="8" t="str">
        <f t="shared" si="67"/>
        <v>I</v>
      </c>
      <c r="C736" s="7">
        <f t="shared" si="68"/>
        <v>54391.7572</v>
      </c>
      <c r="D736" s="9" t="str">
        <f t="shared" si="69"/>
        <v>vis</v>
      </c>
      <c r="E736" s="21">
        <f>VLOOKUP(C736,'Active 1'!C$21:E$966,3,FALSE)</f>
        <v>1646.9997216385107</v>
      </c>
      <c r="F736" s="8" t="s">
        <v>1215</v>
      </c>
      <c r="G736" s="9" t="str">
        <f t="shared" si="70"/>
        <v>54391.7572</v>
      </c>
      <c r="H736" s="7">
        <f t="shared" si="71"/>
        <v>8543</v>
      </c>
      <c r="I736" s="22" t="s">
        <v>860</v>
      </c>
      <c r="J736" s="23" t="s">
        <v>861</v>
      </c>
      <c r="K736" s="22">
        <v>8543</v>
      </c>
      <c r="L736" s="22" t="s">
        <v>858</v>
      </c>
      <c r="M736" s="23" t="s">
        <v>543</v>
      </c>
      <c r="N736" s="23" t="s">
        <v>544</v>
      </c>
      <c r="O736" s="24" t="s">
        <v>862</v>
      </c>
      <c r="P736" s="25" t="s">
        <v>859</v>
      </c>
    </row>
    <row r="737" spans="1:16" ht="13.5" thickBot="1" x14ac:dyDescent="0.25">
      <c r="A737" s="7" t="str">
        <f t="shared" si="66"/>
        <v>IBVS 5933 </v>
      </c>
      <c r="B737" s="8" t="str">
        <f t="shared" si="67"/>
        <v>I</v>
      </c>
      <c r="C737" s="7">
        <f t="shared" si="68"/>
        <v>54506.576800000003</v>
      </c>
      <c r="D737" s="9" t="str">
        <f t="shared" si="69"/>
        <v>vis</v>
      </c>
      <c r="E737" s="21">
        <f>VLOOKUP(C737,'Active 1'!C$21:E$966,3,FALSE)</f>
        <v>1731.0002335444781</v>
      </c>
      <c r="F737" s="8" t="s">
        <v>1215</v>
      </c>
      <c r="G737" s="9" t="str">
        <f t="shared" si="70"/>
        <v>54506.5768</v>
      </c>
      <c r="H737" s="7">
        <f t="shared" si="71"/>
        <v>8627</v>
      </c>
      <c r="I737" s="22" t="s">
        <v>863</v>
      </c>
      <c r="J737" s="23" t="s">
        <v>864</v>
      </c>
      <c r="K737" s="22">
        <v>8627</v>
      </c>
      <c r="L737" s="22" t="s">
        <v>865</v>
      </c>
      <c r="M737" s="23" t="s">
        <v>543</v>
      </c>
      <c r="N737" s="23" t="s">
        <v>1215</v>
      </c>
      <c r="O737" s="24" t="s">
        <v>866</v>
      </c>
      <c r="P737" s="25" t="s">
        <v>867</v>
      </c>
    </row>
    <row r="738" spans="1:16" ht="26.25" thickBot="1" x14ac:dyDescent="0.25">
      <c r="A738" s="7" t="str">
        <f t="shared" si="66"/>
        <v>JAAVSO 36(2);186 </v>
      </c>
      <c r="B738" s="8" t="str">
        <f t="shared" si="67"/>
        <v>I</v>
      </c>
      <c r="C738" s="7">
        <f t="shared" si="68"/>
        <v>54562.619400000003</v>
      </c>
      <c r="D738" s="9" t="str">
        <f t="shared" si="69"/>
        <v>vis</v>
      </c>
      <c r="E738" s="21">
        <f>VLOOKUP(C738,'Active 1'!C$21:E$966,3,FALSE)</f>
        <v>1772.0002639272811</v>
      </c>
      <c r="F738" s="8" t="s">
        <v>1215</v>
      </c>
      <c r="G738" s="9" t="str">
        <f t="shared" si="70"/>
        <v>54562.6194</v>
      </c>
      <c r="H738" s="7">
        <f t="shared" si="71"/>
        <v>8668</v>
      </c>
      <c r="I738" s="22" t="s">
        <v>868</v>
      </c>
      <c r="J738" s="23" t="s">
        <v>869</v>
      </c>
      <c r="K738" s="22">
        <v>8668</v>
      </c>
      <c r="L738" s="22" t="s">
        <v>870</v>
      </c>
      <c r="M738" s="23" t="s">
        <v>543</v>
      </c>
      <c r="N738" s="23" t="s">
        <v>691</v>
      </c>
      <c r="O738" s="24" t="s">
        <v>1988</v>
      </c>
      <c r="P738" s="25" t="s">
        <v>871</v>
      </c>
    </row>
    <row r="739" spans="1:16" ht="26.25" thickBot="1" x14ac:dyDescent="0.25">
      <c r="A739" s="7" t="str">
        <f t="shared" si="66"/>
        <v>JAAVSO 36(2);186 </v>
      </c>
      <c r="B739" s="8" t="str">
        <f t="shared" si="67"/>
        <v>I</v>
      </c>
      <c r="C739" s="7">
        <f t="shared" si="68"/>
        <v>54652.8344</v>
      </c>
      <c r="D739" s="9" t="str">
        <f t="shared" si="69"/>
        <v>vis</v>
      </c>
      <c r="E739" s="21">
        <f>VLOOKUP(C739,'Active 1'!C$21:E$966,3,FALSE)</f>
        <v>1838.0003735043601</v>
      </c>
      <c r="F739" s="8" t="s">
        <v>1215</v>
      </c>
      <c r="G739" s="9" t="str">
        <f t="shared" si="70"/>
        <v>54652.8344</v>
      </c>
      <c r="H739" s="7">
        <f t="shared" si="71"/>
        <v>8734</v>
      </c>
      <c r="I739" s="22" t="s">
        <v>872</v>
      </c>
      <c r="J739" s="23" t="s">
        <v>873</v>
      </c>
      <c r="K739" s="22">
        <v>8734</v>
      </c>
      <c r="L739" s="22" t="s">
        <v>874</v>
      </c>
      <c r="M739" s="23" t="s">
        <v>543</v>
      </c>
      <c r="N739" s="23" t="s">
        <v>691</v>
      </c>
      <c r="O739" s="24" t="s">
        <v>1988</v>
      </c>
      <c r="P739" s="25" t="s">
        <v>871</v>
      </c>
    </row>
    <row r="740" spans="1:16" ht="26.25" thickBot="1" x14ac:dyDescent="0.25">
      <c r="A740" s="7" t="str">
        <f t="shared" si="66"/>
        <v>JAAVSO 36(2);186 </v>
      </c>
      <c r="B740" s="8" t="str">
        <f t="shared" si="67"/>
        <v>I</v>
      </c>
      <c r="C740" s="7">
        <f t="shared" si="68"/>
        <v>54708.877200000003</v>
      </c>
      <c r="D740" s="9" t="str">
        <f t="shared" si="69"/>
        <v>vis</v>
      </c>
      <c r="E740" s="21">
        <f>VLOOKUP(C740,'Active 1'!C$21:E$966,3,FALSE)</f>
        <v>1879.0005502045394</v>
      </c>
      <c r="F740" s="8" t="s">
        <v>1215</v>
      </c>
      <c r="G740" s="9" t="str">
        <f t="shared" si="70"/>
        <v>54708.8772</v>
      </c>
      <c r="H740" s="7">
        <f t="shared" si="71"/>
        <v>8775</v>
      </c>
      <c r="I740" s="22" t="s">
        <v>875</v>
      </c>
      <c r="J740" s="23" t="s">
        <v>876</v>
      </c>
      <c r="K740" s="22">
        <v>8775</v>
      </c>
      <c r="L740" s="22" t="s">
        <v>877</v>
      </c>
      <c r="M740" s="23" t="s">
        <v>543</v>
      </c>
      <c r="N740" s="23" t="s">
        <v>691</v>
      </c>
      <c r="O740" s="24" t="s">
        <v>1988</v>
      </c>
      <c r="P740" s="25" t="s">
        <v>871</v>
      </c>
    </row>
    <row r="741" spans="1:16" ht="13.5" thickBot="1" x14ac:dyDescent="0.25">
      <c r="A741" s="7" t="str">
        <f t="shared" si="66"/>
        <v>OEJV 0107 </v>
      </c>
      <c r="B741" s="8" t="str">
        <f t="shared" si="67"/>
        <v>II</v>
      </c>
      <c r="C741" s="7">
        <f t="shared" si="68"/>
        <v>54753.293899999997</v>
      </c>
      <c r="D741" s="9" t="str">
        <f t="shared" si="69"/>
        <v>vis</v>
      </c>
      <c r="E741" s="21">
        <f>VLOOKUP(C741,'Active 1'!C$21:E$966,3,FALSE)</f>
        <v>1911.495224782514</v>
      </c>
      <c r="F741" s="8" t="s">
        <v>1215</v>
      </c>
      <c r="G741" s="9" t="str">
        <f t="shared" si="70"/>
        <v>54753.2939</v>
      </c>
      <c r="H741" s="7">
        <f t="shared" si="71"/>
        <v>8807.5</v>
      </c>
      <c r="I741" s="22" t="s">
        <v>878</v>
      </c>
      <c r="J741" s="23" t="s">
        <v>879</v>
      </c>
      <c r="K741" s="22">
        <v>8807.5</v>
      </c>
      <c r="L741" s="22" t="s">
        <v>880</v>
      </c>
      <c r="M741" s="23" t="s">
        <v>543</v>
      </c>
      <c r="N741" s="23" t="s">
        <v>759</v>
      </c>
      <c r="O741" s="24" t="s">
        <v>692</v>
      </c>
      <c r="P741" s="25" t="s">
        <v>881</v>
      </c>
    </row>
    <row r="742" spans="1:16" ht="13.5" thickBot="1" x14ac:dyDescent="0.25">
      <c r="A742" s="7" t="str">
        <f t="shared" si="66"/>
        <v> JAAVSO 38;85 </v>
      </c>
      <c r="B742" s="8" t="str">
        <f t="shared" si="67"/>
        <v>I</v>
      </c>
      <c r="C742" s="7">
        <f t="shared" si="68"/>
        <v>54781.322099999998</v>
      </c>
      <c r="D742" s="9" t="str">
        <f t="shared" si="69"/>
        <v>vis</v>
      </c>
      <c r="E742" s="21">
        <f>VLOOKUP(C742,'Active 1'!C$21:E$966,3,FALSE)</f>
        <v>1932.0002879233266</v>
      </c>
      <c r="F742" s="8" t="s">
        <v>1215</v>
      </c>
      <c r="G742" s="9" t="str">
        <f t="shared" si="70"/>
        <v>54781.3221</v>
      </c>
      <c r="H742" s="7">
        <f t="shared" si="71"/>
        <v>8828</v>
      </c>
      <c r="I742" s="22" t="s">
        <v>882</v>
      </c>
      <c r="J742" s="23" t="s">
        <v>883</v>
      </c>
      <c r="K742" s="22">
        <v>8828</v>
      </c>
      <c r="L742" s="22" t="s">
        <v>884</v>
      </c>
      <c r="M742" s="23" t="s">
        <v>543</v>
      </c>
      <c r="N742" s="23" t="s">
        <v>544</v>
      </c>
      <c r="O742" s="24" t="s">
        <v>885</v>
      </c>
      <c r="P742" s="24" t="s">
        <v>886</v>
      </c>
    </row>
    <row r="743" spans="1:16" ht="13.5" thickBot="1" x14ac:dyDescent="0.25">
      <c r="A743" s="7" t="str">
        <f t="shared" si="66"/>
        <v>VSB 48 </v>
      </c>
      <c r="B743" s="8" t="str">
        <f t="shared" si="67"/>
        <v>I</v>
      </c>
      <c r="C743" s="7">
        <f t="shared" si="68"/>
        <v>54831.892999999996</v>
      </c>
      <c r="D743" s="9" t="str">
        <f t="shared" si="69"/>
        <v>vis</v>
      </c>
      <c r="E743" s="21">
        <f>VLOOKUP(C743,'Active 1'!C$21:E$966,3,FALSE)</f>
        <v>1968.9972944234823</v>
      </c>
      <c r="F743" s="8" t="s">
        <v>1215</v>
      </c>
      <c r="G743" s="9" t="str">
        <f t="shared" si="70"/>
        <v>54831.893</v>
      </c>
      <c r="H743" s="7">
        <f t="shared" si="71"/>
        <v>8865</v>
      </c>
      <c r="I743" s="22" t="s">
        <v>887</v>
      </c>
      <c r="J743" s="23" t="s">
        <v>888</v>
      </c>
      <c r="K743" s="22">
        <v>8865</v>
      </c>
      <c r="L743" s="22" t="s">
        <v>889</v>
      </c>
      <c r="M743" s="23" t="s">
        <v>1221</v>
      </c>
      <c r="N743" s="23"/>
      <c r="O743" s="24" t="s">
        <v>433</v>
      </c>
      <c r="P743" s="25" t="s">
        <v>890</v>
      </c>
    </row>
    <row r="744" spans="1:16" ht="13.5" thickBot="1" x14ac:dyDescent="0.25">
      <c r="A744" s="7" t="str">
        <f t="shared" si="66"/>
        <v>JAAVSO 37(1);44 </v>
      </c>
      <c r="B744" s="8" t="str">
        <f t="shared" si="67"/>
        <v>I</v>
      </c>
      <c r="C744" s="7">
        <f t="shared" si="68"/>
        <v>54845.565199999997</v>
      </c>
      <c r="D744" s="9" t="str">
        <f t="shared" si="69"/>
        <v>vis</v>
      </c>
      <c r="E744" s="21" t="e">
        <f>VLOOKUP(C744,'Active 1'!C$21:E$966,3,FALSE)</f>
        <v>#N/A</v>
      </c>
      <c r="F744" s="8" t="s">
        <v>1215</v>
      </c>
      <c r="G744" s="9" t="str">
        <f t="shared" si="70"/>
        <v>54845.5652</v>
      </c>
      <c r="H744" s="7">
        <f t="shared" si="71"/>
        <v>8875</v>
      </c>
      <c r="I744" s="22" t="s">
        <v>891</v>
      </c>
      <c r="J744" s="23" t="s">
        <v>892</v>
      </c>
      <c r="K744" s="22">
        <v>8875</v>
      </c>
      <c r="L744" s="22" t="s">
        <v>884</v>
      </c>
      <c r="M744" s="23" t="s">
        <v>543</v>
      </c>
      <c r="N744" s="23" t="s">
        <v>544</v>
      </c>
      <c r="O744" s="24" t="s">
        <v>1988</v>
      </c>
      <c r="P744" s="25" t="s">
        <v>893</v>
      </c>
    </row>
    <row r="745" spans="1:16" ht="13.5" thickBot="1" x14ac:dyDescent="0.25">
      <c r="A745" s="7" t="str">
        <f t="shared" si="66"/>
        <v>IBVS 5893 </v>
      </c>
      <c r="B745" s="8" t="str">
        <f t="shared" si="67"/>
        <v>I</v>
      </c>
      <c r="C745" s="7">
        <f t="shared" si="68"/>
        <v>54930.313099999999</v>
      </c>
      <c r="D745" s="9" t="str">
        <f t="shared" si="69"/>
        <v>vis</v>
      </c>
      <c r="E745" s="21" t="e">
        <f>VLOOKUP(C745,'Active 1'!C$21:E$966,3,FALSE)</f>
        <v>#N/A</v>
      </c>
      <c r="F745" s="8" t="s">
        <v>1215</v>
      </c>
      <c r="G745" s="9" t="str">
        <f t="shared" si="70"/>
        <v>54930.3131</v>
      </c>
      <c r="H745" s="7">
        <f t="shared" si="71"/>
        <v>8937</v>
      </c>
      <c r="I745" s="22" t="s">
        <v>894</v>
      </c>
      <c r="J745" s="23" t="s">
        <v>895</v>
      </c>
      <c r="K745" s="22">
        <v>8937</v>
      </c>
      <c r="L745" s="22" t="s">
        <v>896</v>
      </c>
      <c r="M745" s="23" t="s">
        <v>543</v>
      </c>
      <c r="N745" s="23" t="s">
        <v>1208</v>
      </c>
      <c r="O745" s="24" t="s">
        <v>833</v>
      </c>
      <c r="P745" s="25" t="s">
        <v>897</v>
      </c>
    </row>
    <row r="746" spans="1:16" ht="13.5" thickBot="1" x14ac:dyDescent="0.25">
      <c r="A746" s="7" t="str">
        <f t="shared" si="66"/>
        <v> JAAVSO 38;120 </v>
      </c>
      <c r="B746" s="8" t="str">
        <f t="shared" si="67"/>
        <v>I</v>
      </c>
      <c r="C746" s="7">
        <f t="shared" si="68"/>
        <v>55114.843000000001</v>
      </c>
      <c r="D746" s="9" t="str">
        <f t="shared" si="69"/>
        <v>vis</v>
      </c>
      <c r="E746" s="21" t="e">
        <f>VLOOKUP(C746,'Active 1'!C$21:E$966,3,FALSE)</f>
        <v>#N/A</v>
      </c>
      <c r="F746" s="8" t="s">
        <v>1215</v>
      </c>
      <c r="G746" s="9" t="str">
        <f t="shared" si="70"/>
        <v>55114.8430</v>
      </c>
      <c r="H746" s="7">
        <f t="shared" si="71"/>
        <v>9072</v>
      </c>
      <c r="I746" s="22" t="s">
        <v>898</v>
      </c>
      <c r="J746" s="23" t="s">
        <v>899</v>
      </c>
      <c r="K746" s="22">
        <v>9072</v>
      </c>
      <c r="L746" s="22" t="s">
        <v>900</v>
      </c>
      <c r="M746" s="23" t="s">
        <v>543</v>
      </c>
      <c r="N746" s="23" t="s">
        <v>544</v>
      </c>
      <c r="O746" s="24" t="s">
        <v>1988</v>
      </c>
      <c r="P746" s="24" t="s">
        <v>901</v>
      </c>
    </row>
    <row r="747" spans="1:16" ht="13.5" thickBot="1" x14ac:dyDescent="0.25">
      <c r="A747" s="7" t="str">
        <f t="shared" si="66"/>
        <v>IBVS 5943 </v>
      </c>
      <c r="B747" s="8" t="str">
        <f t="shared" si="67"/>
        <v>II</v>
      </c>
      <c r="C747" s="7">
        <f t="shared" si="68"/>
        <v>55148.337099999997</v>
      </c>
      <c r="D747" s="9" t="str">
        <f t="shared" si="69"/>
        <v>vis</v>
      </c>
      <c r="E747" s="21" t="e">
        <f>VLOOKUP(C747,'Active 1'!C$21:E$966,3,FALSE)</f>
        <v>#N/A</v>
      </c>
      <c r="F747" s="8" t="s">
        <v>1215</v>
      </c>
      <c r="G747" s="9" t="str">
        <f t="shared" si="70"/>
        <v>55148.3371</v>
      </c>
      <c r="H747" s="7">
        <f t="shared" si="71"/>
        <v>9096.5</v>
      </c>
      <c r="I747" s="22" t="s">
        <v>902</v>
      </c>
      <c r="J747" s="23" t="s">
        <v>903</v>
      </c>
      <c r="K747" s="22">
        <v>9096.5</v>
      </c>
      <c r="L747" s="22" t="s">
        <v>904</v>
      </c>
      <c r="M747" s="23" t="s">
        <v>543</v>
      </c>
      <c r="N747" s="23" t="s">
        <v>905</v>
      </c>
      <c r="O747" s="24" t="s">
        <v>906</v>
      </c>
      <c r="P747" s="25" t="s">
        <v>907</v>
      </c>
    </row>
    <row r="748" spans="1:16" ht="13.5" thickBot="1" x14ac:dyDescent="0.25">
      <c r="A748" s="7" t="str">
        <f t="shared" si="66"/>
        <v>IBVS 5943 </v>
      </c>
      <c r="B748" s="8" t="str">
        <f t="shared" si="67"/>
        <v>I</v>
      </c>
      <c r="C748" s="7">
        <f t="shared" si="68"/>
        <v>55157.216699999997</v>
      </c>
      <c r="D748" s="9" t="str">
        <f t="shared" si="69"/>
        <v>vis</v>
      </c>
      <c r="E748" s="21" t="e">
        <f>VLOOKUP(C748,'Active 1'!C$21:E$966,3,FALSE)</f>
        <v>#N/A</v>
      </c>
      <c r="F748" s="8" t="s">
        <v>1215</v>
      </c>
      <c r="G748" s="9" t="str">
        <f t="shared" si="70"/>
        <v>55157.2167</v>
      </c>
      <c r="H748" s="7">
        <f t="shared" si="71"/>
        <v>9103</v>
      </c>
      <c r="I748" s="22" t="s">
        <v>908</v>
      </c>
      <c r="J748" s="23" t="s">
        <v>909</v>
      </c>
      <c r="K748" s="22">
        <v>9103</v>
      </c>
      <c r="L748" s="22" t="s">
        <v>910</v>
      </c>
      <c r="M748" s="23" t="s">
        <v>543</v>
      </c>
      <c r="N748" s="23" t="s">
        <v>905</v>
      </c>
      <c r="O748" s="24" t="s">
        <v>906</v>
      </c>
      <c r="P748" s="25" t="s">
        <v>907</v>
      </c>
    </row>
    <row r="749" spans="1:16" ht="13.5" thickBot="1" x14ac:dyDescent="0.25">
      <c r="A749" s="7" t="str">
        <f t="shared" si="66"/>
        <v> JAAVSO 38;120 </v>
      </c>
      <c r="B749" s="8" t="str">
        <f t="shared" si="67"/>
        <v>I</v>
      </c>
      <c r="C749" s="7">
        <f t="shared" si="68"/>
        <v>55199.590100000001</v>
      </c>
      <c r="D749" s="9" t="str">
        <f t="shared" si="69"/>
        <v>vis</v>
      </c>
      <c r="E749" s="21" t="e">
        <f>VLOOKUP(C749,'Active 1'!C$21:E$966,3,FALSE)</f>
        <v>#N/A</v>
      </c>
      <c r="F749" s="8" t="s">
        <v>1215</v>
      </c>
      <c r="G749" s="9" t="str">
        <f t="shared" si="70"/>
        <v>55199.5901</v>
      </c>
      <c r="H749" s="7">
        <f t="shared" si="71"/>
        <v>9134</v>
      </c>
      <c r="I749" s="22" t="s">
        <v>911</v>
      </c>
      <c r="J749" s="23" t="s">
        <v>912</v>
      </c>
      <c r="K749" s="22">
        <v>9134</v>
      </c>
      <c r="L749" s="22" t="s">
        <v>913</v>
      </c>
      <c r="M749" s="23" t="s">
        <v>543</v>
      </c>
      <c r="N749" s="23" t="s">
        <v>544</v>
      </c>
      <c r="O749" s="24" t="s">
        <v>1988</v>
      </c>
      <c r="P749" s="24" t="s">
        <v>901</v>
      </c>
    </row>
    <row r="750" spans="1:16" ht="13.5" thickBot="1" x14ac:dyDescent="0.25">
      <c r="A750" s="7" t="str">
        <f t="shared" si="66"/>
        <v>BAVM 231 </v>
      </c>
      <c r="B750" s="8" t="str">
        <f t="shared" si="67"/>
        <v>I</v>
      </c>
      <c r="C750" s="7">
        <f t="shared" si="68"/>
        <v>55463.399400000002</v>
      </c>
      <c r="D750" s="9" t="str">
        <f t="shared" si="69"/>
        <v>vis</v>
      </c>
      <c r="E750" s="21" t="e">
        <f>VLOOKUP(C750,'Active 1'!C$21:E$966,3,FALSE)</f>
        <v>#N/A</v>
      </c>
      <c r="F750" s="8" t="s">
        <v>1215</v>
      </c>
      <c r="G750" s="9" t="str">
        <f t="shared" si="70"/>
        <v>55463.3994</v>
      </c>
      <c r="H750" s="7">
        <f t="shared" si="71"/>
        <v>9327</v>
      </c>
      <c r="I750" s="22" t="s">
        <v>914</v>
      </c>
      <c r="J750" s="23" t="s">
        <v>915</v>
      </c>
      <c r="K750" s="22">
        <v>9327</v>
      </c>
      <c r="L750" s="22" t="s">
        <v>916</v>
      </c>
      <c r="M750" s="23" t="s">
        <v>543</v>
      </c>
      <c r="N750" s="23" t="s">
        <v>1215</v>
      </c>
      <c r="O750" s="24" t="s">
        <v>917</v>
      </c>
      <c r="P750" s="25" t="s">
        <v>918</v>
      </c>
    </row>
    <row r="751" spans="1:16" ht="13.5" thickBot="1" x14ac:dyDescent="0.25">
      <c r="A751" s="7" t="str">
        <f t="shared" si="66"/>
        <v> JAAVSO 39;177 </v>
      </c>
      <c r="B751" s="8" t="str">
        <f t="shared" si="67"/>
        <v>I</v>
      </c>
      <c r="C751" s="7">
        <f t="shared" si="68"/>
        <v>55527.644399999997</v>
      </c>
      <c r="D751" s="9" t="str">
        <f t="shared" si="69"/>
        <v>vis</v>
      </c>
      <c r="E751" s="21" t="e">
        <f>VLOOKUP(C751,'Active 1'!C$21:E$966,3,FALSE)</f>
        <v>#N/A</v>
      </c>
      <c r="F751" s="8" t="s">
        <v>1215</v>
      </c>
      <c r="G751" s="9" t="str">
        <f t="shared" si="70"/>
        <v>55527.6444</v>
      </c>
      <c r="H751" s="7">
        <f t="shared" si="71"/>
        <v>9374</v>
      </c>
      <c r="I751" s="22" t="s">
        <v>919</v>
      </c>
      <c r="J751" s="23" t="s">
        <v>920</v>
      </c>
      <c r="K751" s="22">
        <v>9374</v>
      </c>
      <c r="L751" s="22" t="s">
        <v>921</v>
      </c>
      <c r="M751" s="23" t="s">
        <v>543</v>
      </c>
      <c r="N751" s="23" t="s">
        <v>1215</v>
      </c>
      <c r="O751" s="24" t="s">
        <v>922</v>
      </c>
      <c r="P751" s="24" t="s">
        <v>923</v>
      </c>
    </row>
    <row r="752" spans="1:16" ht="13.5" thickBot="1" x14ac:dyDescent="0.25">
      <c r="A752" s="7" t="str">
        <f t="shared" si="66"/>
        <v>BAVM 225 </v>
      </c>
      <c r="B752" s="8" t="str">
        <f t="shared" si="67"/>
        <v>II</v>
      </c>
      <c r="C752" s="7">
        <f t="shared" si="68"/>
        <v>55804.445200000002</v>
      </c>
      <c r="D752" s="9" t="str">
        <f t="shared" si="69"/>
        <v>vis</v>
      </c>
      <c r="E752" s="21" t="e">
        <f>VLOOKUP(C752,'Active 1'!C$21:E$966,3,FALSE)</f>
        <v>#N/A</v>
      </c>
      <c r="F752" s="8" t="s">
        <v>1215</v>
      </c>
      <c r="G752" s="9" t="str">
        <f t="shared" si="70"/>
        <v>55804.4452</v>
      </c>
      <c r="H752" s="7">
        <f t="shared" si="71"/>
        <v>9576.5</v>
      </c>
      <c r="I752" s="22" t="s">
        <v>924</v>
      </c>
      <c r="J752" s="23" t="s">
        <v>925</v>
      </c>
      <c r="K752" s="22">
        <v>9576.5</v>
      </c>
      <c r="L752" s="22" t="s">
        <v>926</v>
      </c>
      <c r="M752" s="23" t="s">
        <v>543</v>
      </c>
      <c r="N752" s="23" t="s">
        <v>927</v>
      </c>
      <c r="O752" s="24" t="s">
        <v>928</v>
      </c>
      <c r="P752" s="25" t="s">
        <v>929</v>
      </c>
    </row>
    <row r="753" spans="1:16" ht="13.5" thickBot="1" x14ac:dyDescent="0.25">
      <c r="A753" s="7" t="str">
        <f t="shared" si="66"/>
        <v> JAAVSO 41;122 </v>
      </c>
      <c r="B753" s="8" t="str">
        <f t="shared" si="67"/>
        <v>I</v>
      </c>
      <c r="C753" s="7">
        <f t="shared" si="68"/>
        <v>56194.688099999999</v>
      </c>
      <c r="D753" s="9" t="str">
        <f t="shared" si="69"/>
        <v>vis</v>
      </c>
      <c r="E753" s="21" t="e">
        <f>VLOOKUP(C753,'Active 1'!C$21:E$966,3,FALSE)</f>
        <v>#N/A</v>
      </c>
      <c r="F753" s="8" t="s">
        <v>1215</v>
      </c>
      <c r="G753" s="9" t="str">
        <f t="shared" si="70"/>
        <v>56194.6881</v>
      </c>
      <c r="H753" s="7">
        <f t="shared" si="71"/>
        <v>9862</v>
      </c>
      <c r="I753" s="22" t="s">
        <v>930</v>
      </c>
      <c r="J753" s="23" t="s">
        <v>931</v>
      </c>
      <c r="K753" s="22">
        <v>9862</v>
      </c>
      <c r="L753" s="22" t="s">
        <v>932</v>
      </c>
      <c r="M753" s="23" t="s">
        <v>543</v>
      </c>
      <c r="N753" s="23" t="s">
        <v>1215</v>
      </c>
      <c r="O753" s="24" t="s">
        <v>1988</v>
      </c>
      <c r="P753" s="24" t="s">
        <v>838</v>
      </c>
    </row>
    <row r="754" spans="1:16" ht="13.5" thickBot="1" x14ac:dyDescent="0.25">
      <c r="A754" s="7" t="str">
        <f t="shared" si="66"/>
        <v>BAVM 231 </v>
      </c>
      <c r="B754" s="8" t="str">
        <f t="shared" si="67"/>
        <v>I</v>
      </c>
      <c r="C754" s="7">
        <f t="shared" si="68"/>
        <v>56219.2932</v>
      </c>
      <c r="D754" s="9" t="str">
        <f t="shared" si="69"/>
        <v>vis</v>
      </c>
      <c r="E754" s="21" t="e">
        <f>VLOOKUP(C754,'Active 1'!C$21:E$966,3,FALSE)</f>
        <v>#N/A</v>
      </c>
      <c r="F754" s="8" t="s">
        <v>1215</v>
      </c>
      <c r="G754" s="9" t="str">
        <f t="shared" si="70"/>
        <v>56219.2932</v>
      </c>
      <c r="H754" s="7">
        <f t="shared" si="71"/>
        <v>9880</v>
      </c>
      <c r="I754" s="22" t="s">
        <v>933</v>
      </c>
      <c r="J754" s="23" t="s">
        <v>934</v>
      </c>
      <c r="K754" s="22">
        <v>9880</v>
      </c>
      <c r="L754" s="22" t="s">
        <v>935</v>
      </c>
      <c r="M754" s="23" t="s">
        <v>543</v>
      </c>
      <c r="N754" s="23" t="s">
        <v>927</v>
      </c>
      <c r="O754" s="24" t="s">
        <v>928</v>
      </c>
      <c r="P754" s="25" t="s">
        <v>918</v>
      </c>
    </row>
    <row r="755" spans="1:16" ht="13.5" thickBot="1" x14ac:dyDescent="0.25">
      <c r="A755" s="7" t="str">
        <f t="shared" si="66"/>
        <v> JAAVSO 41;328 </v>
      </c>
      <c r="B755" s="8" t="str">
        <f t="shared" si="67"/>
        <v>I</v>
      </c>
      <c r="C755" s="7">
        <f t="shared" si="68"/>
        <v>56541.878299999997</v>
      </c>
      <c r="D755" s="9" t="str">
        <f t="shared" si="69"/>
        <v>vis</v>
      </c>
      <c r="E755" s="21" t="e">
        <f>VLOOKUP(C755,'Active 1'!C$21:E$966,3,FALSE)</f>
        <v>#N/A</v>
      </c>
      <c r="F755" s="8" t="s">
        <v>1215</v>
      </c>
      <c r="G755" s="9" t="str">
        <f t="shared" si="70"/>
        <v>56541.8783</v>
      </c>
      <c r="H755" s="7">
        <f t="shared" si="71"/>
        <v>10116</v>
      </c>
      <c r="I755" s="22" t="s">
        <v>936</v>
      </c>
      <c r="J755" s="23" t="s">
        <v>937</v>
      </c>
      <c r="K755" s="22">
        <v>10116</v>
      </c>
      <c r="L755" s="22" t="s">
        <v>938</v>
      </c>
      <c r="M755" s="23" t="s">
        <v>543</v>
      </c>
      <c r="N755" s="23" t="s">
        <v>1215</v>
      </c>
      <c r="O755" s="24" t="s">
        <v>1988</v>
      </c>
      <c r="P755" s="24" t="s">
        <v>761</v>
      </c>
    </row>
    <row r="756" spans="1:16" ht="13.5" thickBot="1" x14ac:dyDescent="0.25">
      <c r="A756" s="7" t="str">
        <f t="shared" si="66"/>
        <v>BAVM 234 </v>
      </c>
      <c r="B756" s="8" t="str">
        <f t="shared" si="67"/>
        <v>I</v>
      </c>
      <c r="C756" s="7">
        <f t="shared" si="68"/>
        <v>56596.554300000003</v>
      </c>
      <c r="D756" s="9" t="str">
        <f t="shared" si="69"/>
        <v>vis</v>
      </c>
      <c r="E756" s="21" t="e">
        <f>VLOOKUP(C756,'Active 1'!C$21:E$966,3,FALSE)</f>
        <v>#N/A</v>
      </c>
      <c r="F756" s="8" t="s">
        <v>1215</v>
      </c>
      <c r="G756" s="9" t="str">
        <f t="shared" si="70"/>
        <v>56596.5543</v>
      </c>
      <c r="H756" s="7">
        <f t="shared" si="71"/>
        <v>10156</v>
      </c>
      <c r="I756" s="22" t="s">
        <v>939</v>
      </c>
      <c r="J756" s="23" t="s">
        <v>940</v>
      </c>
      <c r="K756" s="22">
        <v>10156</v>
      </c>
      <c r="L756" s="22" t="s">
        <v>941</v>
      </c>
      <c r="M756" s="23" t="s">
        <v>543</v>
      </c>
      <c r="N756" s="23" t="s">
        <v>927</v>
      </c>
      <c r="O756" s="24" t="s">
        <v>928</v>
      </c>
      <c r="P756" s="25" t="s">
        <v>942</v>
      </c>
    </row>
    <row r="757" spans="1:16" ht="13.5" thickBot="1" x14ac:dyDescent="0.25">
      <c r="A757" s="7" t="str">
        <f t="shared" si="66"/>
        <v>BAVM 234 </v>
      </c>
      <c r="B757" s="8" t="str">
        <f t="shared" si="67"/>
        <v>I</v>
      </c>
      <c r="C757" s="7">
        <f t="shared" si="68"/>
        <v>56644.395799999998</v>
      </c>
      <c r="D757" s="9" t="str">
        <f t="shared" si="69"/>
        <v>vis</v>
      </c>
      <c r="E757" s="21" t="e">
        <f>VLOOKUP(C757,'Active 1'!C$21:E$966,3,FALSE)</f>
        <v>#N/A</v>
      </c>
      <c r="F757" s="8" t="s">
        <v>1215</v>
      </c>
      <c r="G757" s="9" t="str">
        <f t="shared" si="70"/>
        <v>56644.3958</v>
      </c>
      <c r="H757" s="7">
        <f t="shared" si="71"/>
        <v>10191</v>
      </c>
      <c r="I757" s="22" t="s">
        <v>943</v>
      </c>
      <c r="J757" s="23" t="s">
        <v>944</v>
      </c>
      <c r="K757" s="22">
        <v>10191</v>
      </c>
      <c r="L757" s="22" t="s">
        <v>945</v>
      </c>
      <c r="M757" s="23" t="s">
        <v>543</v>
      </c>
      <c r="N757" s="23" t="s">
        <v>927</v>
      </c>
      <c r="O757" s="24" t="s">
        <v>928</v>
      </c>
      <c r="P757" s="25" t="s">
        <v>942</v>
      </c>
    </row>
    <row r="758" spans="1:16" ht="13.5" thickBot="1" x14ac:dyDescent="0.25">
      <c r="A758" s="7" t="str">
        <f t="shared" si="66"/>
        <v> JAAVSO 42;426 </v>
      </c>
      <c r="B758" s="8" t="str">
        <f t="shared" si="67"/>
        <v>I</v>
      </c>
      <c r="C758" s="7">
        <f t="shared" si="68"/>
        <v>56924.607799999998</v>
      </c>
      <c r="D758" s="9" t="str">
        <f t="shared" si="69"/>
        <v>vis</v>
      </c>
      <c r="E758" s="21" t="e">
        <f>VLOOKUP(C758,'Active 1'!C$21:E$966,3,FALSE)</f>
        <v>#N/A</v>
      </c>
      <c r="F758" s="8" t="s">
        <v>1215</v>
      </c>
      <c r="G758" s="9" t="str">
        <f t="shared" si="70"/>
        <v>56924.6078</v>
      </c>
      <c r="H758" s="7">
        <f t="shared" si="71"/>
        <v>10396</v>
      </c>
      <c r="I758" s="22" t="s">
        <v>946</v>
      </c>
      <c r="J758" s="23" t="s">
        <v>947</v>
      </c>
      <c r="K758" s="22">
        <v>10396</v>
      </c>
      <c r="L758" s="22" t="s">
        <v>948</v>
      </c>
      <c r="M758" s="23" t="s">
        <v>543</v>
      </c>
      <c r="N758" s="23" t="s">
        <v>1215</v>
      </c>
      <c r="O758" s="24" t="s">
        <v>1988</v>
      </c>
      <c r="P758" s="24" t="s">
        <v>949</v>
      </c>
    </row>
    <row r="759" spans="1:16" x14ac:dyDescent="0.2">
      <c r="B759" s="8"/>
      <c r="F759" s="8"/>
    </row>
    <row r="760" spans="1:16" x14ac:dyDescent="0.2">
      <c r="B760" s="8"/>
      <c r="F760" s="8"/>
    </row>
    <row r="761" spans="1:16" x14ac:dyDescent="0.2">
      <c r="B761" s="8"/>
      <c r="F761" s="8"/>
    </row>
    <row r="762" spans="1:16" x14ac:dyDescent="0.2">
      <c r="B762" s="8"/>
      <c r="F762" s="8"/>
    </row>
    <row r="763" spans="1:16" x14ac:dyDescent="0.2">
      <c r="B763" s="8"/>
      <c r="F763" s="8"/>
    </row>
    <row r="764" spans="1:16" x14ac:dyDescent="0.2">
      <c r="B764" s="8"/>
      <c r="F764" s="8"/>
    </row>
    <row r="765" spans="1:16" x14ac:dyDescent="0.2">
      <c r="B765" s="8"/>
      <c r="F765" s="8"/>
    </row>
    <row r="766" spans="1:16" x14ac:dyDescent="0.2">
      <c r="B766" s="8"/>
      <c r="F766" s="8"/>
    </row>
    <row r="767" spans="1:16" x14ac:dyDescent="0.2">
      <c r="B767" s="8"/>
      <c r="F767" s="8"/>
    </row>
    <row r="768" spans="1:16" x14ac:dyDescent="0.2">
      <c r="B768" s="8"/>
      <c r="F768" s="8"/>
    </row>
    <row r="769" spans="2:6" x14ac:dyDescent="0.2">
      <c r="B769" s="8"/>
      <c r="F769" s="8"/>
    </row>
    <row r="770" spans="2:6" x14ac:dyDescent="0.2">
      <c r="B770" s="8"/>
      <c r="F770" s="8"/>
    </row>
    <row r="771" spans="2:6" x14ac:dyDescent="0.2">
      <c r="B771" s="8"/>
      <c r="F771" s="8"/>
    </row>
    <row r="772" spans="2:6" x14ac:dyDescent="0.2">
      <c r="B772" s="8"/>
      <c r="F772" s="8"/>
    </row>
    <row r="773" spans="2:6" x14ac:dyDescent="0.2">
      <c r="B773" s="8"/>
      <c r="F773" s="8"/>
    </row>
    <row r="774" spans="2:6" x14ac:dyDescent="0.2">
      <c r="B774" s="8"/>
      <c r="F774" s="8"/>
    </row>
    <row r="775" spans="2:6" x14ac:dyDescent="0.2">
      <c r="B775" s="8"/>
      <c r="F775" s="8"/>
    </row>
    <row r="776" spans="2:6" x14ac:dyDescent="0.2">
      <c r="B776" s="8"/>
      <c r="F776" s="8"/>
    </row>
    <row r="777" spans="2:6" x14ac:dyDescent="0.2">
      <c r="B777" s="8"/>
      <c r="F777" s="8"/>
    </row>
    <row r="778" spans="2:6" x14ac:dyDescent="0.2">
      <c r="B778" s="8"/>
      <c r="F778" s="8"/>
    </row>
    <row r="779" spans="2:6" x14ac:dyDescent="0.2">
      <c r="B779" s="8"/>
      <c r="F779" s="8"/>
    </row>
    <row r="780" spans="2:6" x14ac:dyDescent="0.2">
      <c r="B780" s="8"/>
      <c r="F780" s="8"/>
    </row>
    <row r="781" spans="2:6" x14ac:dyDescent="0.2">
      <c r="B781" s="8"/>
      <c r="F781" s="8"/>
    </row>
    <row r="782" spans="2:6" x14ac:dyDescent="0.2">
      <c r="B782" s="8"/>
      <c r="F782" s="8"/>
    </row>
    <row r="783" spans="2:6" x14ac:dyDescent="0.2">
      <c r="B783" s="8"/>
      <c r="F783" s="8"/>
    </row>
    <row r="784" spans="2:6" x14ac:dyDescent="0.2">
      <c r="B784" s="8"/>
      <c r="F784" s="8"/>
    </row>
    <row r="785" spans="2:6" x14ac:dyDescent="0.2">
      <c r="B785" s="8"/>
      <c r="F785" s="8"/>
    </row>
    <row r="786" spans="2:6" x14ac:dyDescent="0.2">
      <c r="B786" s="8"/>
      <c r="F786" s="8"/>
    </row>
    <row r="787" spans="2:6" x14ac:dyDescent="0.2">
      <c r="B787" s="8"/>
      <c r="F787" s="8"/>
    </row>
    <row r="788" spans="2:6" x14ac:dyDescent="0.2">
      <c r="B788" s="8"/>
      <c r="F788" s="8"/>
    </row>
    <row r="789" spans="2:6" x14ac:dyDescent="0.2">
      <c r="B789" s="8"/>
      <c r="F789" s="8"/>
    </row>
    <row r="790" spans="2:6" x14ac:dyDescent="0.2">
      <c r="B790" s="8"/>
      <c r="F790" s="8"/>
    </row>
    <row r="791" spans="2:6" x14ac:dyDescent="0.2">
      <c r="B791" s="8"/>
      <c r="F791" s="8"/>
    </row>
    <row r="792" spans="2:6" x14ac:dyDescent="0.2">
      <c r="B792" s="8"/>
      <c r="F792" s="8"/>
    </row>
    <row r="793" spans="2:6" x14ac:dyDescent="0.2">
      <c r="B793" s="8"/>
      <c r="F793" s="8"/>
    </row>
    <row r="794" spans="2:6" x14ac:dyDescent="0.2">
      <c r="B794" s="8"/>
      <c r="F794" s="8"/>
    </row>
    <row r="795" spans="2:6" x14ac:dyDescent="0.2">
      <c r="B795" s="8"/>
      <c r="F795" s="8"/>
    </row>
    <row r="796" spans="2:6" x14ac:dyDescent="0.2">
      <c r="B796" s="8"/>
      <c r="F796" s="8"/>
    </row>
    <row r="797" spans="2:6" x14ac:dyDescent="0.2">
      <c r="B797" s="8"/>
      <c r="F797" s="8"/>
    </row>
    <row r="798" spans="2:6" x14ac:dyDescent="0.2">
      <c r="B798" s="8"/>
      <c r="F798" s="8"/>
    </row>
    <row r="799" spans="2:6" x14ac:dyDescent="0.2">
      <c r="B799" s="8"/>
      <c r="F799" s="8"/>
    </row>
    <row r="800" spans="2:6" x14ac:dyDescent="0.2">
      <c r="B800" s="8"/>
      <c r="F800" s="8"/>
    </row>
    <row r="801" spans="2:6" x14ac:dyDescent="0.2">
      <c r="B801" s="8"/>
      <c r="F801" s="8"/>
    </row>
    <row r="802" spans="2:6" x14ac:dyDescent="0.2">
      <c r="B802" s="8"/>
      <c r="F802" s="8"/>
    </row>
    <row r="803" spans="2:6" x14ac:dyDescent="0.2">
      <c r="B803" s="8"/>
      <c r="F803" s="8"/>
    </row>
    <row r="804" spans="2:6" x14ac:dyDescent="0.2">
      <c r="B804" s="8"/>
      <c r="F804" s="8"/>
    </row>
    <row r="805" spans="2:6" x14ac:dyDescent="0.2">
      <c r="B805" s="8"/>
      <c r="F805" s="8"/>
    </row>
    <row r="806" spans="2:6" x14ac:dyDescent="0.2">
      <c r="B806" s="8"/>
      <c r="F806" s="8"/>
    </row>
    <row r="807" spans="2:6" x14ac:dyDescent="0.2">
      <c r="B807" s="8"/>
      <c r="F807" s="8"/>
    </row>
    <row r="808" spans="2:6" x14ac:dyDescent="0.2">
      <c r="B808" s="8"/>
      <c r="F808" s="8"/>
    </row>
    <row r="809" spans="2:6" x14ac:dyDescent="0.2">
      <c r="B809" s="8"/>
      <c r="F809" s="8"/>
    </row>
    <row r="810" spans="2:6" x14ac:dyDescent="0.2">
      <c r="B810" s="8"/>
      <c r="F810" s="8"/>
    </row>
    <row r="811" spans="2:6" x14ac:dyDescent="0.2">
      <c r="B811" s="8"/>
      <c r="F811" s="8"/>
    </row>
    <row r="812" spans="2:6" x14ac:dyDescent="0.2">
      <c r="B812" s="8"/>
      <c r="F812" s="8"/>
    </row>
    <row r="813" spans="2:6" x14ac:dyDescent="0.2">
      <c r="B813" s="8"/>
      <c r="F813" s="8"/>
    </row>
    <row r="814" spans="2:6" x14ac:dyDescent="0.2">
      <c r="B814" s="8"/>
      <c r="F814" s="8"/>
    </row>
    <row r="815" spans="2:6" x14ac:dyDescent="0.2">
      <c r="B815" s="8"/>
      <c r="F815" s="8"/>
    </row>
    <row r="816" spans="2:6" x14ac:dyDescent="0.2">
      <c r="B816" s="8"/>
      <c r="F816" s="8"/>
    </row>
    <row r="817" spans="2:6" x14ac:dyDescent="0.2">
      <c r="B817" s="8"/>
      <c r="F817" s="8"/>
    </row>
    <row r="818" spans="2:6" x14ac:dyDescent="0.2">
      <c r="B818" s="8"/>
      <c r="F818" s="8"/>
    </row>
    <row r="819" spans="2:6" x14ac:dyDescent="0.2">
      <c r="B819" s="8"/>
      <c r="F819" s="8"/>
    </row>
    <row r="820" spans="2:6" x14ac:dyDescent="0.2">
      <c r="B820" s="8"/>
      <c r="F820" s="8"/>
    </row>
    <row r="821" spans="2:6" x14ac:dyDescent="0.2">
      <c r="B821" s="8"/>
      <c r="F821" s="8"/>
    </row>
    <row r="822" spans="2:6" x14ac:dyDescent="0.2">
      <c r="B822" s="8"/>
      <c r="F822" s="8"/>
    </row>
    <row r="823" spans="2:6" x14ac:dyDescent="0.2">
      <c r="B823" s="8"/>
      <c r="F823" s="8"/>
    </row>
    <row r="824" spans="2:6" x14ac:dyDescent="0.2">
      <c r="B824" s="8"/>
      <c r="F824" s="8"/>
    </row>
    <row r="825" spans="2:6" x14ac:dyDescent="0.2">
      <c r="B825" s="8"/>
      <c r="F825" s="8"/>
    </row>
    <row r="826" spans="2:6" x14ac:dyDescent="0.2">
      <c r="B826" s="8"/>
      <c r="F826" s="8"/>
    </row>
    <row r="827" spans="2:6" x14ac:dyDescent="0.2">
      <c r="B827" s="8"/>
      <c r="F827" s="8"/>
    </row>
    <row r="828" spans="2:6" x14ac:dyDescent="0.2">
      <c r="B828" s="8"/>
      <c r="F828" s="8"/>
    </row>
    <row r="829" spans="2:6" x14ac:dyDescent="0.2">
      <c r="B829" s="8"/>
      <c r="F829" s="8"/>
    </row>
    <row r="830" spans="2:6" x14ac:dyDescent="0.2">
      <c r="B830" s="8"/>
      <c r="F830" s="8"/>
    </row>
    <row r="831" spans="2:6" x14ac:dyDescent="0.2">
      <c r="B831" s="8"/>
      <c r="F831" s="8"/>
    </row>
    <row r="832" spans="2:6" x14ac:dyDescent="0.2">
      <c r="B832" s="8"/>
      <c r="F832" s="8"/>
    </row>
    <row r="833" spans="2:6" x14ac:dyDescent="0.2">
      <c r="B833" s="8"/>
      <c r="F833" s="8"/>
    </row>
    <row r="834" spans="2:6" x14ac:dyDescent="0.2">
      <c r="B834" s="8"/>
      <c r="F834" s="8"/>
    </row>
    <row r="835" spans="2:6" x14ac:dyDescent="0.2">
      <c r="B835" s="8"/>
      <c r="F835" s="8"/>
    </row>
    <row r="836" spans="2:6" x14ac:dyDescent="0.2">
      <c r="B836" s="8"/>
      <c r="F836" s="8"/>
    </row>
    <row r="837" spans="2:6" x14ac:dyDescent="0.2">
      <c r="B837" s="8"/>
      <c r="F837" s="8"/>
    </row>
    <row r="838" spans="2:6" x14ac:dyDescent="0.2">
      <c r="B838" s="8"/>
      <c r="F838" s="8"/>
    </row>
    <row r="839" spans="2:6" x14ac:dyDescent="0.2">
      <c r="B839" s="8"/>
      <c r="F839" s="8"/>
    </row>
    <row r="840" spans="2:6" x14ac:dyDescent="0.2">
      <c r="B840" s="8"/>
      <c r="F840" s="8"/>
    </row>
    <row r="841" spans="2:6" x14ac:dyDescent="0.2">
      <c r="B841" s="8"/>
      <c r="F841" s="8"/>
    </row>
    <row r="842" spans="2:6" x14ac:dyDescent="0.2">
      <c r="B842" s="8"/>
      <c r="F842" s="8"/>
    </row>
    <row r="843" spans="2:6" x14ac:dyDescent="0.2">
      <c r="B843" s="8"/>
      <c r="F843" s="8"/>
    </row>
    <row r="844" spans="2:6" x14ac:dyDescent="0.2">
      <c r="B844" s="8"/>
      <c r="F844" s="8"/>
    </row>
    <row r="845" spans="2:6" x14ac:dyDescent="0.2">
      <c r="B845" s="8"/>
      <c r="F845" s="8"/>
    </row>
    <row r="846" spans="2:6" x14ac:dyDescent="0.2">
      <c r="B846" s="8"/>
      <c r="F846" s="8"/>
    </row>
    <row r="847" spans="2:6" x14ac:dyDescent="0.2">
      <c r="B847" s="8"/>
      <c r="F847" s="8"/>
    </row>
    <row r="848" spans="2:6" x14ac:dyDescent="0.2">
      <c r="B848" s="8"/>
      <c r="F848" s="8"/>
    </row>
    <row r="849" spans="2:6" x14ac:dyDescent="0.2">
      <c r="B849" s="8"/>
      <c r="F849" s="8"/>
    </row>
    <row r="850" spans="2:6" x14ac:dyDescent="0.2">
      <c r="B850" s="8"/>
      <c r="F850" s="8"/>
    </row>
    <row r="851" spans="2:6" x14ac:dyDescent="0.2">
      <c r="B851" s="8"/>
      <c r="F851" s="8"/>
    </row>
    <row r="852" spans="2:6" x14ac:dyDescent="0.2">
      <c r="B852" s="8"/>
      <c r="F852" s="8"/>
    </row>
    <row r="853" spans="2:6" x14ac:dyDescent="0.2">
      <c r="B853" s="8"/>
      <c r="F853" s="8"/>
    </row>
    <row r="854" spans="2:6" x14ac:dyDescent="0.2">
      <c r="B854" s="8"/>
      <c r="F854" s="8"/>
    </row>
    <row r="855" spans="2:6" x14ac:dyDescent="0.2">
      <c r="B855" s="8"/>
      <c r="F855" s="8"/>
    </row>
    <row r="856" spans="2:6" x14ac:dyDescent="0.2">
      <c r="B856" s="8"/>
      <c r="F856" s="8"/>
    </row>
    <row r="857" spans="2:6" x14ac:dyDescent="0.2">
      <c r="B857" s="8"/>
      <c r="F857" s="8"/>
    </row>
    <row r="858" spans="2:6" x14ac:dyDescent="0.2">
      <c r="B858" s="8"/>
      <c r="F858" s="8"/>
    </row>
    <row r="859" spans="2:6" x14ac:dyDescent="0.2">
      <c r="B859" s="8"/>
      <c r="F859" s="8"/>
    </row>
    <row r="860" spans="2:6" x14ac:dyDescent="0.2">
      <c r="B860" s="8"/>
      <c r="F860" s="8"/>
    </row>
    <row r="861" spans="2:6" x14ac:dyDescent="0.2">
      <c r="B861" s="8"/>
      <c r="F861" s="8"/>
    </row>
    <row r="862" spans="2:6" x14ac:dyDescent="0.2">
      <c r="B862" s="8"/>
      <c r="F862" s="8"/>
    </row>
    <row r="863" spans="2:6" x14ac:dyDescent="0.2">
      <c r="B863" s="8"/>
      <c r="F863" s="8"/>
    </row>
    <row r="864" spans="2:6" x14ac:dyDescent="0.2">
      <c r="B864" s="8"/>
      <c r="F864" s="8"/>
    </row>
    <row r="865" spans="2:6" x14ac:dyDescent="0.2">
      <c r="B865" s="8"/>
      <c r="F865" s="8"/>
    </row>
    <row r="866" spans="2:6" x14ac:dyDescent="0.2">
      <c r="B866" s="8"/>
      <c r="F866" s="8"/>
    </row>
    <row r="867" spans="2:6" x14ac:dyDescent="0.2">
      <c r="B867" s="8"/>
      <c r="F867" s="8"/>
    </row>
    <row r="868" spans="2:6" x14ac:dyDescent="0.2">
      <c r="B868" s="8"/>
      <c r="F868" s="8"/>
    </row>
    <row r="869" spans="2:6" x14ac:dyDescent="0.2">
      <c r="B869" s="8"/>
      <c r="F869" s="8"/>
    </row>
    <row r="870" spans="2:6" x14ac:dyDescent="0.2">
      <c r="B870" s="8"/>
      <c r="F870" s="8"/>
    </row>
    <row r="871" spans="2:6" x14ac:dyDescent="0.2">
      <c r="B871" s="8"/>
      <c r="F871" s="8"/>
    </row>
    <row r="872" spans="2:6" x14ac:dyDescent="0.2">
      <c r="B872" s="8"/>
      <c r="F872" s="8"/>
    </row>
    <row r="873" spans="2:6" x14ac:dyDescent="0.2">
      <c r="B873" s="8"/>
      <c r="F873" s="8"/>
    </row>
    <row r="874" spans="2:6" x14ac:dyDescent="0.2">
      <c r="B874" s="8"/>
      <c r="F874" s="8"/>
    </row>
    <row r="875" spans="2:6" x14ac:dyDescent="0.2">
      <c r="B875" s="8"/>
      <c r="F875" s="8"/>
    </row>
    <row r="876" spans="2:6" x14ac:dyDescent="0.2">
      <c r="B876" s="8"/>
      <c r="F876" s="8"/>
    </row>
    <row r="877" spans="2:6" x14ac:dyDescent="0.2">
      <c r="B877" s="8"/>
      <c r="F877" s="8"/>
    </row>
    <row r="878" spans="2:6" x14ac:dyDescent="0.2">
      <c r="B878" s="8"/>
      <c r="F878" s="8"/>
    </row>
    <row r="879" spans="2:6" x14ac:dyDescent="0.2">
      <c r="B879" s="8"/>
      <c r="F879" s="8"/>
    </row>
    <row r="880" spans="2:6" x14ac:dyDescent="0.2">
      <c r="B880" s="8"/>
      <c r="F880" s="8"/>
    </row>
    <row r="881" spans="2:6" x14ac:dyDescent="0.2">
      <c r="B881" s="8"/>
      <c r="F881" s="8"/>
    </row>
    <row r="882" spans="2:6" x14ac:dyDescent="0.2">
      <c r="B882" s="8"/>
      <c r="F882" s="8"/>
    </row>
    <row r="883" spans="2:6" x14ac:dyDescent="0.2">
      <c r="B883" s="8"/>
      <c r="F883" s="8"/>
    </row>
    <row r="884" spans="2:6" x14ac:dyDescent="0.2">
      <c r="B884" s="8"/>
      <c r="F884" s="8"/>
    </row>
    <row r="885" spans="2:6" x14ac:dyDescent="0.2">
      <c r="B885" s="8"/>
      <c r="F885" s="8"/>
    </row>
    <row r="886" spans="2:6" x14ac:dyDescent="0.2">
      <c r="B886" s="8"/>
      <c r="F886" s="8"/>
    </row>
    <row r="887" spans="2:6" x14ac:dyDescent="0.2">
      <c r="B887" s="8"/>
      <c r="F887" s="8"/>
    </row>
    <row r="888" spans="2:6" x14ac:dyDescent="0.2">
      <c r="B888" s="8"/>
      <c r="F888" s="8"/>
    </row>
    <row r="889" spans="2:6" x14ac:dyDescent="0.2">
      <c r="B889" s="8"/>
      <c r="F889" s="8"/>
    </row>
    <row r="890" spans="2:6" x14ac:dyDescent="0.2">
      <c r="B890" s="8"/>
      <c r="F890" s="8"/>
    </row>
    <row r="891" spans="2:6" x14ac:dyDescent="0.2">
      <c r="B891" s="8"/>
      <c r="F891" s="8"/>
    </row>
    <row r="892" spans="2:6" x14ac:dyDescent="0.2">
      <c r="B892" s="8"/>
      <c r="F892" s="8"/>
    </row>
    <row r="893" spans="2:6" x14ac:dyDescent="0.2">
      <c r="B893" s="8"/>
      <c r="F893" s="8"/>
    </row>
    <row r="894" spans="2:6" x14ac:dyDescent="0.2">
      <c r="B894" s="8"/>
      <c r="F894" s="8"/>
    </row>
    <row r="895" spans="2:6" x14ac:dyDescent="0.2">
      <c r="B895" s="8"/>
      <c r="F895" s="8"/>
    </row>
    <row r="896" spans="2:6" x14ac:dyDescent="0.2">
      <c r="B896" s="8"/>
      <c r="F896" s="8"/>
    </row>
    <row r="897" spans="2:6" x14ac:dyDescent="0.2">
      <c r="B897" s="8"/>
      <c r="F897" s="8"/>
    </row>
    <row r="898" spans="2:6" x14ac:dyDescent="0.2">
      <c r="B898" s="8"/>
      <c r="F898" s="8"/>
    </row>
    <row r="899" spans="2:6" x14ac:dyDescent="0.2">
      <c r="B899" s="8"/>
      <c r="F899" s="8"/>
    </row>
    <row r="900" spans="2:6" x14ac:dyDescent="0.2">
      <c r="B900" s="8"/>
      <c r="F900" s="8"/>
    </row>
    <row r="901" spans="2:6" x14ac:dyDescent="0.2">
      <c r="B901" s="8"/>
      <c r="F901" s="8"/>
    </row>
    <row r="902" spans="2:6" x14ac:dyDescent="0.2">
      <c r="B902" s="8"/>
      <c r="F902" s="8"/>
    </row>
    <row r="903" spans="2:6" x14ac:dyDescent="0.2">
      <c r="B903" s="8"/>
      <c r="F903" s="8"/>
    </row>
    <row r="904" spans="2:6" x14ac:dyDescent="0.2">
      <c r="B904" s="8"/>
      <c r="F904" s="8"/>
    </row>
    <row r="905" spans="2:6" x14ac:dyDescent="0.2">
      <c r="B905" s="8"/>
      <c r="F905" s="8"/>
    </row>
    <row r="906" spans="2:6" x14ac:dyDescent="0.2">
      <c r="B906" s="8"/>
      <c r="F906" s="8"/>
    </row>
    <row r="907" spans="2:6" x14ac:dyDescent="0.2">
      <c r="B907" s="8"/>
      <c r="F907" s="8"/>
    </row>
    <row r="908" spans="2:6" x14ac:dyDescent="0.2">
      <c r="B908" s="8"/>
      <c r="F908" s="8"/>
    </row>
    <row r="909" spans="2:6" x14ac:dyDescent="0.2">
      <c r="B909" s="8"/>
      <c r="F909" s="8"/>
    </row>
    <row r="910" spans="2:6" x14ac:dyDescent="0.2">
      <c r="B910" s="8"/>
      <c r="F910" s="8"/>
    </row>
    <row r="911" spans="2:6" x14ac:dyDescent="0.2">
      <c r="B911" s="8"/>
      <c r="F911" s="8"/>
    </row>
    <row r="912" spans="2:6" x14ac:dyDescent="0.2">
      <c r="B912" s="8"/>
      <c r="F912" s="8"/>
    </row>
    <row r="913" spans="2:6" x14ac:dyDescent="0.2">
      <c r="B913" s="8"/>
      <c r="F913" s="8"/>
    </row>
    <row r="914" spans="2:6" x14ac:dyDescent="0.2">
      <c r="B914" s="8"/>
      <c r="F914" s="8"/>
    </row>
    <row r="915" spans="2:6" x14ac:dyDescent="0.2">
      <c r="B915" s="8"/>
      <c r="F915" s="8"/>
    </row>
    <row r="916" spans="2:6" x14ac:dyDescent="0.2">
      <c r="B916" s="8"/>
      <c r="F916" s="8"/>
    </row>
    <row r="917" spans="2:6" x14ac:dyDescent="0.2">
      <c r="B917" s="8"/>
      <c r="F917" s="8"/>
    </row>
    <row r="918" spans="2:6" x14ac:dyDescent="0.2">
      <c r="B918" s="8"/>
      <c r="F918" s="8"/>
    </row>
    <row r="919" spans="2:6" x14ac:dyDescent="0.2">
      <c r="B919" s="8"/>
      <c r="F919" s="8"/>
    </row>
    <row r="920" spans="2:6" x14ac:dyDescent="0.2">
      <c r="B920" s="8"/>
      <c r="F920" s="8"/>
    </row>
    <row r="921" spans="2:6" x14ac:dyDescent="0.2">
      <c r="B921" s="8"/>
      <c r="F921" s="8"/>
    </row>
    <row r="922" spans="2:6" x14ac:dyDescent="0.2">
      <c r="B922" s="8"/>
      <c r="F922" s="8"/>
    </row>
    <row r="923" spans="2:6" x14ac:dyDescent="0.2">
      <c r="B923" s="8"/>
      <c r="F923" s="8"/>
    </row>
    <row r="924" spans="2:6" x14ac:dyDescent="0.2">
      <c r="B924" s="8"/>
      <c r="F924" s="8"/>
    </row>
    <row r="925" spans="2:6" x14ac:dyDescent="0.2">
      <c r="B925" s="8"/>
      <c r="F925" s="8"/>
    </row>
    <row r="926" spans="2:6" x14ac:dyDescent="0.2">
      <c r="B926" s="8"/>
      <c r="F926" s="8"/>
    </row>
    <row r="927" spans="2:6" x14ac:dyDescent="0.2">
      <c r="B927" s="8"/>
      <c r="F927" s="8"/>
    </row>
    <row r="928" spans="2:6" x14ac:dyDescent="0.2">
      <c r="B928" s="8"/>
      <c r="F928" s="8"/>
    </row>
    <row r="929" spans="2:6" x14ac:dyDescent="0.2">
      <c r="B929" s="8"/>
      <c r="F929" s="8"/>
    </row>
    <row r="930" spans="2:6" x14ac:dyDescent="0.2">
      <c r="B930" s="8"/>
      <c r="F930" s="8"/>
    </row>
    <row r="931" spans="2:6" x14ac:dyDescent="0.2">
      <c r="B931" s="8"/>
      <c r="F931" s="8"/>
    </row>
    <row r="932" spans="2:6" x14ac:dyDescent="0.2">
      <c r="B932" s="8"/>
      <c r="F932" s="8"/>
    </row>
    <row r="933" spans="2:6" x14ac:dyDescent="0.2">
      <c r="B933" s="8"/>
      <c r="F933" s="8"/>
    </row>
    <row r="934" spans="2:6" x14ac:dyDescent="0.2">
      <c r="B934" s="8"/>
      <c r="F934" s="8"/>
    </row>
    <row r="935" spans="2:6" x14ac:dyDescent="0.2">
      <c r="B935" s="8"/>
      <c r="F935" s="8"/>
    </row>
    <row r="936" spans="2:6" x14ac:dyDescent="0.2">
      <c r="B936" s="8"/>
      <c r="F936" s="8"/>
    </row>
    <row r="937" spans="2:6" x14ac:dyDescent="0.2">
      <c r="B937" s="8"/>
      <c r="F937" s="8"/>
    </row>
    <row r="938" spans="2:6" x14ac:dyDescent="0.2">
      <c r="B938" s="8"/>
      <c r="F938" s="8"/>
    </row>
    <row r="939" spans="2:6" x14ac:dyDescent="0.2">
      <c r="B939" s="8"/>
      <c r="F939" s="8"/>
    </row>
    <row r="940" spans="2:6" x14ac:dyDescent="0.2">
      <c r="B940" s="8"/>
      <c r="F940" s="8"/>
    </row>
    <row r="941" spans="2:6" x14ac:dyDescent="0.2">
      <c r="B941" s="8"/>
      <c r="F941" s="8"/>
    </row>
    <row r="942" spans="2:6" x14ac:dyDescent="0.2">
      <c r="B942" s="8"/>
      <c r="F942" s="8"/>
    </row>
    <row r="943" spans="2:6" x14ac:dyDescent="0.2">
      <c r="B943" s="8"/>
      <c r="F943" s="8"/>
    </row>
    <row r="944" spans="2:6" x14ac:dyDescent="0.2">
      <c r="B944" s="8"/>
      <c r="F944" s="8"/>
    </row>
    <row r="945" spans="2:6" x14ac:dyDescent="0.2">
      <c r="B945" s="8"/>
      <c r="F945" s="8"/>
    </row>
    <row r="946" spans="2:6" x14ac:dyDescent="0.2">
      <c r="B946" s="8"/>
      <c r="F946" s="8"/>
    </row>
    <row r="947" spans="2:6" x14ac:dyDescent="0.2">
      <c r="B947" s="8"/>
      <c r="F947" s="8"/>
    </row>
    <row r="948" spans="2:6" x14ac:dyDescent="0.2">
      <c r="B948" s="8"/>
      <c r="F948" s="8"/>
    </row>
    <row r="949" spans="2:6" x14ac:dyDescent="0.2">
      <c r="B949" s="8"/>
      <c r="F949" s="8"/>
    </row>
    <row r="950" spans="2:6" x14ac:dyDescent="0.2">
      <c r="B950" s="8"/>
      <c r="F950" s="8"/>
    </row>
    <row r="951" spans="2:6" x14ac:dyDescent="0.2">
      <c r="B951" s="8"/>
      <c r="F951" s="8"/>
    </row>
    <row r="952" spans="2:6" x14ac:dyDescent="0.2">
      <c r="B952" s="8"/>
      <c r="F952" s="8"/>
    </row>
    <row r="953" spans="2:6" x14ac:dyDescent="0.2">
      <c r="B953" s="8"/>
      <c r="F953" s="8"/>
    </row>
    <row r="954" spans="2:6" x14ac:dyDescent="0.2">
      <c r="B954" s="8"/>
      <c r="F954" s="8"/>
    </row>
    <row r="955" spans="2:6" x14ac:dyDescent="0.2">
      <c r="B955" s="8"/>
      <c r="F955" s="8"/>
    </row>
    <row r="956" spans="2:6" x14ac:dyDescent="0.2">
      <c r="B956" s="8"/>
      <c r="F956" s="8"/>
    </row>
    <row r="957" spans="2:6" x14ac:dyDescent="0.2">
      <c r="B957" s="8"/>
      <c r="F957" s="8"/>
    </row>
    <row r="958" spans="2:6" x14ac:dyDescent="0.2">
      <c r="B958" s="8"/>
      <c r="F958" s="8"/>
    </row>
    <row r="959" spans="2:6" x14ac:dyDescent="0.2">
      <c r="B959" s="8"/>
      <c r="F959" s="8"/>
    </row>
    <row r="960" spans="2:6" x14ac:dyDescent="0.2">
      <c r="B960" s="8"/>
      <c r="F960" s="8"/>
    </row>
    <row r="961" spans="2:6" x14ac:dyDescent="0.2">
      <c r="B961" s="8"/>
      <c r="F961" s="8"/>
    </row>
    <row r="962" spans="2:6" x14ac:dyDescent="0.2">
      <c r="B962" s="8"/>
      <c r="F962" s="8"/>
    </row>
    <row r="963" spans="2:6" x14ac:dyDescent="0.2">
      <c r="B963" s="8"/>
      <c r="F963" s="8"/>
    </row>
    <row r="964" spans="2:6" x14ac:dyDescent="0.2">
      <c r="B964" s="8"/>
      <c r="F964" s="8"/>
    </row>
    <row r="965" spans="2:6" x14ac:dyDescent="0.2">
      <c r="B965" s="8"/>
      <c r="F965" s="8"/>
    </row>
    <row r="966" spans="2:6" x14ac:dyDescent="0.2">
      <c r="B966" s="8"/>
      <c r="F966" s="8"/>
    </row>
    <row r="967" spans="2:6" x14ac:dyDescent="0.2">
      <c r="B967" s="8"/>
      <c r="F967" s="8"/>
    </row>
    <row r="968" spans="2:6" x14ac:dyDescent="0.2">
      <c r="B968" s="8"/>
      <c r="F968" s="8"/>
    </row>
    <row r="969" spans="2:6" x14ac:dyDescent="0.2">
      <c r="B969" s="8"/>
      <c r="F969" s="8"/>
    </row>
    <row r="970" spans="2:6" x14ac:dyDescent="0.2">
      <c r="B970" s="8"/>
      <c r="F970" s="8"/>
    </row>
    <row r="971" spans="2:6" x14ac:dyDescent="0.2">
      <c r="B971" s="8"/>
      <c r="F971" s="8"/>
    </row>
    <row r="972" spans="2:6" x14ac:dyDescent="0.2">
      <c r="B972" s="8"/>
      <c r="F972" s="8"/>
    </row>
    <row r="973" spans="2:6" x14ac:dyDescent="0.2">
      <c r="B973" s="8"/>
      <c r="F973" s="8"/>
    </row>
    <row r="974" spans="2:6" x14ac:dyDescent="0.2">
      <c r="B974" s="8"/>
      <c r="F974" s="8"/>
    </row>
    <row r="975" spans="2:6" x14ac:dyDescent="0.2">
      <c r="B975" s="8"/>
      <c r="F975" s="8"/>
    </row>
    <row r="976" spans="2:6" x14ac:dyDescent="0.2">
      <c r="B976" s="8"/>
      <c r="F976" s="8"/>
    </row>
    <row r="977" spans="2:6" x14ac:dyDescent="0.2">
      <c r="B977" s="8"/>
      <c r="F977" s="8"/>
    </row>
    <row r="978" spans="2:6" x14ac:dyDescent="0.2">
      <c r="B978" s="8"/>
      <c r="F978" s="8"/>
    </row>
    <row r="979" spans="2:6" x14ac:dyDescent="0.2">
      <c r="B979" s="8"/>
      <c r="F979" s="8"/>
    </row>
    <row r="980" spans="2:6" x14ac:dyDescent="0.2">
      <c r="B980" s="8"/>
      <c r="F980" s="8"/>
    </row>
    <row r="981" spans="2:6" x14ac:dyDescent="0.2">
      <c r="B981" s="8"/>
      <c r="F981" s="8"/>
    </row>
    <row r="982" spans="2:6" x14ac:dyDescent="0.2">
      <c r="B982" s="8"/>
      <c r="F982" s="8"/>
    </row>
    <row r="983" spans="2:6" x14ac:dyDescent="0.2">
      <c r="B983" s="8"/>
      <c r="F983" s="8"/>
    </row>
    <row r="984" spans="2:6" x14ac:dyDescent="0.2">
      <c r="B984" s="8"/>
      <c r="F984" s="8"/>
    </row>
    <row r="985" spans="2:6" x14ac:dyDescent="0.2">
      <c r="B985" s="8"/>
      <c r="F985" s="8"/>
    </row>
    <row r="986" spans="2:6" x14ac:dyDescent="0.2">
      <c r="B986" s="8"/>
      <c r="F986" s="8"/>
    </row>
    <row r="987" spans="2:6" x14ac:dyDescent="0.2">
      <c r="B987" s="8"/>
      <c r="F987" s="8"/>
    </row>
    <row r="988" spans="2:6" x14ac:dyDescent="0.2">
      <c r="B988" s="8"/>
      <c r="F988" s="8"/>
    </row>
    <row r="989" spans="2:6" x14ac:dyDescent="0.2">
      <c r="B989" s="8"/>
      <c r="F989" s="8"/>
    </row>
    <row r="990" spans="2:6" x14ac:dyDescent="0.2">
      <c r="B990" s="8"/>
      <c r="F990" s="8"/>
    </row>
    <row r="991" spans="2:6" x14ac:dyDescent="0.2">
      <c r="B991" s="8"/>
      <c r="F991" s="8"/>
    </row>
    <row r="992" spans="2:6" x14ac:dyDescent="0.2">
      <c r="B992" s="8"/>
      <c r="F992" s="8"/>
    </row>
    <row r="993" spans="2:6" x14ac:dyDescent="0.2">
      <c r="B993" s="8"/>
      <c r="F993" s="8"/>
    </row>
    <row r="994" spans="2:6" x14ac:dyDescent="0.2">
      <c r="B994" s="8"/>
      <c r="F994" s="8"/>
    </row>
    <row r="995" spans="2:6" x14ac:dyDescent="0.2">
      <c r="B995" s="8"/>
      <c r="F995" s="8"/>
    </row>
    <row r="996" spans="2:6" x14ac:dyDescent="0.2">
      <c r="B996" s="8"/>
      <c r="F996" s="8"/>
    </row>
    <row r="997" spans="2:6" x14ac:dyDescent="0.2">
      <c r="B997" s="8"/>
      <c r="F997" s="8"/>
    </row>
    <row r="998" spans="2:6" x14ac:dyDescent="0.2">
      <c r="B998" s="8"/>
      <c r="F998" s="8"/>
    </row>
    <row r="999" spans="2:6" x14ac:dyDescent="0.2">
      <c r="B999" s="8"/>
      <c r="F999" s="8"/>
    </row>
    <row r="1000" spans="2:6" x14ac:dyDescent="0.2">
      <c r="B1000" s="8"/>
      <c r="F1000" s="8"/>
    </row>
    <row r="1001" spans="2:6" x14ac:dyDescent="0.2">
      <c r="B1001" s="8"/>
      <c r="F1001" s="8"/>
    </row>
    <row r="1002" spans="2:6" x14ac:dyDescent="0.2">
      <c r="B1002" s="8"/>
      <c r="F1002" s="8"/>
    </row>
    <row r="1003" spans="2:6" x14ac:dyDescent="0.2">
      <c r="B1003" s="8"/>
      <c r="F1003" s="8"/>
    </row>
    <row r="1004" spans="2:6" x14ac:dyDescent="0.2">
      <c r="B1004" s="8"/>
      <c r="F1004" s="8"/>
    </row>
    <row r="1005" spans="2:6" x14ac:dyDescent="0.2">
      <c r="B1005" s="8"/>
      <c r="F1005" s="8"/>
    </row>
    <row r="1006" spans="2:6" x14ac:dyDescent="0.2">
      <c r="B1006" s="8"/>
      <c r="F1006" s="8"/>
    </row>
    <row r="1007" spans="2:6" x14ac:dyDescent="0.2">
      <c r="B1007" s="8"/>
      <c r="F1007" s="8"/>
    </row>
    <row r="1008" spans="2:6" x14ac:dyDescent="0.2">
      <c r="B1008" s="8"/>
      <c r="F1008" s="8"/>
    </row>
    <row r="1009" spans="2:6" x14ac:dyDescent="0.2">
      <c r="B1009" s="8"/>
      <c r="F1009" s="8"/>
    </row>
    <row r="1010" spans="2:6" x14ac:dyDescent="0.2">
      <c r="B1010" s="8"/>
      <c r="F1010" s="8"/>
    </row>
    <row r="1011" spans="2:6" x14ac:dyDescent="0.2">
      <c r="B1011" s="8"/>
      <c r="F1011" s="8"/>
    </row>
    <row r="1012" spans="2:6" x14ac:dyDescent="0.2">
      <c r="B1012" s="8"/>
      <c r="F1012" s="8"/>
    </row>
    <row r="1013" spans="2:6" x14ac:dyDescent="0.2">
      <c r="B1013" s="8"/>
      <c r="F1013" s="8"/>
    </row>
    <row r="1014" spans="2:6" x14ac:dyDescent="0.2">
      <c r="B1014" s="8"/>
      <c r="F1014" s="8"/>
    </row>
    <row r="1015" spans="2:6" x14ac:dyDescent="0.2">
      <c r="B1015" s="8"/>
      <c r="F1015" s="8"/>
    </row>
    <row r="1016" spans="2:6" x14ac:dyDescent="0.2">
      <c r="B1016" s="8"/>
      <c r="F1016" s="8"/>
    </row>
    <row r="1017" spans="2:6" x14ac:dyDescent="0.2">
      <c r="B1017" s="8"/>
      <c r="F1017" s="8"/>
    </row>
    <row r="1018" spans="2:6" x14ac:dyDescent="0.2">
      <c r="B1018" s="8"/>
      <c r="F1018" s="8"/>
    </row>
    <row r="1019" spans="2:6" x14ac:dyDescent="0.2">
      <c r="B1019" s="8"/>
      <c r="F1019" s="8"/>
    </row>
    <row r="1020" spans="2:6" x14ac:dyDescent="0.2">
      <c r="B1020" s="8"/>
      <c r="F1020" s="8"/>
    </row>
    <row r="1021" spans="2:6" x14ac:dyDescent="0.2">
      <c r="B1021" s="8"/>
      <c r="F1021" s="8"/>
    </row>
    <row r="1022" spans="2:6" x14ac:dyDescent="0.2">
      <c r="B1022" s="8"/>
      <c r="F1022" s="8"/>
    </row>
    <row r="1023" spans="2:6" x14ac:dyDescent="0.2">
      <c r="B1023" s="8"/>
      <c r="F1023" s="8"/>
    </row>
    <row r="1024" spans="2:6" x14ac:dyDescent="0.2">
      <c r="B1024" s="8"/>
      <c r="F1024" s="8"/>
    </row>
    <row r="1025" spans="2:6" x14ac:dyDescent="0.2">
      <c r="B1025" s="8"/>
      <c r="F1025" s="8"/>
    </row>
    <row r="1026" spans="2:6" x14ac:dyDescent="0.2">
      <c r="B1026" s="8"/>
      <c r="F1026" s="8"/>
    </row>
    <row r="1027" spans="2:6" x14ac:dyDescent="0.2">
      <c r="B1027" s="8"/>
      <c r="F1027" s="8"/>
    </row>
    <row r="1028" spans="2:6" x14ac:dyDescent="0.2">
      <c r="B1028" s="8"/>
      <c r="F1028" s="8"/>
    </row>
    <row r="1029" spans="2:6" x14ac:dyDescent="0.2">
      <c r="B1029" s="8"/>
      <c r="F1029" s="8"/>
    </row>
    <row r="1030" spans="2:6" x14ac:dyDescent="0.2">
      <c r="B1030" s="8"/>
      <c r="F1030" s="8"/>
    </row>
    <row r="1031" spans="2:6" x14ac:dyDescent="0.2">
      <c r="B1031" s="8"/>
      <c r="F1031" s="8"/>
    </row>
    <row r="1032" spans="2:6" x14ac:dyDescent="0.2">
      <c r="B1032" s="8"/>
      <c r="F1032" s="8"/>
    </row>
    <row r="1033" spans="2:6" x14ac:dyDescent="0.2">
      <c r="B1033" s="8"/>
      <c r="F1033" s="8"/>
    </row>
    <row r="1034" spans="2:6" x14ac:dyDescent="0.2">
      <c r="B1034" s="8"/>
      <c r="F1034" s="8"/>
    </row>
    <row r="1035" spans="2:6" x14ac:dyDescent="0.2">
      <c r="B1035" s="8"/>
      <c r="F1035" s="8"/>
    </row>
    <row r="1036" spans="2:6" x14ac:dyDescent="0.2">
      <c r="B1036" s="8"/>
      <c r="F1036" s="8"/>
    </row>
    <row r="1037" spans="2:6" x14ac:dyDescent="0.2">
      <c r="B1037" s="8"/>
      <c r="F1037" s="8"/>
    </row>
    <row r="1038" spans="2:6" x14ac:dyDescent="0.2">
      <c r="B1038" s="8"/>
      <c r="F1038" s="8"/>
    </row>
    <row r="1039" spans="2:6" x14ac:dyDescent="0.2">
      <c r="B1039" s="8"/>
      <c r="F1039" s="8"/>
    </row>
    <row r="1040" spans="2:6" x14ac:dyDescent="0.2">
      <c r="B1040" s="8"/>
      <c r="F1040" s="8"/>
    </row>
    <row r="1041" spans="2:6" x14ac:dyDescent="0.2">
      <c r="B1041" s="8"/>
      <c r="F1041" s="8"/>
    </row>
    <row r="1042" spans="2:6" x14ac:dyDescent="0.2">
      <c r="B1042" s="8"/>
      <c r="F1042" s="8"/>
    </row>
    <row r="1043" spans="2:6" x14ac:dyDescent="0.2">
      <c r="B1043" s="8"/>
      <c r="F1043" s="8"/>
    </row>
    <row r="1044" spans="2:6" x14ac:dyDescent="0.2">
      <c r="B1044" s="8"/>
      <c r="F1044" s="8"/>
    </row>
    <row r="1045" spans="2:6" x14ac:dyDescent="0.2">
      <c r="B1045" s="8"/>
      <c r="F1045" s="8"/>
    </row>
    <row r="1046" spans="2:6" x14ac:dyDescent="0.2">
      <c r="B1046" s="8"/>
      <c r="F1046" s="8"/>
    </row>
    <row r="1047" spans="2:6" x14ac:dyDescent="0.2">
      <c r="B1047" s="8"/>
      <c r="F1047" s="8"/>
    </row>
    <row r="1048" spans="2:6" x14ac:dyDescent="0.2">
      <c r="B1048" s="8"/>
      <c r="F1048" s="8"/>
    </row>
    <row r="1049" spans="2:6" x14ac:dyDescent="0.2">
      <c r="B1049" s="8"/>
      <c r="F1049" s="8"/>
    </row>
    <row r="1050" spans="2:6" x14ac:dyDescent="0.2">
      <c r="B1050" s="8"/>
      <c r="F1050" s="8"/>
    </row>
    <row r="1051" spans="2:6" x14ac:dyDescent="0.2">
      <c r="B1051" s="8"/>
      <c r="F1051" s="8"/>
    </row>
    <row r="1052" spans="2:6" x14ac:dyDescent="0.2">
      <c r="B1052" s="8"/>
      <c r="F1052" s="8"/>
    </row>
    <row r="1053" spans="2:6" x14ac:dyDescent="0.2">
      <c r="B1053" s="8"/>
      <c r="F1053" s="8"/>
    </row>
    <row r="1054" spans="2:6" x14ac:dyDescent="0.2">
      <c r="B1054" s="8"/>
      <c r="F1054" s="8"/>
    </row>
    <row r="1055" spans="2:6" x14ac:dyDescent="0.2">
      <c r="B1055" s="8"/>
      <c r="F1055" s="8"/>
    </row>
    <row r="1056" spans="2:6" x14ac:dyDescent="0.2">
      <c r="B1056" s="8"/>
      <c r="F1056" s="8"/>
    </row>
    <row r="1057" spans="2:6" x14ac:dyDescent="0.2">
      <c r="B1057" s="8"/>
      <c r="F1057" s="8"/>
    </row>
    <row r="1058" spans="2:6" x14ac:dyDescent="0.2">
      <c r="B1058" s="8"/>
      <c r="F1058" s="8"/>
    </row>
    <row r="1059" spans="2:6" x14ac:dyDescent="0.2">
      <c r="B1059" s="8"/>
      <c r="F1059" s="8"/>
    </row>
    <row r="1060" spans="2:6" x14ac:dyDescent="0.2">
      <c r="B1060" s="8"/>
      <c r="F1060" s="8"/>
    </row>
    <row r="1061" spans="2:6" x14ac:dyDescent="0.2">
      <c r="B1061" s="8"/>
      <c r="F1061" s="8"/>
    </row>
    <row r="1062" spans="2:6" x14ac:dyDescent="0.2">
      <c r="B1062" s="8"/>
      <c r="F1062" s="8"/>
    </row>
    <row r="1063" spans="2:6" x14ac:dyDescent="0.2">
      <c r="B1063" s="8"/>
      <c r="F1063" s="8"/>
    </row>
    <row r="1064" spans="2:6" x14ac:dyDescent="0.2">
      <c r="B1064" s="8"/>
      <c r="F1064" s="8"/>
    </row>
    <row r="1065" spans="2:6" x14ac:dyDescent="0.2">
      <c r="B1065" s="8"/>
      <c r="F1065" s="8"/>
    </row>
    <row r="1066" spans="2:6" x14ac:dyDescent="0.2">
      <c r="B1066" s="8"/>
      <c r="F1066" s="8"/>
    </row>
    <row r="1067" spans="2:6" x14ac:dyDescent="0.2">
      <c r="B1067" s="8"/>
      <c r="F1067" s="8"/>
    </row>
    <row r="1068" spans="2:6" x14ac:dyDescent="0.2">
      <c r="B1068" s="8"/>
      <c r="F1068" s="8"/>
    </row>
    <row r="1069" spans="2:6" x14ac:dyDescent="0.2">
      <c r="B1069" s="8"/>
      <c r="F1069" s="8"/>
    </row>
    <row r="1070" spans="2:6" x14ac:dyDescent="0.2">
      <c r="B1070" s="8"/>
      <c r="F1070" s="8"/>
    </row>
    <row r="1071" spans="2:6" x14ac:dyDescent="0.2">
      <c r="B1071" s="8"/>
      <c r="F1071" s="8"/>
    </row>
    <row r="1072" spans="2:6" x14ac:dyDescent="0.2">
      <c r="B1072" s="8"/>
      <c r="F1072" s="8"/>
    </row>
    <row r="1073" spans="2:6" x14ac:dyDescent="0.2">
      <c r="B1073" s="8"/>
      <c r="F1073" s="8"/>
    </row>
    <row r="1074" spans="2:6" x14ac:dyDescent="0.2">
      <c r="B1074" s="8"/>
      <c r="F1074" s="8"/>
    </row>
    <row r="1075" spans="2:6" x14ac:dyDescent="0.2">
      <c r="B1075" s="8"/>
      <c r="F1075" s="8"/>
    </row>
    <row r="1076" spans="2:6" x14ac:dyDescent="0.2">
      <c r="B1076" s="8"/>
      <c r="F1076" s="8"/>
    </row>
    <row r="1077" spans="2:6" x14ac:dyDescent="0.2">
      <c r="B1077" s="8"/>
      <c r="F1077" s="8"/>
    </row>
    <row r="1078" spans="2:6" x14ac:dyDescent="0.2">
      <c r="B1078" s="8"/>
      <c r="F1078" s="8"/>
    </row>
    <row r="1079" spans="2:6" x14ac:dyDescent="0.2">
      <c r="B1079" s="8"/>
      <c r="F1079" s="8"/>
    </row>
    <row r="1080" spans="2:6" x14ac:dyDescent="0.2">
      <c r="B1080" s="8"/>
      <c r="F1080" s="8"/>
    </row>
    <row r="1081" spans="2:6" x14ac:dyDescent="0.2">
      <c r="B1081" s="8"/>
      <c r="F1081" s="8"/>
    </row>
    <row r="1082" spans="2:6" x14ac:dyDescent="0.2">
      <c r="B1082" s="8"/>
      <c r="F1082" s="8"/>
    </row>
    <row r="1083" spans="2:6" x14ac:dyDescent="0.2">
      <c r="B1083" s="8"/>
      <c r="F1083" s="8"/>
    </row>
    <row r="1084" spans="2:6" x14ac:dyDescent="0.2">
      <c r="B1084" s="8"/>
      <c r="F1084" s="8"/>
    </row>
    <row r="1085" spans="2:6" x14ac:dyDescent="0.2">
      <c r="B1085" s="8"/>
      <c r="F1085" s="8"/>
    </row>
    <row r="1086" spans="2:6" x14ac:dyDescent="0.2">
      <c r="B1086" s="8"/>
      <c r="F1086" s="8"/>
    </row>
    <row r="1087" spans="2:6" x14ac:dyDescent="0.2">
      <c r="B1087" s="8"/>
      <c r="F1087" s="8"/>
    </row>
    <row r="1088" spans="2:6" x14ac:dyDescent="0.2">
      <c r="B1088" s="8"/>
      <c r="F1088" s="8"/>
    </row>
    <row r="1089" spans="2:6" x14ac:dyDescent="0.2">
      <c r="B1089" s="8"/>
      <c r="F1089" s="8"/>
    </row>
    <row r="1090" spans="2:6" x14ac:dyDescent="0.2">
      <c r="B1090" s="8"/>
      <c r="F1090" s="8"/>
    </row>
    <row r="1091" spans="2:6" x14ac:dyDescent="0.2">
      <c r="B1091" s="8"/>
      <c r="F1091" s="8"/>
    </row>
    <row r="1092" spans="2:6" x14ac:dyDescent="0.2">
      <c r="B1092" s="8"/>
      <c r="F1092" s="8"/>
    </row>
    <row r="1093" spans="2:6" x14ac:dyDescent="0.2">
      <c r="B1093" s="8"/>
      <c r="F1093" s="8"/>
    </row>
    <row r="1094" spans="2:6" x14ac:dyDescent="0.2">
      <c r="B1094" s="8"/>
      <c r="F1094" s="8"/>
    </row>
    <row r="1095" spans="2:6" x14ac:dyDescent="0.2">
      <c r="B1095" s="8"/>
      <c r="F1095" s="8"/>
    </row>
    <row r="1096" spans="2:6" x14ac:dyDescent="0.2">
      <c r="B1096" s="8"/>
      <c r="F1096" s="8"/>
    </row>
    <row r="1097" spans="2:6" x14ac:dyDescent="0.2">
      <c r="B1097" s="8"/>
      <c r="F1097" s="8"/>
    </row>
    <row r="1098" spans="2:6" x14ac:dyDescent="0.2">
      <c r="B1098" s="8"/>
      <c r="F1098" s="8"/>
    </row>
    <row r="1099" spans="2:6" x14ac:dyDescent="0.2">
      <c r="B1099" s="8"/>
      <c r="F1099" s="8"/>
    </row>
    <row r="1100" spans="2:6" x14ac:dyDescent="0.2">
      <c r="B1100" s="8"/>
      <c r="F1100" s="8"/>
    </row>
    <row r="1101" spans="2:6" x14ac:dyDescent="0.2">
      <c r="B1101" s="8"/>
      <c r="F1101" s="8"/>
    </row>
    <row r="1102" spans="2:6" x14ac:dyDescent="0.2">
      <c r="B1102" s="8"/>
      <c r="F1102" s="8"/>
    </row>
    <row r="1103" spans="2:6" x14ac:dyDescent="0.2">
      <c r="B1103" s="8"/>
      <c r="F1103" s="8"/>
    </row>
    <row r="1104" spans="2:6" x14ac:dyDescent="0.2">
      <c r="B1104" s="8"/>
      <c r="F1104" s="8"/>
    </row>
    <row r="1105" spans="2:6" x14ac:dyDescent="0.2">
      <c r="B1105" s="8"/>
      <c r="F1105" s="8"/>
    </row>
    <row r="1106" spans="2:6" x14ac:dyDescent="0.2">
      <c r="B1106" s="8"/>
      <c r="F1106" s="8"/>
    </row>
    <row r="1107" spans="2:6" x14ac:dyDescent="0.2">
      <c r="B1107" s="8"/>
      <c r="F1107" s="8"/>
    </row>
    <row r="1108" spans="2:6" x14ac:dyDescent="0.2">
      <c r="B1108" s="8"/>
      <c r="F1108" s="8"/>
    </row>
    <row r="1109" spans="2:6" x14ac:dyDescent="0.2">
      <c r="B1109" s="8"/>
      <c r="F1109" s="8"/>
    </row>
    <row r="1110" spans="2:6" x14ac:dyDescent="0.2">
      <c r="B1110" s="8"/>
      <c r="F1110" s="8"/>
    </row>
    <row r="1111" spans="2:6" x14ac:dyDescent="0.2">
      <c r="B1111" s="8"/>
      <c r="F1111" s="8"/>
    </row>
    <row r="1112" spans="2:6" x14ac:dyDescent="0.2">
      <c r="B1112" s="8"/>
      <c r="F1112" s="8"/>
    </row>
    <row r="1113" spans="2:6" x14ac:dyDescent="0.2">
      <c r="B1113" s="8"/>
      <c r="F1113" s="8"/>
    </row>
    <row r="1114" spans="2:6" x14ac:dyDescent="0.2">
      <c r="B1114" s="8"/>
      <c r="F1114" s="8"/>
    </row>
    <row r="1115" spans="2:6" x14ac:dyDescent="0.2">
      <c r="B1115" s="8"/>
      <c r="F1115" s="8"/>
    </row>
    <row r="1116" spans="2:6" x14ac:dyDescent="0.2">
      <c r="B1116" s="8"/>
      <c r="F1116" s="8"/>
    </row>
    <row r="1117" spans="2:6" x14ac:dyDescent="0.2">
      <c r="B1117" s="8"/>
      <c r="F1117" s="8"/>
    </row>
    <row r="1118" spans="2:6" x14ac:dyDescent="0.2">
      <c r="B1118" s="8"/>
      <c r="F1118" s="8"/>
    </row>
    <row r="1119" spans="2:6" x14ac:dyDescent="0.2">
      <c r="B1119" s="8"/>
      <c r="F1119" s="8"/>
    </row>
    <row r="1120" spans="2:6" x14ac:dyDescent="0.2">
      <c r="B1120" s="8"/>
      <c r="F1120" s="8"/>
    </row>
    <row r="1121" spans="2:6" x14ac:dyDescent="0.2">
      <c r="B1121" s="8"/>
      <c r="F1121" s="8"/>
    </row>
    <row r="1122" spans="2:6" x14ac:dyDescent="0.2">
      <c r="B1122" s="8"/>
      <c r="F1122" s="8"/>
    </row>
    <row r="1123" spans="2:6" x14ac:dyDescent="0.2">
      <c r="B1123" s="8"/>
      <c r="F1123" s="8"/>
    </row>
    <row r="1124" spans="2:6" x14ac:dyDescent="0.2">
      <c r="B1124" s="8"/>
      <c r="F1124" s="8"/>
    </row>
    <row r="1125" spans="2:6" x14ac:dyDescent="0.2">
      <c r="B1125" s="8"/>
      <c r="F1125" s="8"/>
    </row>
    <row r="1126" spans="2:6" x14ac:dyDescent="0.2">
      <c r="B1126" s="8"/>
      <c r="F1126" s="8"/>
    </row>
    <row r="1127" spans="2:6" x14ac:dyDescent="0.2">
      <c r="B1127" s="8"/>
      <c r="F1127" s="8"/>
    </row>
    <row r="1128" spans="2:6" x14ac:dyDescent="0.2">
      <c r="B1128" s="8"/>
      <c r="F1128" s="8"/>
    </row>
    <row r="1129" spans="2:6" x14ac:dyDescent="0.2">
      <c r="B1129" s="8"/>
      <c r="F1129" s="8"/>
    </row>
    <row r="1130" spans="2:6" x14ac:dyDescent="0.2">
      <c r="B1130" s="8"/>
      <c r="F1130" s="8"/>
    </row>
    <row r="1131" spans="2:6" x14ac:dyDescent="0.2">
      <c r="B1131" s="8"/>
      <c r="F1131" s="8"/>
    </row>
    <row r="1132" spans="2:6" x14ac:dyDescent="0.2">
      <c r="B1132" s="8"/>
      <c r="F1132" s="8"/>
    </row>
    <row r="1133" spans="2:6" x14ac:dyDescent="0.2">
      <c r="B1133" s="8"/>
      <c r="F1133" s="8"/>
    </row>
    <row r="1134" spans="2:6" x14ac:dyDescent="0.2">
      <c r="B1134" s="8"/>
      <c r="F1134" s="8"/>
    </row>
    <row r="1135" spans="2:6" x14ac:dyDescent="0.2">
      <c r="B1135" s="8"/>
      <c r="F1135" s="8"/>
    </row>
    <row r="1136" spans="2:6" x14ac:dyDescent="0.2">
      <c r="B1136" s="8"/>
      <c r="F1136" s="8"/>
    </row>
    <row r="1137" spans="2:6" x14ac:dyDescent="0.2">
      <c r="B1137" s="8"/>
      <c r="F1137" s="8"/>
    </row>
    <row r="1138" spans="2:6" x14ac:dyDescent="0.2">
      <c r="B1138" s="8"/>
      <c r="F1138" s="8"/>
    </row>
    <row r="1139" spans="2:6" x14ac:dyDescent="0.2">
      <c r="B1139" s="8"/>
      <c r="F1139" s="8"/>
    </row>
  </sheetData>
  <phoneticPr fontId="8" type="noConversion"/>
  <hyperlinks>
    <hyperlink ref="A3" r:id="rId1" xr:uid="{00000000-0004-0000-0200-000000000000}"/>
    <hyperlink ref="P287" r:id="rId2" display="http://www.bav-astro.de/sfs/BAVM_link.php?BAVMnr=8" xr:uid="{00000000-0004-0000-0200-000001000000}"/>
    <hyperlink ref="P288" r:id="rId3" display="http://www.bav-astro.de/sfs/BAVM_link.php?BAVMnr=8" xr:uid="{00000000-0004-0000-0200-000002000000}"/>
    <hyperlink ref="P289" r:id="rId4" display="http://www.bav-astro.de/sfs/BAVM_link.php?BAVMnr=8" xr:uid="{00000000-0004-0000-0200-000003000000}"/>
    <hyperlink ref="P290" r:id="rId5" display="http://www.bav-astro.de/sfs/BAVM_link.php?BAVMnr=8" xr:uid="{00000000-0004-0000-0200-000004000000}"/>
    <hyperlink ref="P291" r:id="rId6" display="http://www.bav-astro.de/sfs/BAVM_link.php?BAVMnr=8" xr:uid="{00000000-0004-0000-0200-000005000000}"/>
    <hyperlink ref="P292" r:id="rId7" display="http://www.bav-astro.de/sfs/BAVM_link.php?BAVMnr=8" xr:uid="{00000000-0004-0000-0200-000006000000}"/>
    <hyperlink ref="P293" r:id="rId8" display="http://www.bav-astro.de/sfs/BAVM_link.php?BAVMnr=10" xr:uid="{00000000-0004-0000-0200-000007000000}"/>
    <hyperlink ref="P294" r:id="rId9" display="http://www.bav-astro.de/sfs/BAVM_link.php?BAVMnr=10" xr:uid="{00000000-0004-0000-0200-000008000000}"/>
    <hyperlink ref="P299" r:id="rId10" display="http://www.bav-astro.de/sfs/BAVM_link.php?BAVMnr=12" xr:uid="{00000000-0004-0000-0200-000009000000}"/>
    <hyperlink ref="P301" r:id="rId11" display="http://www.bav-astro.de/sfs/BAVM_link.php?BAVMnr=12" xr:uid="{00000000-0004-0000-0200-00000A000000}"/>
    <hyperlink ref="P302" r:id="rId12" display="http://www.bav-astro.de/sfs/BAVM_link.php?BAVMnr=12" xr:uid="{00000000-0004-0000-0200-00000B000000}"/>
    <hyperlink ref="P304" r:id="rId13" display="http://www.bav-astro.de/sfs/BAVM_link.php?BAVMnr=12" xr:uid="{00000000-0004-0000-0200-00000C000000}"/>
    <hyperlink ref="P318" r:id="rId14" display="http://www.bav-astro.de/sfs/BAVM_link.php?BAVMnr=12" xr:uid="{00000000-0004-0000-0200-00000D000000}"/>
    <hyperlink ref="P319" r:id="rId15" display="http://www.bav-astro.de/sfs/BAVM_link.php?BAVMnr=12" xr:uid="{00000000-0004-0000-0200-00000E000000}"/>
    <hyperlink ref="P321" r:id="rId16" display="http://www.bav-astro.de/sfs/BAVM_link.php?BAVMnr=12" xr:uid="{00000000-0004-0000-0200-00000F000000}"/>
    <hyperlink ref="P322" r:id="rId17" display="http://www.bav-astro.de/sfs/BAVM_link.php?BAVMnr=12" xr:uid="{00000000-0004-0000-0200-000010000000}"/>
    <hyperlink ref="P323" r:id="rId18" display="http://www.bav-astro.de/sfs/BAVM_link.php?BAVMnr=12" xr:uid="{00000000-0004-0000-0200-000011000000}"/>
    <hyperlink ref="P324" r:id="rId19" display="http://www.bav-astro.de/sfs/BAVM_link.php?BAVMnr=12" xr:uid="{00000000-0004-0000-0200-000012000000}"/>
    <hyperlink ref="P330" r:id="rId20" display="http://www.bav-astro.de/sfs/BAVM_link.php?BAVMnr=12" xr:uid="{00000000-0004-0000-0200-000013000000}"/>
    <hyperlink ref="P331" r:id="rId21" display="http://www.bav-astro.de/sfs/BAVM_link.php?BAVMnr=12" xr:uid="{00000000-0004-0000-0200-000014000000}"/>
    <hyperlink ref="P334" r:id="rId22" display="http://www.bav-astro.de/sfs/BAVM_link.php?BAVMnr=12" xr:uid="{00000000-0004-0000-0200-000015000000}"/>
    <hyperlink ref="P336" r:id="rId23" display="http://www.bav-astro.de/sfs/BAVM_link.php?BAVMnr=13" xr:uid="{00000000-0004-0000-0200-000016000000}"/>
    <hyperlink ref="P337" r:id="rId24" display="http://www.bav-astro.de/sfs/BAVM_link.php?BAVMnr=13" xr:uid="{00000000-0004-0000-0200-000017000000}"/>
    <hyperlink ref="P338" r:id="rId25" display="http://www.bav-astro.de/sfs/BAVM_link.php?BAVMnr=13" xr:uid="{00000000-0004-0000-0200-000018000000}"/>
    <hyperlink ref="P340" r:id="rId26" display="http://www.bav-astro.de/sfs/BAVM_link.php?BAVMnr=13" xr:uid="{00000000-0004-0000-0200-000019000000}"/>
    <hyperlink ref="P341" r:id="rId27" display="http://www.bav-astro.de/sfs/BAVM_link.php?BAVMnr=13" xr:uid="{00000000-0004-0000-0200-00001A000000}"/>
    <hyperlink ref="P342" r:id="rId28" display="http://www.bav-astro.de/sfs/BAVM_link.php?BAVMnr=13" xr:uid="{00000000-0004-0000-0200-00001B000000}"/>
    <hyperlink ref="P343" r:id="rId29" display="http://www.bav-astro.de/sfs/BAVM_link.php?BAVMnr=13" xr:uid="{00000000-0004-0000-0200-00001C000000}"/>
    <hyperlink ref="P344" r:id="rId30" display="http://www.bav-astro.de/sfs/BAVM_link.php?BAVMnr=13" xr:uid="{00000000-0004-0000-0200-00001D000000}"/>
    <hyperlink ref="P351" r:id="rId31" display="http://www.bav-astro.de/sfs/BAVM_link.php?BAVMnr=13" xr:uid="{00000000-0004-0000-0200-00001E000000}"/>
    <hyperlink ref="P352" r:id="rId32" display="http://www.bav-astro.de/sfs/BAVM_link.php?BAVMnr=13" xr:uid="{00000000-0004-0000-0200-00001F000000}"/>
    <hyperlink ref="P355" r:id="rId33" display="http://www.bav-astro.de/sfs/BAVM_link.php?BAVMnr=15" xr:uid="{00000000-0004-0000-0200-000020000000}"/>
    <hyperlink ref="P11" r:id="rId34" display="http://www.konkoly.hu/cgi-bin/IBVS?187" xr:uid="{00000000-0004-0000-0200-000021000000}"/>
    <hyperlink ref="P12" r:id="rId35" display="http://www.konkoly.hu/cgi-bin/IBVS?187" xr:uid="{00000000-0004-0000-0200-000022000000}"/>
    <hyperlink ref="P13" r:id="rId36" display="http://www.konkoly.hu/cgi-bin/IBVS?35" xr:uid="{00000000-0004-0000-0200-000023000000}"/>
    <hyperlink ref="P391" r:id="rId37" display="http://www.konkoly.hu/cgi-bin/IBVS?187" xr:uid="{00000000-0004-0000-0200-000024000000}"/>
    <hyperlink ref="P14" r:id="rId38" display="http://www.bav-astro.de/sfs/BAVM_link.php?BAVMnr=18" xr:uid="{00000000-0004-0000-0200-000025000000}"/>
    <hyperlink ref="P15" r:id="rId39" display="http://www.bav-astro.de/sfs/BAVM_link.php?BAVMnr=18" xr:uid="{00000000-0004-0000-0200-000026000000}"/>
    <hyperlink ref="P16" r:id="rId40" display="http://www.bav-astro.de/sfs/BAVM_link.php?BAVMnr=18" xr:uid="{00000000-0004-0000-0200-000027000000}"/>
    <hyperlink ref="P392" r:id="rId41" display="http://www.bav-astro.de/sfs/BAVM_link.php?BAVMnr=18" xr:uid="{00000000-0004-0000-0200-000028000000}"/>
    <hyperlink ref="P17" r:id="rId42" display="http://www.bav-astro.de/sfs/BAVM_link.php?BAVMnr=18" xr:uid="{00000000-0004-0000-0200-000029000000}"/>
    <hyperlink ref="P18" r:id="rId43" display="http://www.konkoly.hu/cgi-bin/IBVS?187" xr:uid="{00000000-0004-0000-0200-00002A000000}"/>
    <hyperlink ref="P19" r:id="rId44" display="http://www.konkoly.hu/cgi-bin/IBVS?187" xr:uid="{00000000-0004-0000-0200-00002B000000}"/>
    <hyperlink ref="P393" r:id="rId45" display="http://www.bav-astro.de/sfs/BAVM_link.php?BAVMnr=18" xr:uid="{00000000-0004-0000-0200-00002C000000}"/>
    <hyperlink ref="P394" r:id="rId46" display="http://www.bav-astro.de/sfs/BAVM_link.php?BAVMnr=18" xr:uid="{00000000-0004-0000-0200-00002D000000}"/>
    <hyperlink ref="P395" r:id="rId47" display="http://www.bav-astro.de/sfs/BAVM_link.php?BAVMnr=18" xr:uid="{00000000-0004-0000-0200-00002E000000}"/>
    <hyperlink ref="P396" r:id="rId48" display="http://www.bav-astro.de/sfs/BAVM_link.php?BAVMnr=18" xr:uid="{00000000-0004-0000-0200-00002F000000}"/>
    <hyperlink ref="P20" r:id="rId49" display="http://www.bav-astro.de/sfs/BAVM_link.php?BAVMnr=18" xr:uid="{00000000-0004-0000-0200-000030000000}"/>
    <hyperlink ref="P21" r:id="rId50" display="http://www.bav-astro.de/sfs/BAVM_link.php?BAVMnr=18" xr:uid="{00000000-0004-0000-0200-000031000000}"/>
    <hyperlink ref="P397" r:id="rId51" display="http://www.bav-astro.de/sfs/BAVM_link.php?BAVMnr=18" xr:uid="{00000000-0004-0000-0200-000032000000}"/>
    <hyperlink ref="P398" r:id="rId52" display="http://www.bav-astro.de/sfs/BAVM_link.php?BAVMnr=18" xr:uid="{00000000-0004-0000-0200-000033000000}"/>
    <hyperlink ref="P22" r:id="rId53" display="http://www.konkoly.hu/cgi-bin/IBVS?119" xr:uid="{00000000-0004-0000-0200-000034000000}"/>
    <hyperlink ref="P23" r:id="rId54" display="http://www.konkoly.hu/cgi-bin/IBVS?129" xr:uid="{00000000-0004-0000-0200-000035000000}"/>
    <hyperlink ref="P24" r:id="rId55" display="http://www.konkoly.hu/cgi-bin/IBVS?129" xr:uid="{00000000-0004-0000-0200-000036000000}"/>
    <hyperlink ref="P25" r:id="rId56" display="http://www.konkoly.hu/cgi-bin/IBVS?154" xr:uid="{00000000-0004-0000-0200-000037000000}"/>
    <hyperlink ref="P26" r:id="rId57" display="http://www.konkoly.hu/cgi-bin/IBVS?154" xr:uid="{00000000-0004-0000-0200-000038000000}"/>
    <hyperlink ref="P28" r:id="rId58" display="http://www.konkoly.hu/cgi-bin/IBVS?154" xr:uid="{00000000-0004-0000-0200-000039000000}"/>
    <hyperlink ref="P32" r:id="rId59" display="http://www.konkoly.hu/cgi-bin/IBVS?180" xr:uid="{00000000-0004-0000-0200-00003A000000}"/>
    <hyperlink ref="P33" r:id="rId60" display="http://www.konkoly.hu/cgi-bin/IBVS?180" xr:uid="{00000000-0004-0000-0200-00003B000000}"/>
    <hyperlink ref="P35" r:id="rId61" display="http://www.konkoly.hu/cgi-bin/IBVS?221" xr:uid="{00000000-0004-0000-0200-00003C000000}"/>
    <hyperlink ref="P36" r:id="rId62" display="http://www.konkoly.hu/cgi-bin/IBVS?221" xr:uid="{00000000-0004-0000-0200-00003D000000}"/>
    <hyperlink ref="P37" r:id="rId63" display="http://www.konkoly.hu/cgi-bin/IBVS?221" xr:uid="{00000000-0004-0000-0200-00003E000000}"/>
    <hyperlink ref="P38" r:id="rId64" display="http://www.konkoly.hu/cgi-bin/IBVS?221" xr:uid="{00000000-0004-0000-0200-00003F000000}"/>
    <hyperlink ref="P40" r:id="rId65" display="http://www.konkoly.hu/cgi-bin/IBVS?795" xr:uid="{00000000-0004-0000-0200-000040000000}"/>
    <hyperlink ref="P41" r:id="rId66" display="http://www.konkoly.hu/cgi-bin/IBVS?247" xr:uid="{00000000-0004-0000-0200-000041000000}"/>
    <hyperlink ref="P42" r:id="rId67" display="http://www.konkoly.hu/cgi-bin/IBVS?299" xr:uid="{00000000-0004-0000-0200-000042000000}"/>
    <hyperlink ref="P401" r:id="rId68" display="http://www.konkoly.hu/cgi-bin/IBVS?596" xr:uid="{00000000-0004-0000-0200-000043000000}"/>
    <hyperlink ref="P43" r:id="rId69" display="http://www.konkoly.hu/cgi-bin/IBVS?299" xr:uid="{00000000-0004-0000-0200-000044000000}"/>
    <hyperlink ref="P44" r:id="rId70" display="http://www.konkoly.hu/cgi-bin/IBVS?299" xr:uid="{00000000-0004-0000-0200-000045000000}"/>
    <hyperlink ref="P45" r:id="rId71" display="http://www.konkoly.hu/cgi-bin/IBVS?795" xr:uid="{00000000-0004-0000-0200-000046000000}"/>
    <hyperlink ref="P46" r:id="rId72" display="http://www.konkoly.hu/cgi-bin/IBVS?795" xr:uid="{00000000-0004-0000-0200-000047000000}"/>
    <hyperlink ref="P402" r:id="rId73" display="http://www.bav-astro.de/sfs/BAVM_link.php?BAVMnr=23" xr:uid="{00000000-0004-0000-0200-000048000000}"/>
    <hyperlink ref="P47" r:id="rId74" display="http://www.konkoly.hu/cgi-bin/IBVS?795" xr:uid="{00000000-0004-0000-0200-000049000000}"/>
    <hyperlink ref="P48" r:id="rId75" display="http://www.konkoly.hu/cgi-bin/IBVS?795" xr:uid="{00000000-0004-0000-0200-00004A000000}"/>
    <hyperlink ref="P403" r:id="rId76" display="http://www.konkoly.hu/cgi-bin/IBVS?328" xr:uid="{00000000-0004-0000-0200-00004B000000}"/>
    <hyperlink ref="P49" r:id="rId77" display="http://www.konkoly.hu/cgi-bin/IBVS?795" xr:uid="{00000000-0004-0000-0200-00004C000000}"/>
    <hyperlink ref="P50" r:id="rId78" display="http://www.konkoly.hu/cgi-bin/IBVS?328" xr:uid="{00000000-0004-0000-0200-00004D000000}"/>
    <hyperlink ref="P51" r:id="rId79" display="http://www.konkoly.hu/cgi-bin/IBVS?328" xr:uid="{00000000-0004-0000-0200-00004E000000}"/>
    <hyperlink ref="P52" r:id="rId80" display="http://www.konkoly.hu/cgi-bin/IBVS?795" xr:uid="{00000000-0004-0000-0200-00004F000000}"/>
    <hyperlink ref="P53" r:id="rId81" display="http://www.konkoly.hu/cgi-bin/IBVS?328" xr:uid="{00000000-0004-0000-0200-000050000000}"/>
    <hyperlink ref="P54" r:id="rId82" display="http://www.konkoly.hu/cgi-bin/IBVS?795" xr:uid="{00000000-0004-0000-0200-000051000000}"/>
    <hyperlink ref="P55" r:id="rId83" display="http://www.konkoly.hu/cgi-bin/IBVS?795" xr:uid="{00000000-0004-0000-0200-000052000000}"/>
    <hyperlink ref="P56" r:id="rId84" display="http://www.konkoly.hu/cgi-bin/IBVS?795" xr:uid="{00000000-0004-0000-0200-000053000000}"/>
    <hyperlink ref="P57" r:id="rId85" display="http://www.konkoly.hu/cgi-bin/IBVS?795" xr:uid="{00000000-0004-0000-0200-000054000000}"/>
    <hyperlink ref="P58" r:id="rId86" display="http://www.konkoly.hu/cgi-bin/IBVS?795" xr:uid="{00000000-0004-0000-0200-000055000000}"/>
    <hyperlink ref="P60" r:id="rId87" display="http://www.konkoly.hu/cgi-bin/IBVS?795" xr:uid="{00000000-0004-0000-0200-000056000000}"/>
    <hyperlink ref="P62" r:id="rId88" display="http://www.konkoly.hu/cgi-bin/IBVS?795" xr:uid="{00000000-0004-0000-0200-000057000000}"/>
    <hyperlink ref="P65" r:id="rId89" display="http://www.konkoly.hu/cgi-bin/IBVS?795" xr:uid="{00000000-0004-0000-0200-000058000000}"/>
    <hyperlink ref="P66" r:id="rId90" display="http://www.konkoly.hu/cgi-bin/IBVS?795" xr:uid="{00000000-0004-0000-0200-000059000000}"/>
    <hyperlink ref="P67" r:id="rId91" display="http://www.konkoly.hu/cgi-bin/IBVS?795" xr:uid="{00000000-0004-0000-0200-00005A000000}"/>
    <hyperlink ref="P68" r:id="rId92" display="http://www.konkoly.hu/cgi-bin/IBVS?795" xr:uid="{00000000-0004-0000-0200-00005B000000}"/>
    <hyperlink ref="P69" r:id="rId93" display="http://www.konkoly.hu/cgi-bin/IBVS?795" xr:uid="{00000000-0004-0000-0200-00005C000000}"/>
    <hyperlink ref="P70" r:id="rId94" display="http://www.konkoly.hu/cgi-bin/IBVS?456" xr:uid="{00000000-0004-0000-0200-00005D000000}"/>
    <hyperlink ref="P73" r:id="rId95" display="http://www.konkoly.hu/cgi-bin/IBVS?795" xr:uid="{00000000-0004-0000-0200-00005E000000}"/>
    <hyperlink ref="P74" r:id="rId96" display="http://www.konkoly.hu/cgi-bin/IBVS?795" xr:uid="{00000000-0004-0000-0200-00005F000000}"/>
    <hyperlink ref="P75" r:id="rId97" display="http://www.konkoly.hu/cgi-bin/IBVS?795" xr:uid="{00000000-0004-0000-0200-000060000000}"/>
    <hyperlink ref="P76" r:id="rId98" display="http://www.konkoly.hu/cgi-bin/IBVS?795" xr:uid="{00000000-0004-0000-0200-000061000000}"/>
    <hyperlink ref="P79" r:id="rId99" display="http://www.bav-astro.de/sfs/BAVM_link.php?BAVMnr=25" xr:uid="{00000000-0004-0000-0200-000062000000}"/>
    <hyperlink ref="P407" r:id="rId100" display="http://www.bav-astro.de/sfs/BAVM_link.php?BAVMnr=25" xr:uid="{00000000-0004-0000-0200-000063000000}"/>
    <hyperlink ref="P408" r:id="rId101" display="http://www.bav-astro.de/sfs/BAVM_link.php?BAVMnr=25" xr:uid="{00000000-0004-0000-0200-000064000000}"/>
    <hyperlink ref="P93" r:id="rId102" display="http://www.konkoly.hu/cgi-bin/IBVS?637" xr:uid="{00000000-0004-0000-0200-000065000000}"/>
    <hyperlink ref="P98" r:id="rId103" display="http://www.konkoly.hu/cgi-bin/IBVS?779" xr:uid="{00000000-0004-0000-0200-000066000000}"/>
    <hyperlink ref="P100" r:id="rId104" display="http://www.konkoly.hu/cgi-bin/IBVS?740" xr:uid="{00000000-0004-0000-0200-000067000000}"/>
    <hyperlink ref="P421" r:id="rId105" display="http://www.konkoly.hu/cgi-bin/IBVS?786" xr:uid="{00000000-0004-0000-0200-000068000000}"/>
    <hyperlink ref="P422" r:id="rId106" display="http://www.bav-astro.de/sfs/BAVM_link.php?BAVMnr=26" xr:uid="{00000000-0004-0000-0200-000069000000}"/>
    <hyperlink ref="P426" r:id="rId107" display="http://www.bav-astro.de/sfs/BAVM_link.php?BAVMnr=26" xr:uid="{00000000-0004-0000-0200-00006A000000}"/>
    <hyperlink ref="P109" r:id="rId108" display="http://www.bav-astro.de/sfs/BAVM_link.php?BAVMnr=26" xr:uid="{00000000-0004-0000-0200-00006B000000}"/>
    <hyperlink ref="P122" r:id="rId109" display="http://www.konkoly.hu/cgi-bin/IBVS?1200" xr:uid="{00000000-0004-0000-0200-00006C000000}"/>
    <hyperlink ref="P448" r:id="rId110" display="http://www.bav-astro.de/sfs/BAVM_link.php?BAVMnr=31" xr:uid="{00000000-0004-0000-0200-00006D000000}"/>
    <hyperlink ref="P216" r:id="rId111" display="http://www.bav-astro.de/sfs/BAVM_link.php?BAVMnr=34" xr:uid="{00000000-0004-0000-0200-00006E000000}"/>
    <hyperlink ref="P519" r:id="rId112" display="http://www.bav-astro.de/sfs/BAVM_link.php?BAVMnr=52" xr:uid="{00000000-0004-0000-0200-00006F000000}"/>
    <hyperlink ref="P539" r:id="rId113" display="http://www.bav-astro.de/sfs/BAVM_link.php?BAVMnr=52" xr:uid="{00000000-0004-0000-0200-000070000000}"/>
    <hyperlink ref="P563" r:id="rId114" display="http://www.bav-astro.de/sfs/BAVM_link.php?BAVMnr=59" xr:uid="{00000000-0004-0000-0200-000071000000}"/>
    <hyperlink ref="P593" r:id="rId115" display="http://vsolj.cetus-net.org/no47.pdf" xr:uid="{00000000-0004-0000-0200-000072000000}"/>
    <hyperlink ref="P602" r:id="rId116" display="http://vsolj.cetus-net.org/no47.pdf" xr:uid="{00000000-0004-0000-0200-000073000000}"/>
    <hyperlink ref="P638" r:id="rId117" display="http://www.konkoly.hu/cgi-bin/IBVS?4887" xr:uid="{00000000-0004-0000-0200-000074000000}"/>
    <hyperlink ref="P645" r:id="rId118" display="http://vsolj.cetus-net.org/no47.pdf" xr:uid="{00000000-0004-0000-0200-000075000000}"/>
    <hyperlink ref="P649" r:id="rId119" display="http://www.bav-astro.de/sfs/BAVM_link.php?BAVMnr=122" xr:uid="{00000000-0004-0000-0200-000076000000}"/>
    <hyperlink ref="P653" r:id="rId120" display="http://www.bav-astro.de/sfs/BAVM_link.php?BAVMnr=131" xr:uid="{00000000-0004-0000-0200-000077000000}"/>
    <hyperlink ref="P657" r:id="rId121" display="http://www.bav-astro.de/sfs/BAVM_link.php?BAVMnr=131" xr:uid="{00000000-0004-0000-0200-000078000000}"/>
    <hyperlink ref="P658" r:id="rId122" display="http://www.bav-astro.de/sfs/BAVM_link.php?BAVMnr=131" xr:uid="{00000000-0004-0000-0200-000079000000}"/>
    <hyperlink ref="P667" r:id="rId123" display="http://www.bav-astro.de/sfs/BAVM_link.php?BAVMnr=143" xr:uid="{00000000-0004-0000-0200-00007A000000}"/>
    <hyperlink ref="P673" r:id="rId124" display="http://www.bav-astro.de/sfs/BAVM_link.php?BAVMnr=158" xr:uid="{00000000-0004-0000-0200-00007B000000}"/>
    <hyperlink ref="P685" r:id="rId125" display="http://var.astro.cz/oejv/issues/oejv0074.pdf" xr:uid="{00000000-0004-0000-0200-00007C000000}"/>
    <hyperlink ref="P686" r:id="rId126" display="http://www.konkoly.hu/cgi-bin/IBVS?5364" xr:uid="{00000000-0004-0000-0200-00007D000000}"/>
    <hyperlink ref="P688" r:id="rId127" display="http://www.bav-astro.de/sfs/BAVM_link.php?BAVMnr=158" xr:uid="{00000000-0004-0000-0200-00007E000000}"/>
    <hyperlink ref="P692" r:id="rId128" display="http://www.konkoly.hu/cgi-bin/IBVS?5493" xr:uid="{00000000-0004-0000-0200-00007F000000}"/>
    <hyperlink ref="P693" r:id="rId129" display="http://www.bav-astro.de/sfs/BAVM_link.php?BAVMnr=157" xr:uid="{00000000-0004-0000-0200-000080000000}"/>
    <hyperlink ref="P694" r:id="rId130" display="http://www.bav-astro.de/sfs/BAVM_link.php?BAVMnr=157" xr:uid="{00000000-0004-0000-0200-000081000000}"/>
    <hyperlink ref="P695" r:id="rId131" display="http://www.bav-astro.de/sfs/BAVM_link.php?BAVMnr=173" xr:uid="{00000000-0004-0000-0200-000082000000}"/>
    <hyperlink ref="P698" r:id="rId132" display="http://www.bav-astro.de/sfs/BAVM_link.php?BAVMnr=172" xr:uid="{00000000-0004-0000-0200-000083000000}"/>
    <hyperlink ref="P701" r:id="rId133" display="http://var.astro.cz/oejv/issues/oejv0003.pdf" xr:uid="{00000000-0004-0000-0200-000084000000}"/>
    <hyperlink ref="P702" r:id="rId134" display="http://www.bav-astro.de/sfs/BAVM_link.php?BAVMnr=174" xr:uid="{00000000-0004-0000-0200-000085000000}"/>
    <hyperlink ref="P708" r:id="rId135" display="http://www.konkoly.hu/cgi-bin/IBVS?5694" xr:uid="{00000000-0004-0000-0200-000086000000}"/>
    <hyperlink ref="P709" r:id="rId136" display="http://vsolj.cetus-net.org/no43.pdf" xr:uid="{00000000-0004-0000-0200-000087000000}"/>
    <hyperlink ref="P711" r:id="rId137" display="http://www.bav-astro.de/sfs/BAVM_link.php?BAVMnr=179" xr:uid="{00000000-0004-0000-0200-000088000000}"/>
    <hyperlink ref="P712" r:id="rId138" display="http://vsolj.cetus-net.org/no44.pdf" xr:uid="{00000000-0004-0000-0200-000089000000}"/>
    <hyperlink ref="P716" r:id="rId139" display="http://www.konkoly.hu/cgi-bin/IBVS?5662" xr:uid="{00000000-0004-0000-0200-00008A000000}"/>
    <hyperlink ref="P717" r:id="rId140" display="http://www.konkoly.hu/cgi-bin/IBVS?5662" xr:uid="{00000000-0004-0000-0200-00008B000000}"/>
    <hyperlink ref="P719" r:id="rId141" display="http://var.astro.cz/oejv/issues/oejv0074.pdf" xr:uid="{00000000-0004-0000-0200-00008C000000}"/>
    <hyperlink ref="P721" r:id="rId142" display="http://www.konkoly.hu/cgi-bin/IBVS?5741" xr:uid="{00000000-0004-0000-0200-00008D000000}"/>
    <hyperlink ref="P722" r:id="rId143" display="http://var.astro.cz/oejv/issues/oejv0074.pdf" xr:uid="{00000000-0004-0000-0200-00008E000000}"/>
    <hyperlink ref="P726" r:id="rId144" display="http://www.konkoly.hu/cgi-bin/IBVS?5746" xr:uid="{00000000-0004-0000-0200-00008F000000}"/>
    <hyperlink ref="P729" r:id="rId145" display="http://www.bav-astro.de/sfs/BAVM_link.php?BAVMnr=183" xr:uid="{00000000-0004-0000-0200-000090000000}"/>
    <hyperlink ref="P730" r:id="rId146" display="http://var.astro.cz/oejv/issues/oejv0074.pdf" xr:uid="{00000000-0004-0000-0200-000091000000}"/>
    <hyperlink ref="P731" r:id="rId147" display="http://var.astro.cz/oejv/issues/oejv0074.pdf" xr:uid="{00000000-0004-0000-0200-000092000000}"/>
    <hyperlink ref="P732" r:id="rId148" display="http://var.astro.cz/oejv/issues/oejv0074.pdf" xr:uid="{00000000-0004-0000-0200-000093000000}"/>
    <hyperlink ref="P733" r:id="rId149" display="http://var.astro.cz/oejv/issues/oejv0074.pdf" xr:uid="{00000000-0004-0000-0200-000094000000}"/>
    <hyperlink ref="P734" r:id="rId150" display="http://var.astro.cz/oejv/issues/oejv0074.pdf" xr:uid="{00000000-0004-0000-0200-000095000000}"/>
    <hyperlink ref="P735" r:id="rId151" display="http://www.aavso.org/sites/default/files/jaavso/v36n2/171.pdf" xr:uid="{00000000-0004-0000-0200-000096000000}"/>
    <hyperlink ref="P736" r:id="rId152" display="http://www.aavso.org/sites/default/files/jaavso/v36n2/171.pdf" xr:uid="{00000000-0004-0000-0200-000097000000}"/>
    <hyperlink ref="P737" r:id="rId153" display="http://www.konkoly.hu/cgi-bin/IBVS?5933" xr:uid="{00000000-0004-0000-0200-000098000000}"/>
    <hyperlink ref="P738" r:id="rId154" display="http://www.aavso.org/sites/default/files/jaavso/v36n2/186.pdf" xr:uid="{00000000-0004-0000-0200-000099000000}"/>
    <hyperlink ref="P739" r:id="rId155" display="http://www.aavso.org/sites/default/files/jaavso/v36n2/186.pdf" xr:uid="{00000000-0004-0000-0200-00009A000000}"/>
    <hyperlink ref="P740" r:id="rId156" display="http://www.aavso.org/sites/default/files/jaavso/v36n2/186.pdf" xr:uid="{00000000-0004-0000-0200-00009B000000}"/>
    <hyperlink ref="P741" r:id="rId157" display="http://var.astro.cz/oejv/issues/oejv0107.pdf" xr:uid="{00000000-0004-0000-0200-00009C000000}"/>
    <hyperlink ref="P743" r:id="rId158" display="http://vsolj.cetus-net.org/no48.pdf" xr:uid="{00000000-0004-0000-0200-00009D000000}"/>
    <hyperlink ref="P744" r:id="rId159" display="http://www.aavso.org/sites/default/files/jaavso/v37n1/44.pdf" xr:uid="{00000000-0004-0000-0200-00009E000000}"/>
    <hyperlink ref="P745" r:id="rId160" display="http://www.konkoly.hu/cgi-bin/IBVS?5893" xr:uid="{00000000-0004-0000-0200-00009F000000}"/>
    <hyperlink ref="P747" r:id="rId161" display="http://www.konkoly.hu/cgi-bin/IBVS?5943" xr:uid="{00000000-0004-0000-0200-0000A0000000}"/>
    <hyperlink ref="P748" r:id="rId162" display="http://www.konkoly.hu/cgi-bin/IBVS?5943" xr:uid="{00000000-0004-0000-0200-0000A1000000}"/>
    <hyperlink ref="P750" r:id="rId163" display="http://www.bav-astro.de/sfs/BAVM_link.php?BAVMnr=231" xr:uid="{00000000-0004-0000-0200-0000A2000000}"/>
    <hyperlink ref="P752" r:id="rId164" display="http://www.bav-astro.de/sfs/BAVM_link.php?BAVMnr=225" xr:uid="{00000000-0004-0000-0200-0000A3000000}"/>
    <hyperlink ref="P754" r:id="rId165" display="http://www.bav-astro.de/sfs/BAVM_link.php?BAVMnr=231" xr:uid="{00000000-0004-0000-0200-0000A4000000}"/>
    <hyperlink ref="P756" r:id="rId166" display="http://www.bav-astro.de/sfs/BAVM_link.php?BAVMnr=234" xr:uid="{00000000-0004-0000-0200-0000A5000000}"/>
    <hyperlink ref="P757" r:id="rId167" display="http://www.bav-astro.de/sfs/BAVM_link.php?BAVMnr=234" xr:uid="{00000000-0004-0000-0200-0000A600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Active 1</vt:lpstr>
      <vt:lpstr>Active 2</vt:lpstr>
      <vt:lpstr>Graphs 2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2024-09-21T04:22:59Z</dcterms:modified>
</cp:coreProperties>
</file>