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1121141-A99A-4397-AAA8-905E65CA1C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E22" i="1"/>
  <c r="F22" i="1"/>
  <c r="G22" i="1"/>
  <c r="H22" i="1"/>
  <c r="E23" i="1"/>
  <c r="F23" i="1" s="1"/>
  <c r="G23" i="1" s="1"/>
  <c r="H23" i="1" s="1"/>
  <c r="E24" i="1"/>
  <c r="F24" i="1"/>
  <c r="G24" i="1"/>
  <c r="H24" i="1"/>
  <c r="E25" i="1"/>
  <c r="F25" i="1" s="1"/>
  <c r="G25" i="1" s="1"/>
  <c r="H25" i="1" s="1"/>
  <c r="E26" i="1"/>
  <c r="F26" i="1"/>
  <c r="G26" i="1"/>
  <c r="H26" i="1"/>
  <c r="E27" i="1"/>
  <c r="F27" i="1" s="1"/>
  <c r="G27" i="1" s="1"/>
  <c r="H27" i="1" s="1"/>
  <c r="E28" i="1"/>
  <c r="F28" i="1"/>
  <c r="G28" i="1"/>
  <c r="H28" i="1"/>
  <c r="E29" i="1"/>
  <c r="F29" i="1" s="1"/>
  <c r="G29" i="1" s="1"/>
  <c r="I29" i="1" s="1"/>
  <c r="E30" i="1"/>
  <c r="F30" i="1"/>
  <c r="G30" i="1"/>
  <c r="I30" i="1"/>
  <c r="E31" i="1"/>
  <c r="F31" i="1" s="1"/>
  <c r="G31" i="1" s="1"/>
  <c r="I31" i="1" s="1"/>
  <c r="E33" i="1"/>
  <c r="F33" i="1"/>
  <c r="G33" i="1"/>
  <c r="I33" i="1"/>
  <c r="E34" i="1"/>
  <c r="F34" i="1" s="1"/>
  <c r="G34" i="1" s="1"/>
  <c r="I34" i="1" s="1"/>
  <c r="E32" i="1"/>
  <c r="F32" i="1"/>
  <c r="G32" i="1"/>
  <c r="I32" i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E18" i="2"/>
  <c r="G17" i="2"/>
  <c r="C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11" i="2"/>
  <c r="C11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C17" i="1"/>
  <c r="Q32" i="1"/>
  <c r="C12" i="1"/>
  <c r="C11" i="1"/>
  <c r="E23" i="2" l="1"/>
  <c r="E21" i="2"/>
  <c r="E13" i="2"/>
  <c r="E15" i="2"/>
  <c r="E11" i="2"/>
  <c r="E19" i="2"/>
  <c r="E17" i="2"/>
  <c r="O24" i="1"/>
  <c r="O30" i="1"/>
  <c r="O27" i="1"/>
  <c r="O21" i="1"/>
  <c r="O31" i="1"/>
  <c r="O22" i="1"/>
  <c r="O33" i="1"/>
  <c r="C15" i="1"/>
  <c r="O23" i="1"/>
  <c r="O32" i="1"/>
  <c r="O29" i="1"/>
  <c r="O34" i="1"/>
  <c r="O28" i="1"/>
  <c r="O26" i="1"/>
  <c r="O25" i="1"/>
  <c r="C16" i="1"/>
  <c r="D18" i="1" s="1"/>
  <c r="A32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<sst xmlns="http://schemas.openxmlformats.org/spreadsheetml/2006/main" count="197" uniqueCount="108">
  <si>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</si>
  <si>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</si>
  <si>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</si>
  <si>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</si>
  <si>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</si>
  <si>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</si>
  <si>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</si>
  <si>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</si>
  <si>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</si>
  <si>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</si>
  <si>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</si>
  <si>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</si>
  <si>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</si>
  <si>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</si>
  <si>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</si>
  <si>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</si>
  <si>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</si>
  <si>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</si>
  <si>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</si>
  <si>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</si>
  <si>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</si>
  <si>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</si>
  <si>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</si>
  <si>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</si>
  <si>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</si>
  <si>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</si>
  <si>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</si>
  <si>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</si>
  <si>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</si>
  <si>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</si>
  <si>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</si>
  <si>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</si>
  <si>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</si>
  <si>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</si>
  <si>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</si>
  <si>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</si>
  <si>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</si>
  <si>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</si>
  <si>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</si>
  <si>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</si>
  <si>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</si>
  <si>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</si>
  <si>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</si>
  <si>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</si>
  <si>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</si>
  <si>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</si>
  <si>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</si>
  <si>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</si>
  <si>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</si>
  <si>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</si>
  <si>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AZ Cas</t>
  </si>
  <si>
    <t>EA</t>
  </si>
  <si>
    <t>AZ Cas / GSC 42689</t>
  </si>
  <si>
    <t>2415405 </t>
  </si>
  <si>
    <t> 20.01.1901 12:00 </t>
  </si>
  <si>
    <t> -68 </t>
  </si>
  <si>
    <t> J.Ashbrook </t>
  </si>
  <si>
    <t> HANC 1340 </t>
  </si>
  <si>
    <t>2422308 </t>
  </si>
  <si>
    <t> 15.12.1919 12:00 </t>
  </si>
  <si>
    <t> 31 </t>
  </si>
  <si>
    <t>2425612.5 </t>
  </si>
  <si>
    <t> 01.01.1929 00:00 </t>
  </si>
  <si>
    <t> -66.5 </t>
  </si>
  <si>
    <t>2429125.5 </t>
  </si>
  <si>
    <t> 15.08.1938 00:00 </t>
  </si>
  <si>
    <t> 44.5 </t>
  </si>
  <si>
    <t>2432433 </t>
  </si>
  <si>
    <t> 04.09.1947 12:00 </t>
  </si>
  <si>
    <t> -50 </t>
  </si>
  <si>
    <t>2432533 </t>
  </si>
  <si>
    <t> 13.12.1947 12:00 </t>
  </si>
  <si>
    <t> 50 </t>
  </si>
  <si>
    <t>2435818 </t>
  </si>
  <si>
    <t> 10.12.1956 12:00 </t>
  </si>
  <si>
    <t> -67 </t>
  </si>
  <si>
    <t> B.S.Whitney </t>
  </si>
  <si>
    <t> AAPS 39.117 </t>
  </si>
  <si>
    <t>2435932.5 </t>
  </si>
  <si>
    <t> 04.04.1957 00:00 </t>
  </si>
  <si>
    <t> 47.5 </t>
  </si>
  <si>
    <t>E </t>
  </si>
  <si>
    <t>?</t>
  </si>
  <si>
    <t> G.Larsson-Leander </t>
  </si>
  <si>
    <t> SOM 117 </t>
  </si>
  <si>
    <t>2439233 </t>
  </si>
  <si>
    <t> 17.04.1966 12:00 </t>
  </si>
  <si>
    <t> -54 </t>
  </si>
  <si>
    <t> G.Richter </t>
  </si>
  <si>
    <t> MVS 4.35 </t>
  </si>
  <si>
    <t>2439334.5 </t>
  </si>
  <si>
    <t> 28.07.1966 00:00 </t>
  </si>
  <si>
    <t> P.Tempesti </t>
  </si>
  <si>
    <t> AAPS 30.117 </t>
  </si>
  <si>
    <t>2442639.5 </t>
  </si>
  <si>
    <t> 15.08.1975 00:00 </t>
  </si>
  <si>
    <t> -49.5 </t>
  </si>
  <si>
    <t>2442739 </t>
  </si>
  <si>
    <t> 22.11.1975 12:00 </t>
  </si>
  <si>
    <t>V </t>
  </si>
  <si>
    <t> C.Romoli </t>
  </si>
  <si>
    <t>2442739.5 </t>
  </si>
  <si>
    <t> 23.11.1975 00:00 </t>
  </si>
  <si>
    <t> 50.5 </t>
  </si>
  <si>
    <t> Li Feng et al. </t>
  </si>
  <si>
    <t> AAS 2.140 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</si>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</sst>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80" formatCode="0.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80" fontId="0" fillId="0" borderId="0" xfId="0" applyNumberForma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Cas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233082706767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0.0</c:formatCode>
                <c:ptCount val="979"/>
                <c:pt idx="0">
                  <c:v>-8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-53.200000000000728</c:v>
                </c:pt>
                <c:pt idx="1">
                  <c:v>42.099999999998545</c:v>
                </c:pt>
                <c:pt idx="2">
                  <c:v>-57.25</c:v>
                </c:pt>
                <c:pt idx="3">
                  <c:v>51.900000000001455</c:v>
                </c:pt>
                <c:pt idx="4">
                  <c:v>-44.450000000000728</c:v>
                </c:pt>
                <c:pt idx="5">
                  <c:v>55.549999999999272</c:v>
                </c:pt>
                <c:pt idx="6">
                  <c:v>-63.30000000000291</c:v>
                </c:pt>
                <c:pt idx="7">
                  <c:v>51.19999999999709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6E-438E-A2DB-D977BD9BF7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0.0</c:formatCode>
                <c:ptCount val="979"/>
                <c:pt idx="0">
                  <c:v>-8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8">
                  <c:v>-52.150000000001455</c:v>
                </c:pt>
                <c:pt idx="9">
                  <c:v>49.349999999998545</c:v>
                </c:pt>
                <c:pt idx="10">
                  <c:v>-49.5</c:v>
                </c:pt>
                <c:pt idx="11">
                  <c:v>0</c:v>
                </c:pt>
                <c:pt idx="12">
                  <c:v>50</c:v>
                </c:pt>
                <c:pt idx="13">
                  <c:v>50.5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6E-438E-A2DB-D977BD9BF7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0.0</c:formatCode>
                <c:ptCount val="979"/>
                <c:pt idx="0">
                  <c:v>-8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6E-438E-A2DB-D977BD9BF7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0.0</c:formatCode>
                <c:ptCount val="979"/>
                <c:pt idx="0">
                  <c:v>-8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6E-438E-A2DB-D977BD9BF7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0.0</c:formatCode>
                <c:ptCount val="979"/>
                <c:pt idx="0">
                  <c:v>-8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6E-438E-A2DB-D977BD9BF7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0.0</c:formatCode>
                <c:ptCount val="979"/>
                <c:pt idx="0">
                  <c:v>-8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6E-438E-A2DB-D977BD9BF7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0.0</c:formatCode>
                <c:ptCount val="979"/>
                <c:pt idx="0">
                  <c:v>-8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6E-438E-A2DB-D977BD9BF7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0.0</c:formatCode>
                <c:ptCount val="979"/>
                <c:pt idx="0">
                  <c:v>-8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-19.548816827345235</c:v>
                </c:pt>
                <c:pt idx="1">
                  <c:v>-11.641454864155042</c:v>
                </c:pt>
                <c:pt idx="2">
                  <c:v>-7.6877738825599469</c:v>
                </c:pt>
                <c:pt idx="3">
                  <c:v>-3.7340929009648516</c:v>
                </c:pt>
                <c:pt idx="4">
                  <c:v>0.21958808063024371</c:v>
                </c:pt>
                <c:pt idx="5">
                  <c:v>0.21958808063024371</c:v>
                </c:pt>
                <c:pt idx="6">
                  <c:v>4.173269062225339</c:v>
                </c:pt>
                <c:pt idx="7">
                  <c:v>4.173269062225339</c:v>
                </c:pt>
                <c:pt idx="8">
                  <c:v>8.1269500438204343</c:v>
                </c:pt>
                <c:pt idx="9">
                  <c:v>8.1269500438204343</c:v>
                </c:pt>
                <c:pt idx="10">
                  <c:v>12.08063102541553</c:v>
                </c:pt>
                <c:pt idx="11">
                  <c:v>12.08063102541553</c:v>
                </c:pt>
                <c:pt idx="12">
                  <c:v>12.08063102541553</c:v>
                </c:pt>
                <c:pt idx="13">
                  <c:v>12.08063102541553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6E-438E-A2DB-D977BD9BF7C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0.0</c:formatCode>
                <c:ptCount val="979"/>
                <c:pt idx="0">
                  <c:v>-8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6E-438E-A2DB-D977BD9B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440184"/>
        <c:axId val="1"/>
      </c:scatterChart>
      <c:valAx>
        <c:axId val="519440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440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633582-754F-5652-8639-615D02F28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52</v>
      </c>
      <c r="F1" s="50" t="s">
        <v>50</v>
      </c>
      <c r="G1" s="32">
        <v>1.4216500000000001</v>
      </c>
      <c r="H1" s="33">
        <v>61.251600000000003</v>
      </c>
      <c r="I1" s="34">
        <v>42689</v>
      </c>
      <c r="J1" s="34">
        <v>402</v>
      </c>
      <c r="K1" s="31" t="s">
        <v>51</v>
      </c>
      <c r="L1" s="33"/>
      <c r="M1" s="34">
        <v>42702.881712498434</v>
      </c>
      <c r="N1" s="34">
        <v>402.3552916525399</v>
      </c>
      <c r="O1" s="37" t="s">
        <v>51</v>
      </c>
    </row>
    <row r="2" spans="1:15" x14ac:dyDescent="0.2">
      <c r="A2" t="s">
        <v>23</v>
      </c>
      <c r="B2" t="s">
        <v>51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1">
        <v>42689</v>
      </c>
      <c r="D7" s="29" t="s">
        <v>107</v>
      </c>
    </row>
    <row r="8" spans="1:15" x14ac:dyDescent="0.2">
      <c r="A8" t="s">
        <v>3</v>
      </c>
      <c r="C8" s="51">
        <v>3403.85</v>
      </c>
      <c r="D8" s="29" t="s">
        <v>107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12.08063102541553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3.9536809815950953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42701.080631025412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3407.8036809815949</v>
      </c>
      <c r="E16" s="14" t="s">
        <v>30</v>
      </c>
      <c r="F16" s="36">
        <f ca="1">NOW()+15018.5+$C$5/24</f>
        <v>60328.641931134254</v>
      </c>
    </row>
    <row r="17" spans="1:18" ht="13.5" thickBot="1" x14ac:dyDescent="0.25">
      <c r="A17" s="14" t="s">
        <v>27</v>
      </c>
      <c r="B17" s="10"/>
      <c r="C17" s="10">
        <f>COUNT(C21:C2191)</f>
        <v>14</v>
      </c>
      <c r="E17" s="14" t="s">
        <v>35</v>
      </c>
      <c r="F17" s="15">
        <f ca="1">ROUND(2*(F16-$C$7)/$C$8,0)/2+F15</f>
        <v>6</v>
      </c>
    </row>
    <row r="18" spans="1:18" ht="14.25" thickTop="1" thickBot="1" x14ac:dyDescent="0.25">
      <c r="A18" s="16" t="s">
        <v>5</v>
      </c>
      <c r="B18" s="10"/>
      <c r="C18" s="19">
        <f ca="1">+C15</f>
        <v>42701.080631025412</v>
      </c>
      <c r="D18" s="20">
        <f ca="1">+C16</f>
        <v>3407.8036809815949</v>
      </c>
      <c r="E18" s="14" t="s">
        <v>36</v>
      </c>
      <c r="F18" s="23">
        <f ca="1">ROUND(2*(F16-$C$15)/$C$16,0)/2+F15</f>
        <v>6</v>
      </c>
    </row>
    <row r="19" spans="1:18" ht="13.5" thickTop="1" x14ac:dyDescent="0.2">
      <c r="E19" s="14" t="s">
        <v>31</v>
      </c>
      <c r="F19" s="18">
        <f ca="1">+$C$15+$C$16*F18-15018.5-$C$5/24</f>
        <v>48129.798550248313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57</v>
      </c>
      <c r="B21" t="s">
        <v>106</v>
      </c>
      <c r="C21" s="8">
        <v>15405</v>
      </c>
      <c r="D21" s="8" t="s">
        <v>39</v>
      </c>
      <c r="E21">
        <f t="shared" ref="E21:E34" si="0">+(C21-C$7)/C$8</f>
        <v>-8.0156293608707792</v>
      </c>
      <c r="F21" s="52">
        <f t="shared" ref="F21:F34" si="1">ROUND(2*E21,0)/2</f>
        <v>-8</v>
      </c>
      <c r="G21">
        <f t="shared" ref="G21:G34" si="2">+C21-(C$7+F21*C$8)</f>
        <v>-53.200000000000728</v>
      </c>
      <c r="H21">
        <f t="shared" ref="H21:H28" si="3">+G21</f>
        <v>-53.200000000000728</v>
      </c>
      <c r="O21">
        <f t="shared" ref="O21:O34" ca="1" si="4">+C$11+C$12*$F21</f>
        <v>-19.548816827345235</v>
      </c>
      <c r="Q21" s="2">
        <f t="shared" ref="Q21:Q34" si="5">+C21-15018.5</f>
        <v>386.5</v>
      </c>
    </row>
    <row r="22" spans="1:18" x14ac:dyDescent="0.2">
      <c r="A22" t="s">
        <v>57</v>
      </c>
      <c r="B22" t="s">
        <v>106</v>
      </c>
      <c r="C22" s="8">
        <v>22308</v>
      </c>
      <c r="D22" s="8" t="s">
        <v>39</v>
      </c>
      <c r="E22">
        <f t="shared" si="0"/>
        <v>-5.9876316523936133</v>
      </c>
      <c r="F22" s="52">
        <f t="shared" si="1"/>
        <v>-6</v>
      </c>
      <c r="G22">
        <f t="shared" si="2"/>
        <v>42.099999999998545</v>
      </c>
      <c r="H22">
        <f t="shared" si="3"/>
        <v>42.099999999998545</v>
      </c>
      <c r="O22">
        <f t="shared" ca="1" si="4"/>
        <v>-11.641454864155042</v>
      </c>
      <c r="Q22" s="2">
        <f t="shared" si="5"/>
        <v>7289.5</v>
      </c>
    </row>
    <row r="23" spans="1:18" x14ac:dyDescent="0.2">
      <c r="A23" t="s">
        <v>57</v>
      </c>
      <c r="B23" t="s">
        <v>106</v>
      </c>
      <c r="C23" s="8">
        <v>25612.5</v>
      </c>
      <c r="D23" s="8" t="s">
        <v>39</v>
      </c>
      <c r="E23">
        <f t="shared" si="0"/>
        <v>-5.0168191900348136</v>
      </c>
      <c r="F23" s="52">
        <f t="shared" si="1"/>
        <v>-5</v>
      </c>
      <c r="G23">
        <f t="shared" si="2"/>
        <v>-57.25</v>
      </c>
      <c r="H23">
        <f t="shared" si="3"/>
        <v>-57.25</v>
      </c>
      <c r="O23">
        <f t="shared" ca="1" si="4"/>
        <v>-7.6877738825599469</v>
      </c>
      <c r="Q23" s="2">
        <f t="shared" si="5"/>
        <v>10594</v>
      </c>
    </row>
    <row r="24" spans="1:18" x14ac:dyDescent="0.2">
      <c r="A24" t="s">
        <v>57</v>
      </c>
      <c r="B24" t="s">
        <v>106</v>
      </c>
      <c r="C24" s="8">
        <v>29125.5</v>
      </c>
      <c r="D24" s="8" t="s">
        <v>39</v>
      </c>
      <c r="E24">
        <f t="shared" si="0"/>
        <v>-3.9847525596016276</v>
      </c>
      <c r="F24" s="52">
        <f t="shared" si="1"/>
        <v>-4</v>
      </c>
      <c r="G24">
        <f t="shared" si="2"/>
        <v>51.900000000001455</v>
      </c>
      <c r="H24">
        <f t="shared" si="3"/>
        <v>51.900000000001455</v>
      </c>
      <c r="O24">
        <f t="shared" ca="1" si="4"/>
        <v>-3.7340929009648516</v>
      </c>
      <c r="Q24" s="2">
        <f t="shared" si="5"/>
        <v>14107</v>
      </c>
    </row>
    <row r="25" spans="1:18" x14ac:dyDescent="0.2">
      <c r="A25" t="s">
        <v>57</v>
      </c>
      <c r="B25" t="s">
        <v>106</v>
      </c>
      <c r="C25" s="8">
        <v>32433</v>
      </c>
      <c r="D25" s="8" t="s">
        <v>39</v>
      </c>
      <c r="E25">
        <f t="shared" si="0"/>
        <v>-3.0130587423065061</v>
      </c>
      <c r="F25" s="52">
        <f t="shared" si="1"/>
        <v>-3</v>
      </c>
      <c r="G25">
        <f t="shared" si="2"/>
        <v>-44.450000000000728</v>
      </c>
      <c r="H25">
        <f t="shared" si="3"/>
        <v>-44.450000000000728</v>
      </c>
      <c r="O25">
        <f t="shared" ca="1" si="4"/>
        <v>0.21958808063024371</v>
      </c>
      <c r="Q25" s="2">
        <f t="shared" si="5"/>
        <v>17414.5</v>
      </c>
    </row>
    <row r="26" spans="1:18" x14ac:dyDescent="0.2">
      <c r="A26" t="s">
        <v>57</v>
      </c>
      <c r="B26" t="s">
        <v>106</v>
      </c>
      <c r="C26" s="8">
        <v>32533</v>
      </c>
      <c r="D26" s="8" t="s">
        <v>39</v>
      </c>
      <c r="E26">
        <f t="shared" si="0"/>
        <v>-2.9836802444291024</v>
      </c>
      <c r="F26" s="52">
        <f t="shared" si="1"/>
        <v>-3</v>
      </c>
      <c r="G26">
        <f t="shared" si="2"/>
        <v>55.549999999999272</v>
      </c>
      <c r="H26">
        <f t="shared" si="3"/>
        <v>55.549999999999272</v>
      </c>
      <c r="O26">
        <f t="shared" ca="1" si="4"/>
        <v>0.21958808063024371</v>
      </c>
      <c r="Q26" s="2">
        <f t="shared" si="5"/>
        <v>17514.5</v>
      </c>
    </row>
    <row r="27" spans="1:18" x14ac:dyDescent="0.2">
      <c r="A27" t="s">
        <v>77</v>
      </c>
      <c r="B27" t="s">
        <v>106</v>
      </c>
      <c r="C27" s="8">
        <v>35818</v>
      </c>
      <c r="D27" s="8" t="s">
        <v>39</v>
      </c>
      <c r="E27">
        <f t="shared" si="0"/>
        <v>-2.0185965891563966</v>
      </c>
      <c r="F27" s="52">
        <f t="shared" si="1"/>
        <v>-2</v>
      </c>
      <c r="G27">
        <f t="shared" si="2"/>
        <v>-63.30000000000291</v>
      </c>
      <c r="H27">
        <f t="shared" si="3"/>
        <v>-63.30000000000291</v>
      </c>
      <c r="O27">
        <f t="shared" ca="1" si="4"/>
        <v>4.173269062225339</v>
      </c>
      <c r="Q27" s="2">
        <f t="shared" si="5"/>
        <v>20799.5</v>
      </c>
    </row>
    <row r="28" spans="1:18" x14ac:dyDescent="0.2">
      <c r="A28" t="s">
        <v>84</v>
      </c>
      <c r="B28" t="s">
        <v>106</v>
      </c>
      <c r="C28" s="8">
        <v>35932.5</v>
      </c>
      <c r="D28" s="8" t="s">
        <v>39</v>
      </c>
      <c r="E28">
        <f t="shared" si="0"/>
        <v>-1.9849582090867695</v>
      </c>
      <c r="F28" s="52">
        <f t="shared" si="1"/>
        <v>-2</v>
      </c>
      <c r="G28">
        <f t="shared" si="2"/>
        <v>51.19999999999709</v>
      </c>
      <c r="H28">
        <f t="shared" si="3"/>
        <v>51.19999999999709</v>
      </c>
      <c r="O28">
        <f t="shared" ca="1" si="4"/>
        <v>4.173269062225339</v>
      </c>
      <c r="Q28" s="2">
        <f t="shared" si="5"/>
        <v>20914</v>
      </c>
    </row>
    <row r="29" spans="1:18" x14ac:dyDescent="0.2">
      <c r="A29" t="s">
        <v>89</v>
      </c>
      <c r="B29" t="s">
        <v>106</v>
      </c>
      <c r="C29" s="8">
        <v>39233</v>
      </c>
      <c r="D29" s="8" t="s">
        <v>39</v>
      </c>
      <c r="E29">
        <f t="shared" si="0"/>
        <v>-1.0153208866430659</v>
      </c>
      <c r="F29" s="52">
        <f t="shared" si="1"/>
        <v>-1</v>
      </c>
      <c r="G29">
        <f t="shared" si="2"/>
        <v>-52.150000000001455</v>
      </c>
      <c r="I29">
        <f t="shared" ref="I29:I34" si="6">+G29</f>
        <v>-52.150000000001455</v>
      </c>
      <c r="O29">
        <f t="shared" ca="1" si="4"/>
        <v>8.1269500438204343</v>
      </c>
      <c r="Q29" s="2">
        <f t="shared" si="5"/>
        <v>24214.5</v>
      </c>
    </row>
    <row r="30" spans="1:18" x14ac:dyDescent="0.2">
      <c r="A30" t="s">
        <v>93</v>
      </c>
      <c r="B30" t="s">
        <v>106</v>
      </c>
      <c r="C30" s="8">
        <v>39334.5</v>
      </c>
      <c r="D30" s="8" t="s">
        <v>39</v>
      </c>
      <c r="E30">
        <f t="shared" si="0"/>
        <v>-0.98550171129750141</v>
      </c>
      <c r="F30" s="52">
        <f t="shared" si="1"/>
        <v>-1</v>
      </c>
      <c r="G30">
        <f t="shared" si="2"/>
        <v>49.349999999998545</v>
      </c>
      <c r="I30">
        <f t="shared" si="6"/>
        <v>49.349999999998545</v>
      </c>
      <c r="O30">
        <f t="shared" ca="1" si="4"/>
        <v>8.1269500438204343</v>
      </c>
      <c r="Q30" s="2">
        <f t="shared" si="5"/>
        <v>24316</v>
      </c>
    </row>
    <row r="31" spans="1:18" x14ac:dyDescent="0.2">
      <c r="A31" t="s">
        <v>93</v>
      </c>
      <c r="B31" t="s">
        <v>106</v>
      </c>
      <c r="C31" s="8">
        <v>42639.5</v>
      </c>
      <c r="D31" s="8" t="s">
        <v>39</v>
      </c>
      <c r="E31">
        <f t="shared" si="0"/>
        <v>-1.4542356449314746E-2</v>
      </c>
      <c r="F31" s="52">
        <f t="shared" si="1"/>
        <v>0</v>
      </c>
      <c r="G31">
        <f t="shared" si="2"/>
        <v>-49.5</v>
      </c>
      <c r="I31">
        <f t="shared" si="6"/>
        <v>-49.5</v>
      </c>
      <c r="O31">
        <f t="shared" ca="1" si="4"/>
        <v>12.08063102541553</v>
      </c>
      <c r="Q31" s="2">
        <f t="shared" si="5"/>
        <v>27621</v>
      </c>
    </row>
    <row r="32" spans="1:18" x14ac:dyDescent="0.2">
      <c r="A32" s="8">
        <f ca="1">D18</f>
        <v>3407.8036809815949</v>
      </c>
      <c r="C32" s="8">
        <v>42689</v>
      </c>
      <c r="D32" s="8" t="s">
        <v>13</v>
      </c>
      <c r="E32">
        <f t="shared" si="0"/>
        <v>0</v>
      </c>
      <c r="F32" s="52">
        <f t="shared" si="1"/>
        <v>0</v>
      </c>
      <c r="G32">
        <f t="shared" si="2"/>
        <v>0</v>
      </c>
      <c r="I32">
        <f t="shared" si="6"/>
        <v>0</v>
      </c>
      <c r="O32">
        <f t="shared" ca="1" si="4"/>
        <v>12.08063102541553</v>
      </c>
      <c r="Q32" s="2">
        <f t="shared" si="5"/>
        <v>27670.5</v>
      </c>
    </row>
    <row r="33" spans="1:17" x14ac:dyDescent="0.2">
      <c r="A33" t="s">
        <v>93</v>
      </c>
      <c r="B33" t="s">
        <v>106</v>
      </c>
      <c r="C33" s="8">
        <v>42739</v>
      </c>
      <c r="D33" s="8" t="s">
        <v>39</v>
      </c>
      <c r="E33">
        <f t="shared" si="0"/>
        <v>1.4689248938701764E-2</v>
      </c>
      <c r="F33" s="52">
        <f t="shared" si="1"/>
        <v>0</v>
      </c>
      <c r="G33">
        <f t="shared" si="2"/>
        <v>50</v>
      </c>
      <c r="I33">
        <f t="shared" si="6"/>
        <v>50</v>
      </c>
      <c r="O33">
        <f t="shared" ca="1" si="4"/>
        <v>12.08063102541553</v>
      </c>
      <c r="Q33" s="2">
        <f t="shared" si="5"/>
        <v>27720.5</v>
      </c>
    </row>
    <row r="34" spans="1:17" x14ac:dyDescent="0.2">
      <c r="A34" t="s">
        <v>105</v>
      </c>
      <c r="B34" t="s">
        <v>106</v>
      </c>
      <c r="C34" s="8">
        <v>42739.5</v>
      </c>
      <c r="D34" s="8" t="s">
        <v>39</v>
      </c>
      <c r="E34">
        <f t="shared" si="0"/>
        <v>1.4836141428088782E-2</v>
      </c>
      <c r="F34" s="52">
        <f t="shared" si="1"/>
        <v>0</v>
      </c>
      <c r="G34">
        <f t="shared" si="2"/>
        <v>50.5</v>
      </c>
      <c r="I34">
        <f t="shared" si="6"/>
        <v>50.5</v>
      </c>
      <c r="O34">
        <f t="shared" ca="1" si="4"/>
        <v>12.08063102541553</v>
      </c>
      <c r="Q34" s="2">
        <f t="shared" si="5"/>
        <v>27721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"/>
  <sheetViews>
    <sheetView workbookViewId="0">
      <selection activeCell="A11" sqref="A11:D23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42</v>
      </c>
      <c r="I1" s="39" t="s">
        <v>43</v>
      </c>
      <c r="J1" s="40" t="s">
        <v>41</v>
      </c>
    </row>
    <row r="2" spans="1:16" x14ac:dyDescent="0.2">
      <c r="I2" s="41" t="s">
        <v>44</v>
      </c>
      <c r="J2" s="42" t="s">
        <v>40</v>
      </c>
    </row>
    <row r="3" spans="1:16" x14ac:dyDescent="0.2">
      <c r="A3" s="43" t="s">
        <v>45</v>
      </c>
      <c r="I3" s="41" t="s">
        <v>46</v>
      </c>
      <c r="J3" s="42" t="s">
        <v>38</v>
      </c>
    </row>
    <row r="4" spans="1:16" x14ac:dyDescent="0.2">
      <c r="I4" s="41" t="s">
        <v>47</v>
      </c>
      <c r="J4" s="42" t="s">
        <v>38</v>
      </c>
    </row>
    <row r="5" spans="1:16" ht="13.5" thickBot="1" x14ac:dyDescent="0.25">
      <c r="I5" s="44" t="s">
        <v>48</v>
      </c>
      <c r="J5" s="45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23" si="0">P11</f>
        <v> HANC 1340 </v>
      </c>
      <c r="B11" s="3" t="str">
        <f t="shared" ref="B11:B23" si="1">IF(H11=INT(H11),"I","II")</f>
        <v>I</v>
      </c>
      <c r="C11" s="8">
        <f t="shared" ref="C11:C23" si="2">1*G11</f>
        <v>15405</v>
      </c>
      <c r="D11" s="10" t="str">
        <f t="shared" ref="D11:D23" si="3">VLOOKUP(F11,I$1:J$5,2,FALSE)</f>
        <v>vis</v>
      </c>
      <c r="E11" s="46">
        <f>VLOOKUP(C11,Active!C$21:E$973,3,FALSE)</f>
        <v>-8.0156293608707792</v>
      </c>
      <c r="F11" s="3" t="s">
        <v>48</v>
      </c>
      <c r="G11" s="10" t="str">
        <f t="shared" ref="G11:G23" si="4">MID(I11,3,LEN(I11)-3)</f>
        <v>15405</v>
      </c>
      <c r="H11" s="8">
        <f t="shared" ref="H11:H23" si="5">1*K11</f>
        <v>-8</v>
      </c>
      <c r="I11" s="47" t="s">
        <v>53</v>
      </c>
      <c r="J11" s="48" t="s">
        <v>54</v>
      </c>
      <c r="K11" s="47">
        <v>-8</v>
      </c>
      <c r="L11" s="47" t="s">
        <v>55</v>
      </c>
      <c r="M11" s="48" t="s">
        <v>49</v>
      </c>
      <c r="N11" s="48"/>
      <c r="O11" s="49" t="s">
        <v>56</v>
      </c>
      <c r="P11" s="49" t="s">
        <v>57</v>
      </c>
    </row>
    <row r="12" spans="1:16" ht="12.75" customHeight="1" thickBot="1" x14ac:dyDescent="0.25">
      <c r="A12" s="8" t="str">
        <f t="shared" si="0"/>
        <v> HANC 1340 </v>
      </c>
      <c r="B12" s="3" t="str">
        <f t="shared" si="1"/>
        <v>I</v>
      </c>
      <c r="C12" s="8">
        <f t="shared" si="2"/>
        <v>22308</v>
      </c>
      <c r="D12" s="10" t="str">
        <f t="shared" si="3"/>
        <v>vis</v>
      </c>
      <c r="E12" s="46">
        <f>VLOOKUP(C12,Active!C$21:E$973,3,FALSE)</f>
        <v>-5.9876316523936133</v>
      </c>
      <c r="F12" s="3" t="s">
        <v>48</v>
      </c>
      <c r="G12" s="10" t="str">
        <f t="shared" si="4"/>
        <v>22308</v>
      </c>
      <c r="H12" s="8">
        <f t="shared" si="5"/>
        <v>-6</v>
      </c>
      <c r="I12" s="47" t="s">
        <v>58</v>
      </c>
      <c r="J12" s="48" t="s">
        <v>59</v>
      </c>
      <c r="K12" s="47">
        <v>-6</v>
      </c>
      <c r="L12" s="47" t="s">
        <v>60</v>
      </c>
      <c r="M12" s="48" t="s">
        <v>49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HANC 1340 </v>
      </c>
      <c r="B13" s="3" t="str">
        <f t="shared" si="1"/>
        <v>I</v>
      </c>
      <c r="C13" s="8">
        <f t="shared" si="2"/>
        <v>25612.5</v>
      </c>
      <c r="D13" s="10" t="str">
        <f t="shared" si="3"/>
        <v>vis</v>
      </c>
      <c r="E13" s="46">
        <f>VLOOKUP(C13,Active!C$21:E$973,3,FALSE)</f>
        <v>-5.0168191900348136</v>
      </c>
      <c r="F13" s="3" t="s">
        <v>48</v>
      </c>
      <c r="G13" s="10" t="str">
        <f t="shared" si="4"/>
        <v>25612.5</v>
      </c>
      <c r="H13" s="8">
        <f t="shared" si="5"/>
        <v>-5</v>
      </c>
      <c r="I13" s="47" t="s">
        <v>61</v>
      </c>
      <c r="J13" s="48" t="s">
        <v>62</v>
      </c>
      <c r="K13" s="47">
        <v>-5</v>
      </c>
      <c r="L13" s="47" t="s">
        <v>63</v>
      </c>
      <c r="M13" s="48" t="s">
        <v>49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HANC 1340 </v>
      </c>
      <c r="B14" s="3" t="str">
        <f t="shared" si="1"/>
        <v>I</v>
      </c>
      <c r="C14" s="8">
        <f t="shared" si="2"/>
        <v>29125.5</v>
      </c>
      <c r="D14" s="10" t="str">
        <f t="shared" si="3"/>
        <v>vis</v>
      </c>
      <c r="E14" s="46">
        <f>VLOOKUP(C14,Active!C$21:E$973,3,FALSE)</f>
        <v>-3.9847525596016276</v>
      </c>
      <c r="F14" s="3" t="s">
        <v>48</v>
      </c>
      <c r="G14" s="10" t="str">
        <f t="shared" si="4"/>
        <v>29125.5</v>
      </c>
      <c r="H14" s="8">
        <f t="shared" si="5"/>
        <v>-4</v>
      </c>
      <c r="I14" s="47" t="s">
        <v>64</v>
      </c>
      <c r="J14" s="48" t="s">
        <v>65</v>
      </c>
      <c r="K14" s="47">
        <v>-4</v>
      </c>
      <c r="L14" s="47" t="s">
        <v>66</v>
      </c>
      <c r="M14" s="48" t="s">
        <v>49</v>
      </c>
      <c r="N14" s="48"/>
      <c r="O14" s="49" t="s">
        <v>56</v>
      </c>
      <c r="P14" s="49" t="s">
        <v>57</v>
      </c>
    </row>
    <row r="15" spans="1:16" ht="12.75" customHeight="1" thickBot="1" x14ac:dyDescent="0.25">
      <c r="A15" s="8" t="str">
        <f t="shared" si="0"/>
        <v> HANC 1340 </v>
      </c>
      <c r="B15" s="3" t="str">
        <f t="shared" si="1"/>
        <v>I</v>
      </c>
      <c r="C15" s="8">
        <f t="shared" si="2"/>
        <v>32433</v>
      </c>
      <c r="D15" s="10" t="str">
        <f t="shared" si="3"/>
        <v>vis</v>
      </c>
      <c r="E15" s="46">
        <f>VLOOKUP(C15,Active!C$21:E$973,3,FALSE)</f>
        <v>-3.0130587423065061</v>
      </c>
      <c r="F15" s="3" t="s">
        <v>48</v>
      </c>
      <c r="G15" s="10" t="str">
        <f t="shared" si="4"/>
        <v>32433</v>
      </c>
      <c r="H15" s="8">
        <f t="shared" si="5"/>
        <v>-3</v>
      </c>
      <c r="I15" s="47" t="s">
        <v>67</v>
      </c>
      <c r="J15" s="48" t="s">
        <v>68</v>
      </c>
      <c r="K15" s="47">
        <v>-3</v>
      </c>
      <c r="L15" s="47" t="s">
        <v>69</v>
      </c>
      <c r="M15" s="48" t="s">
        <v>49</v>
      </c>
      <c r="N15" s="48"/>
      <c r="O15" s="49" t="s">
        <v>56</v>
      </c>
      <c r="P15" s="49" t="s">
        <v>57</v>
      </c>
    </row>
    <row r="16" spans="1:16" ht="12.75" customHeight="1" thickBot="1" x14ac:dyDescent="0.25">
      <c r="A16" s="8" t="str">
        <f t="shared" si="0"/>
        <v> HANC 1340 </v>
      </c>
      <c r="B16" s="3" t="str">
        <f t="shared" si="1"/>
        <v>I</v>
      </c>
      <c r="C16" s="8">
        <f t="shared" si="2"/>
        <v>32533</v>
      </c>
      <c r="D16" s="10" t="str">
        <f t="shared" si="3"/>
        <v>vis</v>
      </c>
      <c r="E16" s="46">
        <f>VLOOKUP(C16,Active!C$21:E$973,3,FALSE)</f>
        <v>-2.9836802444291024</v>
      </c>
      <c r="F16" s="3" t="s">
        <v>48</v>
      </c>
      <c r="G16" s="10" t="str">
        <f t="shared" si="4"/>
        <v>32533</v>
      </c>
      <c r="H16" s="8">
        <f t="shared" si="5"/>
        <v>-3</v>
      </c>
      <c r="I16" s="47" t="s">
        <v>70</v>
      </c>
      <c r="J16" s="48" t="s">
        <v>71</v>
      </c>
      <c r="K16" s="47">
        <v>-3</v>
      </c>
      <c r="L16" s="47" t="s">
        <v>72</v>
      </c>
      <c r="M16" s="48" t="s">
        <v>49</v>
      </c>
      <c r="N16" s="48"/>
      <c r="O16" s="49" t="s">
        <v>56</v>
      </c>
      <c r="P16" s="49" t="s">
        <v>57</v>
      </c>
    </row>
    <row r="17" spans="1:16" ht="12.75" customHeight="1" thickBot="1" x14ac:dyDescent="0.25">
      <c r="A17" s="8" t="str">
        <f t="shared" si="0"/>
        <v> AAPS 39.117 </v>
      </c>
      <c r="B17" s="3" t="str">
        <f t="shared" si="1"/>
        <v>I</v>
      </c>
      <c r="C17" s="8">
        <f t="shared" si="2"/>
        <v>35818</v>
      </c>
      <c r="D17" s="10" t="str">
        <f t="shared" si="3"/>
        <v>vis</v>
      </c>
      <c r="E17" s="46">
        <f>VLOOKUP(C17,Active!C$21:E$973,3,FALSE)</f>
        <v>-2.0185965891563966</v>
      </c>
      <c r="F17" s="3" t="s">
        <v>48</v>
      </c>
      <c r="G17" s="10" t="str">
        <f t="shared" si="4"/>
        <v>35818</v>
      </c>
      <c r="H17" s="8">
        <f t="shared" si="5"/>
        <v>-2</v>
      </c>
      <c r="I17" s="47" t="s">
        <v>73</v>
      </c>
      <c r="J17" s="48" t="s">
        <v>74</v>
      </c>
      <c r="K17" s="47">
        <v>-2</v>
      </c>
      <c r="L17" s="47" t="s">
        <v>75</v>
      </c>
      <c r="M17" s="48" t="s">
        <v>49</v>
      </c>
      <c r="N17" s="48"/>
      <c r="O17" s="49" t="s">
        <v>76</v>
      </c>
      <c r="P17" s="49" t="s">
        <v>77</v>
      </c>
    </row>
    <row r="18" spans="1:16" ht="12.75" customHeight="1" thickBot="1" x14ac:dyDescent="0.25">
      <c r="A18" s="8" t="str">
        <f t="shared" si="0"/>
        <v> SOM 117 </v>
      </c>
      <c r="B18" s="3" t="str">
        <f t="shared" si="1"/>
        <v>I</v>
      </c>
      <c r="C18" s="8">
        <f t="shared" si="2"/>
        <v>35932.5</v>
      </c>
      <c r="D18" s="10" t="str">
        <f t="shared" si="3"/>
        <v>vis</v>
      </c>
      <c r="E18" s="46">
        <f>VLOOKUP(C18,Active!C$21:E$973,3,FALSE)</f>
        <v>-1.9849582090867695</v>
      </c>
      <c r="F18" s="3" t="s">
        <v>48</v>
      </c>
      <c r="G18" s="10" t="str">
        <f t="shared" si="4"/>
        <v>35932.5</v>
      </c>
      <c r="H18" s="8">
        <f t="shared" si="5"/>
        <v>-2</v>
      </c>
      <c r="I18" s="47" t="s">
        <v>78</v>
      </c>
      <c r="J18" s="48" t="s">
        <v>79</v>
      </c>
      <c r="K18" s="47">
        <v>-2</v>
      </c>
      <c r="L18" s="47" t="s">
        <v>80</v>
      </c>
      <c r="M18" s="48" t="s">
        <v>81</v>
      </c>
      <c r="N18" s="48" t="s">
        <v>82</v>
      </c>
      <c r="O18" s="49" t="s">
        <v>83</v>
      </c>
      <c r="P18" s="49" t="s">
        <v>84</v>
      </c>
    </row>
    <row r="19" spans="1:16" ht="12.75" customHeight="1" thickBot="1" x14ac:dyDescent="0.25">
      <c r="A19" s="8" t="str">
        <f t="shared" si="0"/>
        <v> MVS 4.35 </v>
      </c>
      <c r="B19" s="3" t="str">
        <f t="shared" si="1"/>
        <v>I</v>
      </c>
      <c r="C19" s="8">
        <f t="shared" si="2"/>
        <v>39233</v>
      </c>
      <c r="D19" s="10" t="str">
        <f t="shared" si="3"/>
        <v>vis</v>
      </c>
      <c r="E19" s="46">
        <f>VLOOKUP(C19,Active!C$21:E$973,3,FALSE)</f>
        <v>-1.0153208866430659</v>
      </c>
      <c r="F19" s="3" t="s">
        <v>48</v>
      </c>
      <c r="G19" s="10" t="str">
        <f t="shared" si="4"/>
        <v>39233</v>
      </c>
      <c r="H19" s="8">
        <f t="shared" si="5"/>
        <v>-1</v>
      </c>
      <c r="I19" s="47" t="s">
        <v>85</v>
      </c>
      <c r="J19" s="48" t="s">
        <v>86</v>
      </c>
      <c r="K19" s="47">
        <v>-1</v>
      </c>
      <c r="L19" s="47" t="s">
        <v>87</v>
      </c>
      <c r="M19" s="48" t="s">
        <v>49</v>
      </c>
      <c r="N19" s="48"/>
      <c r="O19" s="49" t="s">
        <v>88</v>
      </c>
      <c r="P19" s="49" t="s">
        <v>89</v>
      </c>
    </row>
    <row r="20" spans="1:16" ht="12.75" customHeight="1" thickBot="1" x14ac:dyDescent="0.25">
      <c r="A20" s="8" t="str">
        <f t="shared" si="0"/>
        <v> AAPS 30.117 </v>
      </c>
      <c r="B20" s="3" t="str">
        <f t="shared" si="1"/>
        <v>I</v>
      </c>
      <c r="C20" s="8">
        <f t="shared" si="2"/>
        <v>39334.5</v>
      </c>
      <c r="D20" s="10" t="str">
        <f t="shared" si="3"/>
        <v>vis</v>
      </c>
      <c r="E20" s="46">
        <f>VLOOKUP(C20,Active!C$21:E$973,3,FALSE)</f>
        <v>-0.98550171129750141</v>
      </c>
      <c r="F20" s="3" t="s">
        <v>48</v>
      </c>
      <c r="G20" s="10" t="str">
        <f t="shared" si="4"/>
        <v>39334.5</v>
      </c>
      <c r="H20" s="8">
        <f t="shared" si="5"/>
        <v>-1</v>
      </c>
      <c r="I20" s="47" t="s">
        <v>90</v>
      </c>
      <c r="J20" s="48" t="s">
        <v>91</v>
      </c>
      <c r="K20" s="47">
        <v>-1</v>
      </c>
      <c r="L20" s="47" t="s">
        <v>80</v>
      </c>
      <c r="M20" s="48" t="s">
        <v>81</v>
      </c>
      <c r="N20" s="48" t="s">
        <v>82</v>
      </c>
      <c r="O20" s="49" t="s">
        <v>92</v>
      </c>
      <c r="P20" s="49" t="s">
        <v>93</v>
      </c>
    </row>
    <row r="21" spans="1:16" ht="12.75" customHeight="1" thickBot="1" x14ac:dyDescent="0.25">
      <c r="A21" s="8" t="str">
        <f t="shared" si="0"/>
        <v> AAPS 30.117 </v>
      </c>
      <c r="B21" s="3" t="str">
        <f t="shared" si="1"/>
        <v>I</v>
      </c>
      <c r="C21" s="8">
        <f t="shared" si="2"/>
        <v>42639.5</v>
      </c>
      <c r="D21" s="10" t="str">
        <f t="shared" si="3"/>
        <v>vis</v>
      </c>
      <c r="E21" s="46">
        <f>VLOOKUP(C21,Active!C$21:E$973,3,FALSE)</f>
        <v>-1.4542356449314746E-2</v>
      </c>
      <c r="F21" s="3" t="s">
        <v>48</v>
      </c>
      <c r="G21" s="10" t="str">
        <f t="shared" si="4"/>
        <v>42639.5</v>
      </c>
      <c r="H21" s="8">
        <f t="shared" si="5"/>
        <v>0</v>
      </c>
      <c r="I21" s="47" t="s">
        <v>94</v>
      </c>
      <c r="J21" s="48" t="s">
        <v>95</v>
      </c>
      <c r="K21" s="47">
        <v>0</v>
      </c>
      <c r="L21" s="47" t="s">
        <v>96</v>
      </c>
      <c r="M21" s="48" t="s">
        <v>81</v>
      </c>
      <c r="N21" s="48" t="s">
        <v>82</v>
      </c>
      <c r="O21" s="49" t="s">
        <v>92</v>
      </c>
      <c r="P21" s="49" t="s">
        <v>93</v>
      </c>
    </row>
    <row r="22" spans="1:16" ht="12.75" customHeight="1" thickBot="1" x14ac:dyDescent="0.25">
      <c r="A22" s="8" t="str">
        <f t="shared" si="0"/>
        <v> AAPS 30.117 </v>
      </c>
      <c r="B22" s="3" t="str">
        <f t="shared" si="1"/>
        <v>I</v>
      </c>
      <c r="C22" s="8">
        <f t="shared" si="2"/>
        <v>42739</v>
      </c>
      <c r="D22" s="10" t="str">
        <f t="shared" si="3"/>
        <v>vis</v>
      </c>
      <c r="E22" s="46">
        <f>VLOOKUP(C22,Active!C$21:E$973,3,FALSE)</f>
        <v>1.4689248938701764E-2</v>
      </c>
      <c r="F22" s="3" t="s">
        <v>48</v>
      </c>
      <c r="G22" s="10" t="str">
        <f t="shared" si="4"/>
        <v>42739</v>
      </c>
      <c r="H22" s="8">
        <f t="shared" si="5"/>
        <v>0</v>
      </c>
      <c r="I22" s="47" t="s">
        <v>97</v>
      </c>
      <c r="J22" s="48" t="s">
        <v>98</v>
      </c>
      <c r="K22" s="47">
        <v>0</v>
      </c>
      <c r="L22" s="47" t="s">
        <v>72</v>
      </c>
      <c r="M22" s="48" t="s">
        <v>99</v>
      </c>
      <c r="N22" s="48"/>
      <c r="O22" s="49" t="s">
        <v>100</v>
      </c>
      <c r="P22" s="49" t="s">
        <v>93</v>
      </c>
    </row>
    <row r="23" spans="1:16" ht="12.75" customHeight="1" thickBot="1" x14ac:dyDescent="0.25">
      <c r="A23" s="8" t="str">
        <f t="shared" si="0"/>
        <v> AAS 2.140 </v>
      </c>
      <c r="B23" s="3" t="str">
        <f t="shared" si="1"/>
        <v>I</v>
      </c>
      <c r="C23" s="8">
        <f t="shared" si="2"/>
        <v>42739.5</v>
      </c>
      <c r="D23" s="10" t="str">
        <f t="shared" si="3"/>
        <v>vis</v>
      </c>
      <c r="E23" s="46">
        <f>VLOOKUP(C23,Active!C$21:E$973,3,FALSE)</f>
        <v>1.4836141428088782E-2</v>
      </c>
      <c r="F23" s="3" t="s">
        <v>48</v>
      </c>
      <c r="G23" s="10" t="str">
        <f t="shared" si="4"/>
        <v>42739.5</v>
      </c>
      <c r="H23" s="8">
        <f t="shared" si="5"/>
        <v>0</v>
      </c>
      <c r="I23" s="47" t="s">
        <v>101</v>
      </c>
      <c r="J23" s="48" t="s">
        <v>102</v>
      </c>
      <c r="K23" s="47">
        <v>0</v>
      </c>
      <c r="L23" s="47" t="s">
        <v>103</v>
      </c>
      <c r="M23" s="48" t="s">
        <v>81</v>
      </c>
      <c r="N23" s="48" t="s">
        <v>82</v>
      </c>
      <c r="O23" s="49" t="s">
        <v>104</v>
      </c>
      <c r="P23" s="49" t="s">
        <v>105</v>
      </c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2024-01-19T02:24:22Z</dcterms:modified>
</cp:coreProperties>
</file>